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9.xml" ContentType="application/vnd.openxmlformats-officedocument.themeOverrid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0.xml" ContentType="application/vnd.openxmlformats-officedocument.themeOverrid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1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11.xml" ContentType="application/vnd.openxmlformats-officedocument.themeOverrid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2.xml" ContentType="application/vnd.openxmlformats-officedocument.themeOverride+xml"/>
  <Override PartName="/xl/drawings/drawing12.xml" ContentType="application/vnd.openxmlformats-officedocument.drawing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harts/chart1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13.xml" ContentType="application/vnd.openxmlformats-officedocument.themeOverride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14.xml" ContentType="application/vnd.openxmlformats-officedocument.themeOverrid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.sharepoint.com/sites/ConsumerDiscretionary-SIFundFall2020/Shared Documents/03 - Valuation Model/"/>
    </mc:Choice>
  </mc:AlternateContent>
  <xr:revisionPtr revIDLastSave="713" documentId="113_{A2739A54-1033-4727-8165-9599377BFA7B}" xr6:coauthVersionLast="45" xr6:coauthVersionMax="45" xr10:uidLastSave="{433B2B61-77B3-4FC9-BA1D-846C3CCCEBBE}"/>
  <bookViews>
    <workbookView xWindow="28680" yWindow="-120" windowWidth="29040" windowHeight="15840" activeTab="10" xr2:uid="{8A7CFD2E-7631-4E0D-8474-9B2D55B23528}"/>
  </bookViews>
  <sheets>
    <sheet name="INSTRUCTIONS" sheetId="2" r:id="rId1"/>
    <sheet name="Screening Process" sheetId="15" state="hidden" r:id="rId2"/>
    <sheet name="Screening Outcome" sheetId="1" r:id="rId3"/>
    <sheet name="Executive Summary" sheetId="12" state="hidden" r:id="rId4"/>
    <sheet name="Sector Drivers" sheetId="22" r:id="rId5"/>
    <sheet name="MHO" sheetId="10" r:id="rId6"/>
    <sheet name="MHO - Data" sheetId="16" state="hidden" r:id="rId7"/>
    <sheet name="AAN" sheetId="5" r:id="rId8"/>
    <sheet name="AAN - Data" sheetId="17" state="hidden" r:id="rId9"/>
    <sheet name="CATO - Data" sheetId="18" state="hidden" r:id="rId10"/>
    <sheet name="GPI" sheetId="9" r:id="rId11"/>
    <sheet name="GPI - Data" sheetId="19" state="hidden" r:id="rId12"/>
    <sheet name="CATO" sheetId="6" r:id="rId13"/>
    <sheet name="GIII" sheetId="8" r:id="rId14"/>
    <sheet name="GIII - Data" sheetId="20" state="hidden" r:id="rId15"/>
    <sheet name="GCO" sheetId="7" r:id="rId16"/>
    <sheet name="GCO - Data" sheetId="21" state="hidden" r:id="rId17"/>
    <sheet name="RICK" sheetId="11" state="hidden" r:id="rId18"/>
  </sheets>
  <definedNames>
    <definedName name="_xlnm._FilterDatabase" localSheetId="2" hidden="1">'Screening Process'!$B$8:$G$172</definedName>
    <definedName name="_xlnm._FilterDatabase" localSheetId="1" hidden="1">'Screening Process'!$B$8:$H$172</definedName>
  </definedNames>
  <calcPr calcId="191028" calcMode="autoNoTable" iterate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4" i="10" l="1"/>
  <c r="D177" i="9" l="1"/>
  <c r="D126" i="8"/>
  <c r="P96" i="5"/>
  <c r="O96" i="5"/>
  <c r="N96" i="5"/>
  <c r="M96" i="5"/>
  <c r="P124" i="10"/>
  <c r="O124" i="10"/>
  <c r="N124" i="10"/>
  <c r="M124" i="10"/>
  <c r="M102" i="6" l="1"/>
  <c r="M103" i="6" s="1"/>
  <c r="M104" i="6" s="1"/>
  <c r="M105" i="6" s="1"/>
  <c r="M106" i="6" s="1"/>
  <c r="H119" i="8"/>
  <c r="M144" i="7" l="1"/>
  <c r="M145" i="7" s="1"/>
  <c r="M146" i="7" s="1"/>
  <c r="M147" i="7" s="1"/>
  <c r="M148" i="7" s="1"/>
  <c r="M149" i="7" s="1"/>
  <c r="U25" i="7"/>
  <c r="V25" i="7" s="1"/>
  <c r="W25" i="7" s="1"/>
  <c r="U31" i="8"/>
  <c r="V31" i="8" s="1"/>
  <c r="W31" i="8" s="1"/>
  <c r="X31" i="8" s="1"/>
  <c r="M188" i="9"/>
  <c r="M189" i="9" s="1"/>
  <c r="M190" i="9" s="1"/>
  <c r="M191" i="9" s="1"/>
  <c r="U47" i="9"/>
  <c r="V47" i="9" s="1"/>
  <c r="W47" i="9" s="1"/>
  <c r="X47" i="9" s="1"/>
  <c r="U39" i="5" l="1"/>
  <c r="V39" i="5" s="1"/>
  <c r="W39" i="5" s="1"/>
  <c r="X39" i="5" s="1"/>
  <c r="T48" i="10"/>
  <c r="H48" i="10" s="1"/>
  <c r="U47" i="10"/>
  <c r="V47" i="10" s="1"/>
  <c r="W47" i="10" s="1"/>
  <c r="N142" i="7" l="1"/>
  <c r="H123" i="7"/>
  <c r="G123" i="7" s="1"/>
  <c r="G124" i="7" s="1"/>
  <c r="P122" i="7"/>
  <c r="O122" i="7"/>
  <c r="N122" i="7"/>
  <c r="M122" i="7"/>
  <c r="M142" i="8"/>
  <c r="M143" i="8" s="1"/>
  <c r="M144" i="8" s="1"/>
  <c r="M145" i="8" s="1"/>
  <c r="M27" i="8"/>
  <c r="N27" i="8"/>
  <c r="O27" i="8"/>
  <c r="P27" i="8"/>
  <c r="Q27" i="8"/>
  <c r="U120" i="8"/>
  <c r="P119" i="8"/>
  <c r="O119" i="8"/>
  <c r="N119" i="8"/>
  <c r="M119" i="8"/>
  <c r="M43" i="9"/>
  <c r="N43" i="9"/>
  <c r="O43" i="9"/>
  <c r="P43" i="9"/>
  <c r="U171" i="9"/>
  <c r="P170" i="9"/>
  <c r="O170" i="9"/>
  <c r="N170" i="9"/>
  <c r="N102" i="6"/>
  <c r="N101" i="6"/>
  <c r="N100" i="6"/>
  <c r="G85" i="6"/>
  <c r="F85" i="6"/>
  <c r="E85" i="6"/>
  <c r="D85" i="6"/>
  <c r="G84" i="6"/>
  <c r="F84" i="6"/>
  <c r="E84" i="6"/>
  <c r="H83" i="6"/>
  <c r="D84" i="6"/>
  <c r="P83" i="6"/>
  <c r="O83" i="6"/>
  <c r="N83" i="6"/>
  <c r="M83" i="6"/>
  <c r="M121" i="5"/>
  <c r="M122" i="5" s="1"/>
  <c r="D122" i="5"/>
  <c r="P43" i="10"/>
  <c r="O43" i="10"/>
  <c r="N43" i="10"/>
  <c r="M43" i="10"/>
  <c r="F43" i="10" s="1"/>
  <c r="P35" i="5"/>
  <c r="O35" i="5"/>
  <c r="N35" i="5"/>
  <c r="M35" i="5"/>
  <c r="H103" i="5"/>
  <c r="G103" i="5"/>
  <c r="F103" i="5"/>
  <c r="E103" i="5"/>
  <c r="D103" i="5"/>
  <c r="P102" i="5"/>
  <c r="O102" i="5"/>
  <c r="N102" i="5"/>
  <c r="M102" i="5"/>
  <c r="M155" i="10"/>
  <c r="M156" i="10" s="1"/>
  <c r="M157" i="10" s="1"/>
  <c r="M158" i="10" s="1"/>
  <c r="M159" i="10" s="1"/>
  <c r="M160" i="10" s="1"/>
  <c r="N153" i="10"/>
  <c r="P130" i="10"/>
  <c r="O130" i="10"/>
  <c r="N130" i="10"/>
  <c r="M130" i="10"/>
  <c r="D132" i="7"/>
  <c r="D129" i="8"/>
  <c r="D180" i="9"/>
  <c r="D93" i="6"/>
  <c r="D112" i="5"/>
  <c r="D140" i="10"/>
  <c r="H124" i="7" l="1"/>
  <c r="H122" i="7" s="1"/>
  <c r="F123" i="7"/>
  <c r="F124" i="7" s="1"/>
  <c r="G122" i="7"/>
  <c r="D83" i="6"/>
  <c r="G83" i="6"/>
  <c r="F83" i="6"/>
  <c r="E83" i="6"/>
  <c r="M123" i="5"/>
  <c r="M124" i="5" s="1"/>
  <c r="M125" i="5" s="1"/>
  <c r="M126" i="5" s="1"/>
  <c r="E43" i="10"/>
  <c r="D43" i="10"/>
  <c r="H43" i="10"/>
  <c r="G43" i="10"/>
  <c r="D104" i="6"/>
  <c r="H98" i="5"/>
  <c r="G98" i="5" s="1"/>
  <c r="F98" i="5" s="1"/>
  <c r="E98" i="5" s="1"/>
  <c r="D98" i="5" s="1"/>
  <c r="D110" i="5"/>
  <c r="D124" i="5"/>
  <c r="I98" i="5"/>
  <c r="J98" i="5"/>
  <c r="K98" i="5"/>
  <c r="L98" i="5"/>
  <c r="D125" i="5"/>
  <c r="D105" i="6"/>
  <c r="O143" i="7" l="1" a="1"/>
  <c r="O145" i="7" s="1"/>
  <c r="E123" i="7"/>
  <c r="E124" i="7" s="1"/>
  <c r="F122" i="7"/>
  <c r="M170" i="9"/>
  <c r="N103" i="6"/>
  <c r="O120" i="5" a="1"/>
  <c r="O125" i="5" s="1"/>
  <c r="N124" i="5"/>
  <c r="N125" i="5"/>
  <c r="N123" i="5"/>
  <c r="N122" i="5"/>
  <c r="N126" i="5"/>
  <c r="N120" i="5"/>
  <c r="D126" i="5"/>
  <c r="E127" i="5" s="1"/>
  <c r="P142" i="10"/>
  <c r="O142" i="10"/>
  <c r="N142" i="10"/>
  <c r="M142" i="10"/>
  <c r="P114" i="5"/>
  <c r="O114" i="5"/>
  <c r="N114" i="5"/>
  <c r="M114" i="5"/>
  <c r="B183" i="9"/>
  <c r="P95" i="6"/>
  <c r="O95" i="6"/>
  <c r="N95" i="6"/>
  <c r="M95" i="6"/>
  <c r="P182" i="9"/>
  <c r="O182" i="9"/>
  <c r="N182" i="9"/>
  <c r="M182" i="9"/>
  <c r="P131" i="8"/>
  <c r="O131" i="8"/>
  <c r="N131" i="8"/>
  <c r="M131" i="8"/>
  <c r="P134" i="7"/>
  <c r="O134" i="7"/>
  <c r="N134" i="7"/>
  <c r="M134" i="7"/>
  <c r="O149" i="7" l="1"/>
  <c r="O144" i="7"/>
  <c r="O143" i="7"/>
  <c r="O148" i="7"/>
  <c r="O147" i="7"/>
  <c r="O146" i="7"/>
  <c r="E122" i="7"/>
  <c r="D123" i="7"/>
  <c r="N104" i="6"/>
  <c r="O120" i="5"/>
  <c r="O123" i="5"/>
  <c r="O126" i="5"/>
  <c r="O124" i="5"/>
  <c r="O122" i="5"/>
  <c r="O121" i="5"/>
  <c r="D132" i="5"/>
  <c r="N664" i="10"/>
  <c r="N663" i="10"/>
  <c r="N662" i="10"/>
  <c r="N661" i="10"/>
  <c r="N660" i="10"/>
  <c r="N659" i="10"/>
  <c r="N658" i="10"/>
  <c r="N657" i="10"/>
  <c r="N656" i="10"/>
  <c r="N655" i="10"/>
  <c r="N654" i="10"/>
  <c r="N653" i="10"/>
  <c r="N652" i="10"/>
  <c r="N651" i="10"/>
  <c r="N650" i="10"/>
  <c r="N649" i="10"/>
  <c r="N648" i="10"/>
  <c r="N647" i="10"/>
  <c r="N646" i="10"/>
  <c r="N645" i="10"/>
  <c r="N644" i="10"/>
  <c r="N643" i="10"/>
  <c r="N642" i="10"/>
  <c r="N641" i="10"/>
  <c r="N640" i="10"/>
  <c r="N639" i="10"/>
  <c r="N638" i="10"/>
  <c r="N637" i="10"/>
  <c r="N636" i="10"/>
  <c r="N635" i="10"/>
  <c r="N634" i="10"/>
  <c r="N633" i="10"/>
  <c r="N632" i="10"/>
  <c r="N631" i="10"/>
  <c r="N630" i="10"/>
  <c r="N629" i="10"/>
  <c r="N628" i="10"/>
  <c r="N627" i="10"/>
  <c r="N626" i="10"/>
  <c r="N625" i="10"/>
  <c r="N624" i="10"/>
  <c r="N623" i="10"/>
  <c r="N622" i="10"/>
  <c r="N621" i="10"/>
  <c r="N620" i="10"/>
  <c r="N619" i="10"/>
  <c r="N618" i="10"/>
  <c r="N617" i="10"/>
  <c r="N616" i="10"/>
  <c r="N615" i="10"/>
  <c r="N614" i="10"/>
  <c r="N613" i="10"/>
  <c r="N612" i="10"/>
  <c r="N611" i="10"/>
  <c r="N610" i="10"/>
  <c r="N609" i="10"/>
  <c r="N608" i="10"/>
  <c r="N607" i="10"/>
  <c r="N606" i="10"/>
  <c r="N605" i="10"/>
  <c r="N604" i="10"/>
  <c r="N603" i="10"/>
  <c r="N602" i="10"/>
  <c r="N601" i="10"/>
  <c r="N600" i="10"/>
  <c r="N599" i="10"/>
  <c r="N598" i="10"/>
  <c r="N597" i="10"/>
  <c r="N596" i="10"/>
  <c r="N595" i="10"/>
  <c r="N594" i="10"/>
  <c r="N593" i="10"/>
  <c r="N592" i="10"/>
  <c r="N591" i="10"/>
  <c r="N590" i="10"/>
  <c r="N589" i="10"/>
  <c r="N588" i="10"/>
  <c r="N587" i="10"/>
  <c r="N586" i="10"/>
  <c r="N585" i="10"/>
  <c r="N584" i="10"/>
  <c r="N583" i="10"/>
  <c r="N582" i="10"/>
  <c r="N581" i="10"/>
  <c r="N580" i="10"/>
  <c r="N579" i="10"/>
  <c r="N578" i="10"/>
  <c r="N577" i="10"/>
  <c r="N576" i="10"/>
  <c r="N575" i="10"/>
  <c r="N574" i="10"/>
  <c r="N573" i="10"/>
  <c r="N572" i="10"/>
  <c r="N571" i="10"/>
  <c r="N570" i="10"/>
  <c r="N569" i="10"/>
  <c r="N568" i="10"/>
  <c r="N567" i="10"/>
  <c r="N566" i="10"/>
  <c r="N565" i="10"/>
  <c r="N564" i="10"/>
  <c r="N563" i="10"/>
  <c r="N562" i="10"/>
  <c r="N561" i="10"/>
  <c r="N560" i="10"/>
  <c r="N559" i="10"/>
  <c r="N558" i="10"/>
  <c r="N557" i="10"/>
  <c r="N556" i="10"/>
  <c r="N555" i="10"/>
  <c r="N554" i="10"/>
  <c r="N553" i="10"/>
  <c r="N552" i="10"/>
  <c r="N551" i="10"/>
  <c r="N550" i="10"/>
  <c r="N549" i="10"/>
  <c r="N548" i="10"/>
  <c r="N547" i="10"/>
  <c r="N546" i="10"/>
  <c r="N545" i="10"/>
  <c r="N544" i="10"/>
  <c r="N543" i="10"/>
  <c r="N542" i="10"/>
  <c r="N541" i="10"/>
  <c r="N540" i="10"/>
  <c r="N539" i="10"/>
  <c r="N538" i="10"/>
  <c r="N537" i="10"/>
  <c r="N536" i="10"/>
  <c r="N535" i="10"/>
  <c r="N534" i="10"/>
  <c r="N533" i="10"/>
  <c r="N532" i="10"/>
  <c r="N531" i="10"/>
  <c r="N530" i="10"/>
  <c r="N529" i="10"/>
  <c r="N528" i="10"/>
  <c r="N527" i="10"/>
  <c r="N526" i="10"/>
  <c r="N525" i="10"/>
  <c r="N524" i="10"/>
  <c r="N523" i="10"/>
  <c r="N522" i="10"/>
  <c r="N521" i="10"/>
  <c r="N520" i="10"/>
  <c r="N519" i="10"/>
  <c r="N518" i="10"/>
  <c r="N517" i="10"/>
  <c r="N516" i="10"/>
  <c r="N515" i="10"/>
  <c r="N514" i="10"/>
  <c r="N513" i="10"/>
  <c r="N512" i="10"/>
  <c r="N511" i="10"/>
  <c r="N510" i="10"/>
  <c r="N509" i="10"/>
  <c r="N508" i="10"/>
  <c r="N507" i="10"/>
  <c r="N506" i="10"/>
  <c r="N505" i="10"/>
  <c r="N504" i="10"/>
  <c r="N503" i="10"/>
  <c r="N502" i="10"/>
  <c r="N501" i="10"/>
  <c r="N500" i="10"/>
  <c r="N499" i="10"/>
  <c r="N498" i="10"/>
  <c r="N497" i="10"/>
  <c r="N496" i="10"/>
  <c r="N495" i="10"/>
  <c r="N494" i="10"/>
  <c r="N493" i="10"/>
  <c r="N492" i="10"/>
  <c r="N491" i="10"/>
  <c r="N490" i="10"/>
  <c r="N489" i="10"/>
  <c r="N488" i="10"/>
  <c r="N487" i="10"/>
  <c r="N486" i="10"/>
  <c r="N485" i="10"/>
  <c r="N484" i="10"/>
  <c r="N483" i="10"/>
  <c r="N482" i="10"/>
  <c r="N481" i="10"/>
  <c r="N480" i="10"/>
  <c r="N479" i="10"/>
  <c r="N478" i="10"/>
  <c r="N477" i="10"/>
  <c r="N476" i="10"/>
  <c r="N475" i="10"/>
  <c r="N474" i="10"/>
  <c r="N473" i="10"/>
  <c r="N472" i="10"/>
  <c r="N471" i="10"/>
  <c r="N470" i="10"/>
  <c r="N469" i="10"/>
  <c r="N468" i="10"/>
  <c r="N467" i="10"/>
  <c r="N466" i="10"/>
  <c r="N465" i="10"/>
  <c r="N464" i="10"/>
  <c r="N463" i="10"/>
  <c r="N462" i="10"/>
  <c r="N461" i="10"/>
  <c r="N460" i="10"/>
  <c r="N459" i="10"/>
  <c r="N458" i="10"/>
  <c r="N457" i="10"/>
  <c r="N456" i="10"/>
  <c r="N455" i="10"/>
  <c r="N454" i="10"/>
  <c r="N453" i="10"/>
  <c r="N452" i="10"/>
  <c r="N451" i="10"/>
  <c r="N450" i="10"/>
  <c r="N449" i="10"/>
  <c r="N448" i="10"/>
  <c r="N447" i="10"/>
  <c r="N446" i="10"/>
  <c r="N445" i="10"/>
  <c r="N444" i="10"/>
  <c r="N443" i="10"/>
  <c r="N442" i="10"/>
  <c r="N441" i="10"/>
  <c r="N440" i="10"/>
  <c r="N439" i="10"/>
  <c r="N438" i="10"/>
  <c r="N437" i="10"/>
  <c r="N436" i="10"/>
  <c r="N435" i="10"/>
  <c r="N434" i="10"/>
  <c r="N433" i="10"/>
  <c r="N432" i="10"/>
  <c r="N431" i="10"/>
  <c r="N430" i="10"/>
  <c r="N429" i="10"/>
  <c r="N428" i="10"/>
  <c r="N427" i="10"/>
  <c r="N426" i="10"/>
  <c r="N425" i="10"/>
  <c r="N424" i="10"/>
  <c r="N423" i="10"/>
  <c r="N422" i="10"/>
  <c r="N421" i="10"/>
  <c r="N420" i="10"/>
  <c r="N419" i="10"/>
  <c r="N418" i="10"/>
  <c r="N417" i="10"/>
  <c r="N416" i="10"/>
  <c r="N415" i="10"/>
  <c r="N414" i="10"/>
  <c r="N413" i="10"/>
  <c r="N412" i="10"/>
  <c r="N411" i="10"/>
  <c r="N410" i="10"/>
  <c r="N409" i="10"/>
  <c r="N408" i="10"/>
  <c r="N407" i="10"/>
  <c r="N406" i="10"/>
  <c r="N405" i="10"/>
  <c r="N404" i="10"/>
  <c r="N403" i="10"/>
  <c r="N402" i="10"/>
  <c r="N401" i="10"/>
  <c r="N400" i="10"/>
  <c r="N399" i="10"/>
  <c r="N398" i="10"/>
  <c r="N397" i="10"/>
  <c r="N396" i="10"/>
  <c r="N395" i="10"/>
  <c r="N394" i="10"/>
  <c r="N393" i="10"/>
  <c r="N392" i="10"/>
  <c r="N391" i="10"/>
  <c r="N390" i="10"/>
  <c r="N389" i="10"/>
  <c r="N388" i="10"/>
  <c r="N387" i="10"/>
  <c r="N386" i="10"/>
  <c r="N385" i="10"/>
  <c r="N384" i="10"/>
  <c r="N383" i="10"/>
  <c r="N382" i="10"/>
  <c r="N381" i="10"/>
  <c r="N380" i="10"/>
  <c r="N379" i="10"/>
  <c r="N378" i="10"/>
  <c r="N377" i="10"/>
  <c r="N376" i="10"/>
  <c r="N375" i="10"/>
  <c r="N374" i="10"/>
  <c r="N373" i="10"/>
  <c r="N372" i="10"/>
  <c r="N371" i="10"/>
  <c r="N370" i="10"/>
  <c r="N369" i="10"/>
  <c r="N368" i="10"/>
  <c r="N367" i="10"/>
  <c r="N366" i="10"/>
  <c r="N365" i="10"/>
  <c r="N364" i="10"/>
  <c r="N363" i="10"/>
  <c r="N362" i="10"/>
  <c r="N361" i="10"/>
  <c r="N360" i="10"/>
  <c r="N359" i="10"/>
  <c r="N358" i="10"/>
  <c r="N357" i="10"/>
  <c r="N356" i="10"/>
  <c r="N355" i="10"/>
  <c r="N354" i="10"/>
  <c r="N353" i="10"/>
  <c r="N352" i="10"/>
  <c r="N351" i="10"/>
  <c r="N350" i="10"/>
  <c r="N349" i="10"/>
  <c r="N348" i="10"/>
  <c r="N347" i="10"/>
  <c r="N346" i="10"/>
  <c r="N345" i="10"/>
  <c r="N344" i="10"/>
  <c r="N343" i="10"/>
  <c r="N342" i="10"/>
  <c r="N341" i="10"/>
  <c r="N340" i="10"/>
  <c r="N339" i="10"/>
  <c r="N338" i="10"/>
  <c r="N337" i="10"/>
  <c r="N336" i="10"/>
  <c r="N335" i="10"/>
  <c r="N334" i="10"/>
  <c r="N333" i="10"/>
  <c r="N332" i="10"/>
  <c r="N331" i="10"/>
  <c r="N330" i="10"/>
  <c r="N329" i="10"/>
  <c r="N328" i="10"/>
  <c r="N327" i="10"/>
  <c r="N326" i="10"/>
  <c r="N325" i="10"/>
  <c r="N324" i="10"/>
  <c r="N323" i="10"/>
  <c r="N322" i="10"/>
  <c r="N321" i="10"/>
  <c r="N320" i="10"/>
  <c r="N319" i="10"/>
  <c r="N318" i="10"/>
  <c r="N317" i="10"/>
  <c r="N316" i="10"/>
  <c r="N315" i="10"/>
  <c r="N314" i="10"/>
  <c r="N313" i="10"/>
  <c r="N312" i="10"/>
  <c r="N311" i="10"/>
  <c r="N310" i="10"/>
  <c r="N309" i="10"/>
  <c r="N308" i="10"/>
  <c r="N307" i="10"/>
  <c r="N306" i="10"/>
  <c r="N305" i="10"/>
  <c r="N304" i="10"/>
  <c r="N303" i="10"/>
  <c r="N302" i="10"/>
  <c r="N301" i="10"/>
  <c r="N300" i="10"/>
  <c r="N299" i="10"/>
  <c r="N298" i="10"/>
  <c r="N297" i="10"/>
  <c r="N296" i="10"/>
  <c r="N295" i="10"/>
  <c r="N294" i="10"/>
  <c r="N293" i="10"/>
  <c r="N292" i="10"/>
  <c r="N291" i="10"/>
  <c r="N290" i="10"/>
  <c r="N289" i="10"/>
  <c r="N288" i="10"/>
  <c r="N287" i="10"/>
  <c r="N286" i="10"/>
  <c r="N285" i="10"/>
  <c r="N284" i="10"/>
  <c r="N283" i="10"/>
  <c r="N282" i="10"/>
  <c r="N281" i="10"/>
  <c r="N280" i="10"/>
  <c r="N279" i="10"/>
  <c r="N278" i="10"/>
  <c r="N277" i="10"/>
  <c r="N276" i="10"/>
  <c r="N275" i="10"/>
  <c r="N274" i="10"/>
  <c r="N273" i="10"/>
  <c r="N272" i="10"/>
  <c r="N271" i="10"/>
  <c r="N270" i="10"/>
  <c r="N269" i="10"/>
  <c r="N268" i="10"/>
  <c r="N267" i="10"/>
  <c r="N266" i="10"/>
  <c r="N265" i="10"/>
  <c r="N264" i="10"/>
  <c r="N263" i="10"/>
  <c r="N262" i="10"/>
  <c r="N261" i="10"/>
  <c r="N260" i="10"/>
  <c r="N259" i="10"/>
  <c r="N258" i="10"/>
  <c r="N257" i="10"/>
  <c r="N256" i="10"/>
  <c r="N255" i="10"/>
  <c r="N254" i="10"/>
  <c r="N253" i="10"/>
  <c r="N252" i="10"/>
  <c r="N251" i="10"/>
  <c r="N250" i="10"/>
  <c r="N249" i="10"/>
  <c r="N248" i="10"/>
  <c r="N247" i="10"/>
  <c r="N246" i="10"/>
  <c r="N245" i="10"/>
  <c r="N244" i="10"/>
  <c r="N243" i="10"/>
  <c r="N242" i="10"/>
  <c r="N241" i="10"/>
  <c r="N240" i="10"/>
  <c r="N239" i="10"/>
  <c r="N238" i="10"/>
  <c r="N237" i="10"/>
  <c r="N236" i="10"/>
  <c r="N235" i="10"/>
  <c r="N234" i="10"/>
  <c r="N233" i="10"/>
  <c r="N232" i="10"/>
  <c r="N231" i="10"/>
  <c r="N230" i="10"/>
  <c r="N229" i="10"/>
  <c r="N228" i="10"/>
  <c r="N227" i="10"/>
  <c r="N226" i="10"/>
  <c r="N225" i="10"/>
  <c r="N224" i="10"/>
  <c r="N223" i="10"/>
  <c r="N222" i="10"/>
  <c r="N221" i="10"/>
  <c r="N220" i="10"/>
  <c r="N219" i="10"/>
  <c r="N218" i="10"/>
  <c r="N217" i="10"/>
  <c r="N216" i="10"/>
  <c r="N215" i="10"/>
  <c r="N214" i="10"/>
  <c r="N213" i="10"/>
  <c r="N212" i="10"/>
  <c r="N211" i="10"/>
  <c r="N210" i="10"/>
  <c r="N209" i="10"/>
  <c r="N208" i="10"/>
  <c r="N207" i="10"/>
  <c r="N206" i="10"/>
  <c r="N205" i="10"/>
  <c r="N204" i="10"/>
  <c r="N203" i="10"/>
  <c r="N202" i="10"/>
  <c r="N201" i="10"/>
  <c r="N200" i="10"/>
  <c r="N199" i="10"/>
  <c r="N198" i="10"/>
  <c r="N197" i="10"/>
  <c r="N196" i="10"/>
  <c r="N195" i="10"/>
  <c r="N194" i="10"/>
  <c r="N193" i="10"/>
  <c r="N192" i="10"/>
  <c r="N191" i="10"/>
  <c r="N190" i="10"/>
  <c r="N189" i="10"/>
  <c r="N188" i="10"/>
  <c r="N187" i="10"/>
  <c r="N186" i="10"/>
  <c r="N185" i="10"/>
  <c r="N184" i="10"/>
  <c r="N183" i="10"/>
  <c r="N182" i="10"/>
  <c r="N181" i="10"/>
  <c r="N180" i="10"/>
  <c r="N179" i="10"/>
  <c r="N178" i="10"/>
  <c r="N177" i="10"/>
  <c r="N176" i="10"/>
  <c r="N175" i="10"/>
  <c r="N174" i="10"/>
  <c r="N173" i="10"/>
  <c r="N172" i="10"/>
  <c r="N171" i="10"/>
  <c r="N170" i="10"/>
  <c r="N169" i="10"/>
  <c r="N168" i="10"/>
  <c r="N167" i="10"/>
  <c r="N166" i="10"/>
  <c r="N165" i="10"/>
  <c r="N164" i="10"/>
  <c r="O87" i="10"/>
  <c r="N87" i="10"/>
  <c r="M87" i="10"/>
  <c r="Q87" i="10"/>
  <c r="P87" i="10"/>
  <c r="D124" i="7" l="1"/>
  <c r="D122" i="7" s="1"/>
  <c r="N105" i="6"/>
  <c r="N106" i="6"/>
  <c r="O154" i="10" a="1"/>
  <c r="D160" i="10" a="1"/>
  <c r="D160" i="10" s="1"/>
  <c r="D154" i="10"/>
  <c r="E87" i="10"/>
  <c r="H87" i="10"/>
  <c r="D87" i="10"/>
  <c r="F87" i="10"/>
  <c r="G87" i="10"/>
  <c r="I125" i="10"/>
  <c r="J125" i="10"/>
  <c r="K125" i="10"/>
  <c r="C161" i="10"/>
  <c r="C160" i="10"/>
  <c r="P47" i="5"/>
  <c r="N86" i="10"/>
  <c r="M47" i="5"/>
  <c r="O47" i="5"/>
  <c r="M86" i="10"/>
  <c r="N47" i="5"/>
  <c r="P86" i="10"/>
  <c r="Q47" i="5"/>
  <c r="O86" i="10"/>
  <c r="Q86" i="10"/>
  <c r="O101" i="6" l="1" a="1"/>
  <c r="O154" i="10"/>
  <c r="O160" i="10"/>
  <c r="O158" i="10"/>
  <c r="O157" i="10"/>
  <c r="O156" i="10"/>
  <c r="O159" i="10"/>
  <c r="O155" i="10"/>
  <c r="N126" i="10"/>
  <c r="O126" i="10"/>
  <c r="P126" i="10"/>
  <c r="M126" i="10"/>
  <c r="G86" i="10"/>
  <c r="E86" i="10"/>
  <c r="D86" i="10"/>
  <c r="F86" i="10"/>
  <c r="H86" i="10"/>
  <c r="H126" i="10" s="1"/>
  <c r="I97" i="5"/>
  <c r="J97" i="5"/>
  <c r="K97" i="5"/>
  <c r="L97" i="5"/>
  <c r="C130" i="5"/>
  <c r="D129" i="5"/>
  <c r="C129" i="5"/>
  <c r="C110" i="6"/>
  <c r="D109" i="6"/>
  <c r="D110" i="6" s="1"/>
  <c r="C109" i="6"/>
  <c r="B20" i="6"/>
  <c r="I79" i="6"/>
  <c r="J79" i="6"/>
  <c r="K79" i="6"/>
  <c r="I78" i="6"/>
  <c r="J78" i="6"/>
  <c r="K78" i="6"/>
  <c r="B26" i="9"/>
  <c r="B25" i="9"/>
  <c r="I166" i="9"/>
  <c r="J166" i="9"/>
  <c r="K166" i="9"/>
  <c r="I165" i="9"/>
  <c r="J165" i="9"/>
  <c r="K165" i="9"/>
  <c r="D130" i="7"/>
  <c r="D129" i="7" s="1"/>
  <c r="D127" i="8"/>
  <c r="D178" i="9"/>
  <c r="D91" i="6"/>
  <c r="D90" i="6" s="1"/>
  <c r="D109" i="5"/>
  <c r="D138" i="10"/>
  <c r="D150" i="7"/>
  <c r="B151" i="7"/>
  <c r="B150" i="7"/>
  <c r="B149" i="7"/>
  <c r="B147" i="7"/>
  <c r="B21" i="8"/>
  <c r="I115" i="8"/>
  <c r="J115" i="8"/>
  <c r="K115" i="8"/>
  <c r="I114" i="8"/>
  <c r="J114" i="8"/>
  <c r="K114" i="8"/>
  <c r="D147" i="7"/>
  <c r="P141" i="9"/>
  <c r="M62" i="6"/>
  <c r="P52" i="8"/>
  <c r="Q76" i="5"/>
  <c r="Q91" i="8"/>
  <c r="Q62" i="6"/>
  <c r="O73" i="5"/>
  <c r="P79" i="9"/>
  <c r="M141" i="9"/>
  <c r="Q73" i="5"/>
  <c r="N109" i="9"/>
  <c r="M109" i="9"/>
  <c r="O76" i="5"/>
  <c r="N141" i="9"/>
  <c r="O141" i="9"/>
  <c r="Q79" i="9"/>
  <c r="M52" i="8"/>
  <c r="O52" i="8"/>
  <c r="M79" i="9"/>
  <c r="Q52" i="8"/>
  <c r="M91" i="8"/>
  <c r="N76" i="5"/>
  <c r="N79" i="9"/>
  <c r="O79" i="9"/>
  <c r="Q109" i="9"/>
  <c r="O91" i="8"/>
  <c r="N62" i="6"/>
  <c r="O62" i="6"/>
  <c r="P91" i="8"/>
  <c r="P73" i="5"/>
  <c r="M76" i="5"/>
  <c r="P62" i="6"/>
  <c r="N91" i="8"/>
  <c r="P76" i="5"/>
  <c r="Q141" i="9"/>
  <c r="N73" i="5"/>
  <c r="M73" i="5"/>
  <c r="P109" i="9"/>
  <c r="O109" i="9"/>
  <c r="N52" i="8"/>
  <c r="D126" i="10" l="1"/>
  <c r="H62" i="6"/>
  <c r="G62" i="6" s="1"/>
  <c r="F62" i="6" s="1"/>
  <c r="E62" i="6" s="1"/>
  <c r="D62" i="6" s="1"/>
  <c r="N82" i="6"/>
  <c r="O82" i="6"/>
  <c r="P82" i="6"/>
  <c r="M82" i="6"/>
  <c r="P169" i="9"/>
  <c r="N169" i="9"/>
  <c r="O169" i="9"/>
  <c r="M169" i="9"/>
  <c r="D142" i="8"/>
  <c r="O102" i="6"/>
  <c r="O105" i="6"/>
  <c r="O104" i="6"/>
  <c r="O103" i="6"/>
  <c r="O101" i="6"/>
  <c r="O106" i="6"/>
  <c r="H129" i="10"/>
  <c r="Q126" i="10"/>
  <c r="O129" i="10"/>
  <c r="M129" i="10"/>
  <c r="N129" i="10"/>
  <c r="F126" i="10"/>
  <c r="E126" i="10"/>
  <c r="G126" i="10"/>
  <c r="G129" i="10" s="1"/>
  <c r="D120" i="5"/>
  <c r="M101" i="5"/>
  <c r="N101" i="5"/>
  <c r="O101" i="5"/>
  <c r="P101" i="5"/>
  <c r="P32" i="5"/>
  <c r="N32" i="5"/>
  <c r="O32" i="5"/>
  <c r="M32" i="5"/>
  <c r="D148" i="7"/>
  <c r="M102" i="7"/>
  <c r="M110" i="7"/>
  <c r="D144" i="8"/>
  <c r="D193" i="9"/>
  <c r="D155" i="10"/>
  <c r="D149" i="7" l="1"/>
  <c r="O191" i="9"/>
  <c r="O190" i="9"/>
  <c r="O189" i="9"/>
  <c r="O188" i="9"/>
  <c r="O187" i="9"/>
  <c r="N148" i="7"/>
  <c r="N147" i="7"/>
  <c r="N146" i="7"/>
  <c r="N145" i="7"/>
  <c r="N144" i="7"/>
  <c r="N149" i="7"/>
  <c r="N143" i="7"/>
  <c r="O145" i="8"/>
  <c r="O142" i="8"/>
  <c r="O143" i="8"/>
  <c r="O144" i="8"/>
  <c r="O141" i="8"/>
  <c r="N159" i="10"/>
  <c r="N158" i="10"/>
  <c r="N157" i="10"/>
  <c r="N156" i="10"/>
  <c r="N155" i="10"/>
  <c r="N160" i="10"/>
  <c r="D156" i="10"/>
  <c r="E157" i="10" s="1"/>
  <c r="N154" i="10"/>
  <c r="P129" i="10"/>
  <c r="E129" i="10"/>
  <c r="D129" i="10"/>
  <c r="F129" i="10"/>
  <c r="D161" i="10"/>
  <c r="D130" i="5"/>
  <c r="H82" i="6"/>
  <c r="D106" i="6"/>
  <c r="E107" i="6" s="1"/>
  <c r="D190" i="9"/>
  <c r="D188" i="9"/>
  <c r="D140" i="8"/>
  <c r="D151" i="7"/>
  <c r="E152" i="7" s="1"/>
  <c r="F82" i="6" l="1"/>
  <c r="D82" i="6"/>
  <c r="G82" i="6"/>
  <c r="E82" i="6"/>
  <c r="D159" i="10"/>
  <c r="E110" i="6"/>
  <c r="H30" i="8" l="1"/>
  <c r="H24" i="7"/>
  <c r="B143" i="10"/>
  <c r="B115" i="5"/>
  <c r="B96" i="6"/>
  <c r="B132" i="8"/>
  <c r="D91" i="8"/>
  <c r="B135" i="7"/>
  <c r="N62" i="7"/>
  <c r="N45" i="7"/>
  <c r="O45" i="7"/>
  <c r="N89" i="7"/>
  <c r="N90" i="7"/>
  <c r="P90" i="7"/>
  <c r="P63" i="7"/>
  <c r="M90" i="7"/>
  <c r="Q45" i="7"/>
  <c r="O62" i="7"/>
  <c r="O90" i="7"/>
  <c r="M45" i="7"/>
  <c r="M62" i="7"/>
  <c r="O63" i="7"/>
  <c r="Q90" i="7"/>
  <c r="M89" i="7"/>
  <c r="P89" i="7"/>
  <c r="N63" i="7"/>
  <c r="P45" i="7"/>
  <c r="Q62" i="7"/>
  <c r="M63" i="7"/>
  <c r="Q63" i="7"/>
  <c r="Q89" i="7"/>
  <c r="P62" i="7"/>
  <c r="O89" i="7"/>
  <c r="H62" i="7" l="1"/>
  <c r="H121" i="7" s="1"/>
  <c r="G24" i="7"/>
  <c r="H134" i="7"/>
  <c r="G30" i="8"/>
  <c r="H131" i="8"/>
  <c r="D145" i="7"/>
  <c r="D143" i="7"/>
  <c r="N121" i="7"/>
  <c r="P121" i="7"/>
  <c r="O121" i="7"/>
  <c r="M121" i="7"/>
  <c r="N118" i="7"/>
  <c r="O118" i="7"/>
  <c r="P118" i="7"/>
  <c r="M118" i="7"/>
  <c r="G62" i="7" l="1"/>
  <c r="G121" i="7" s="1"/>
  <c r="F24" i="7"/>
  <c r="F134" i="7" s="1"/>
  <c r="G134" i="7"/>
  <c r="F30" i="8"/>
  <c r="G131" i="8"/>
  <c r="H63" i="7"/>
  <c r="H118" i="7" s="1"/>
  <c r="F62" i="7" l="1"/>
  <c r="F121" i="7" s="1"/>
  <c r="G63" i="7"/>
  <c r="G118" i="7" s="1"/>
  <c r="E24" i="7"/>
  <c r="E30" i="8"/>
  <c r="F131" i="8"/>
  <c r="E62" i="7" l="1"/>
  <c r="E121" i="7" s="1"/>
  <c r="F63" i="7"/>
  <c r="F118" i="7" s="1"/>
  <c r="D24" i="7"/>
  <c r="D134" i="7" s="1"/>
  <c r="E134" i="7"/>
  <c r="D30" i="8"/>
  <c r="D131" i="8" s="1"/>
  <c r="E131" i="8"/>
  <c r="F10" i="21"/>
  <c r="E10" i="21"/>
  <c r="D10" i="21"/>
  <c r="C10" i="21"/>
  <c r="B10" i="21"/>
  <c r="B10" i="20"/>
  <c r="F10" i="20"/>
  <c r="E10" i="20"/>
  <c r="D10" i="20"/>
  <c r="C10" i="20"/>
  <c r="B24" i="9"/>
  <c r="B23" i="9"/>
  <c r="B22" i="9"/>
  <c r="P42" i="8"/>
  <c r="N76" i="7"/>
  <c r="Q31" i="7"/>
  <c r="Q156" i="9"/>
  <c r="M40" i="8"/>
  <c r="N39" i="8"/>
  <c r="M104" i="8"/>
  <c r="M107" i="7"/>
  <c r="N73" i="8"/>
  <c r="N62" i="8"/>
  <c r="Q30" i="7"/>
  <c r="O106" i="7"/>
  <c r="P107" i="8"/>
  <c r="M38" i="7"/>
  <c r="Q39" i="7"/>
  <c r="N110" i="7"/>
  <c r="N158" i="9"/>
  <c r="M36" i="7"/>
  <c r="P105" i="8"/>
  <c r="M37" i="8"/>
  <c r="P76" i="7"/>
  <c r="O26" i="7"/>
  <c r="Q36" i="8"/>
  <c r="N155" i="9"/>
  <c r="M110" i="9"/>
  <c r="O105" i="8"/>
  <c r="O86" i="7"/>
  <c r="P110" i="9"/>
  <c r="Q107" i="8"/>
  <c r="O39" i="8"/>
  <c r="Q105" i="7"/>
  <c r="P110" i="7"/>
  <c r="M35" i="7"/>
  <c r="N102" i="7"/>
  <c r="P101" i="7"/>
  <c r="N107" i="8"/>
  <c r="O35" i="8"/>
  <c r="O105" i="7"/>
  <c r="Q103" i="8"/>
  <c r="M99" i="7"/>
  <c r="Q35" i="8"/>
  <c r="O103" i="7"/>
  <c r="M83" i="8"/>
  <c r="O62" i="8"/>
  <c r="N42" i="8"/>
  <c r="Q39" i="8"/>
  <c r="P155" i="9"/>
  <c r="N26" i="7"/>
  <c r="M105" i="7"/>
  <c r="Q107" i="7"/>
  <c r="P41" i="7"/>
  <c r="Q37" i="7"/>
  <c r="Q102" i="7"/>
  <c r="P157" i="9"/>
  <c r="O34" i="7"/>
  <c r="O33" i="7"/>
  <c r="P37" i="7"/>
  <c r="O156" i="9"/>
  <c r="M155" i="9"/>
  <c r="O99" i="7"/>
  <c r="O155" i="9"/>
  <c r="N34" i="7"/>
  <c r="O104" i="8"/>
  <c r="N157" i="9"/>
  <c r="P34" i="7"/>
  <c r="P33" i="7"/>
  <c r="P36" i="8"/>
  <c r="M36" i="8"/>
  <c r="M62" i="8"/>
  <c r="O102" i="7"/>
  <c r="M39" i="8"/>
  <c r="N110" i="9"/>
  <c r="O154" i="9"/>
  <c r="N104" i="7"/>
  <c r="Q32" i="8"/>
  <c r="P103" i="7"/>
  <c r="Q37" i="8"/>
  <c r="Q157" i="9"/>
  <c r="M42" i="8"/>
  <c r="Q154" i="9"/>
  <c r="N31" i="7"/>
  <c r="N29" i="7"/>
  <c r="O32" i="8"/>
  <c r="Q104" i="7"/>
  <c r="M26" i="7"/>
  <c r="N65" i="8"/>
  <c r="Q34" i="7"/>
  <c r="M41" i="7"/>
  <c r="N103" i="8"/>
  <c r="P156" i="9"/>
  <c r="P106" i="8"/>
  <c r="Q36" i="7"/>
  <c r="P40" i="8"/>
  <c r="Q40" i="8"/>
  <c r="Q42" i="8"/>
  <c r="N36" i="8"/>
  <c r="O36" i="8"/>
  <c r="P105" i="7"/>
  <c r="P32" i="8"/>
  <c r="Q41" i="7"/>
  <c r="O108" i="7"/>
  <c r="P62" i="8"/>
  <c r="M32" i="8"/>
  <c r="N105" i="7"/>
  <c r="N40" i="8"/>
  <c r="N108" i="7"/>
  <c r="Q26" i="7"/>
  <c r="Q83" i="8"/>
  <c r="P26" i="7"/>
  <c r="O110" i="7"/>
  <c r="N35" i="7"/>
  <c r="O83" i="8"/>
  <c r="Q103" i="7"/>
  <c r="M31" i="7"/>
  <c r="N36" i="7"/>
  <c r="O27" i="7"/>
  <c r="P37" i="8"/>
  <c r="O33" i="8"/>
  <c r="Q86" i="7"/>
  <c r="Q62" i="8"/>
  <c r="P39" i="8"/>
  <c r="O110" i="9"/>
  <c r="N99" i="7"/>
  <c r="N27" i="7"/>
  <c r="P36" i="7"/>
  <c r="M29" i="7"/>
  <c r="M37" i="7"/>
  <c r="O107" i="7"/>
  <c r="M154" i="9"/>
  <c r="P154" i="9"/>
  <c r="Q35" i="7"/>
  <c r="Q101" i="7"/>
  <c r="Q108" i="7"/>
  <c r="M104" i="7"/>
  <c r="P73" i="8"/>
  <c r="N55" i="7"/>
  <c r="N101" i="7"/>
  <c r="N83" i="8"/>
  <c r="O55" i="7"/>
  <c r="N32" i="8"/>
  <c r="N154" i="9"/>
  <c r="P35" i="8"/>
  <c r="M65" i="8"/>
  <c r="P27" i="7"/>
  <c r="N37" i="8"/>
  <c r="Q110" i="7"/>
  <c r="M35" i="8"/>
  <c r="P103" i="8"/>
  <c r="O38" i="7"/>
  <c r="M86" i="7"/>
  <c r="P102" i="7"/>
  <c r="P108" i="7"/>
  <c r="M30" i="7"/>
  <c r="O37" i="7"/>
  <c r="N107" i="7"/>
  <c r="O103" i="8"/>
  <c r="M27" i="7"/>
  <c r="N106" i="7"/>
  <c r="O39" i="7"/>
  <c r="P35" i="7"/>
  <c r="N39" i="7"/>
  <c r="O41" i="7"/>
  <c r="Q106" i="8"/>
  <c r="O30" i="7"/>
  <c r="P29" i="7"/>
  <c r="P31" i="7"/>
  <c r="N105" i="8"/>
  <c r="Q158" i="9"/>
  <c r="Q27" i="7"/>
  <c r="O107" i="8"/>
  <c r="Q33" i="7"/>
  <c r="P104" i="7"/>
  <c r="N156" i="9"/>
  <c r="N37" i="7"/>
  <c r="M33" i="8"/>
  <c r="P158" i="9"/>
  <c r="O42" i="8"/>
  <c r="O106" i="8"/>
  <c r="Q33" i="8"/>
  <c r="M55" i="7"/>
  <c r="M33" i="7"/>
  <c r="N103" i="7"/>
  <c r="Q110" i="9"/>
  <c r="Q73" i="8"/>
  <c r="M156" i="9"/>
  <c r="M76" i="7"/>
  <c r="P30" i="7"/>
  <c r="Q65" i="8"/>
  <c r="M103" i="7"/>
  <c r="P39" i="7"/>
  <c r="P104" i="8"/>
  <c r="M105" i="8"/>
  <c r="Q55" i="7"/>
  <c r="Q99" i="7"/>
  <c r="M158" i="9"/>
  <c r="O40" i="8"/>
  <c r="M73" i="8"/>
  <c r="O37" i="8"/>
  <c r="O76" i="7"/>
  <c r="Q38" i="7"/>
  <c r="O73" i="8"/>
  <c r="N33" i="8"/>
  <c r="N33" i="7"/>
  <c r="P106" i="7"/>
  <c r="N106" i="8"/>
  <c r="O31" i="7"/>
  <c r="P99" i="7"/>
  <c r="N35" i="8"/>
  <c r="O104" i="7"/>
  <c r="P107" i="7"/>
  <c r="P65" i="8"/>
  <c r="P86" i="7"/>
  <c r="N38" i="7"/>
  <c r="P33" i="8"/>
  <c r="M106" i="7"/>
  <c r="M39" i="7"/>
  <c r="Q104" i="8"/>
  <c r="N86" i="7"/>
  <c r="M106" i="8"/>
  <c r="M157" i="9"/>
  <c r="M101" i="7"/>
  <c r="O35" i="7"/>
  <c r="Q106" i="7"/>
  <c r="N104" i="8"/>
  <c r="O36" i="7"/>
  <c r="M34" i="7"/>
  <c r="Q155" i="9"/>
  <c r="M107" i="8"/>
  <c r="N30" i="7"/>
  <c r="O158" i="9"/>
  <c r="Q105" i="8"/>
  <c r="P83" i="8"/>
  <c r="O65" i="8"/>
  <c r="P55" i="7"/>
  <c r="O101" i="7"/>
  <c r="O29" i="7"/>
  <c r="M108" i="7"/>
  <c r="P38" i="7"/>
  <c r="O157" i="9"/>
  <c r="M103" i="8"/>
  <c r="N41" i="7"/>
  <c r="Q29" i="7"/>
  <c r="Q76" i="7"/>
  <c r="N21" i="7" l="1"/>
  <c r="P21" i="7"/>
  <c r="O21" i="7"/>
  <c r="M21" i="7"/>
  <c r="V26" i="7"/>
  <c r="U26" i="7"/>
  <c r="W26" i="7"/>
  <c r="M25" i="8"/>
  <c r="N25" i="8"/>
  <c r="Q25" i="8"/>
  <c r="P25" i="8"/>
  <c r="O25" i="8"/>
  <c r="M24" i="8"/>
  <c r="O24" i="8"/>
  <c r="N24" i="8"/>
  <c r="P24" i="8"/>
  <c r="Q24" i="8"/>
  <c r="Q23" i="8"/>
  <c r="O23" i="8"/>
  <c r="P23" i="8"/>
  <c r="N23" i="8"/>
  <c r="M23" i="8"/>
  <c r="N21" i="8"/>
  <c r="O21" i="8"/>
  <c r="Q21" i="8"/>
  <c r="P21" i="8"/>
  <c r="M21" i="8"/>
  <c r="Q14" i="8"/>
  <c r="N14" i="8"/>
  <c r="O14" i="8"/>
  <c r="P14" i="8"/>
  <c r="M14" i="8"/>
  <c r="N12" i="8"/>
  <c r="Q12" i="8"/>
  <c r="P12" i="8"/>
  <c r="O12" i="8"/>
  <c r="M12" i="8"/>
  <c r="X32" i="8"/>
  <c r="W32" i="8"/>
  <c r="V32" i="8"/>
  <c r="U32" i="8"/>
  <c r="D62" i="7"/>
  <c r="D121" i="7" s="1"/>
  <c r="E63" i="7"/>
  <c r="E118" i="7" s="1"/>
  <c r="F40" i="8"/>
  <c r="E40" i="8"/>
  <c r="D40" i="8"/>
  <c r="G40" i="8"/>
  <c r="H40" i="8"/>
  <c r="F37" i="8"/>
  <c r="G37" i="8"/>
  <c r="H37" i="8"/>
  <c r="E37" i="8"/>
  <c r="D37" i="8"/>
  <c r="M118" i="8"/>
  <c r="O118" i="8"/>
  <c r="N118" i="8"/>
  <c r="P118" i="8"/>
  <c r="O117" i="8"/>
  <c r="P117" i="8"/>
  <c r="M117" i="8"/>
  <c r="N117" i="8"/>
  <c r="N116" i="8"/>
  <c r="O116" i="8"/>
  <c r="M116" i="8"/>
  <c r="P116" i="8"/>
  <c r="M115" i="8"/>
  <c r="P115" i="8"/>
  <c r="O115" i="8"/>
  <c r="N115" i="8"/>
  <c r="O120" i="7"/>
  <c r="N120" i="7"/>
  <c r="P120" i="7"/>
  <c r="M120" i="7"/>
  <c r="N119" i="7"/>
  <c r="O119" i="7"/>
  <c r="P119" i="7"/>
  <c r="M119" i="7"/>
  <c r="D103" i="8"/>
  <c r="D154" i="9"/>
  <c r="D36" i="7"/>
  <c r="D39" i="7"/>
  <c r="D31" i="7"/>
  <c r="D33" i="7"/>
  <c r="D35" i="7"/>
  <c r="D102" i="7"/>
  <c r="D107" i="7"/>
  <c r="D101" i="7"/>
  <c r="D106" i="7"/>
  <c r="D37" i="7"/>
  <c r="D34" i="7"/>
  <c r="D38" i="7"/>
  <c r="D110" i="7"/>
  <c r="D108" i="7"/>
  <c r="D105" i="7"/>
  <c r="H33" i="7"/>
  <c r="F33" i="7"/>
  <c r="G33" i="7"/>
  <c r="E33" i="7"/>
  <c r="E35" i="7"/>
  <c r="H35" i="7"/>
  <c r="G35" i="7"/>
  <c r="F35" i="7"/>
  <c r="O111" i="7"/>
  <c r="P111" i="7"/>
  <c r="E106" i="7"/>
  <c r="F106" i="7"/>
  <c r="G106" i="7"/>
  <c r="H106" i="7"/>
  <c r="G37" i="7"/>
  <c r="F37" i="7"/>
  <c r="E37" i="7"/>
  <c r="H37" i="7"/>
  <c r="M14" i="7"/>
  <c r="E34" i="7"/>
  <c r="H34" i="7"/>
  <c r="F34" i="7"/>
  <c r="G34" i="7"/>
  <c r="Q111" i="7"/>
  <c r="E38" i="7"/>
  <c r="H38" i="7"/>
  <c r="G38" i="7"/>
  <c r="F38" i="7"/>
  <c r="M111" i="7"/>
  <c r="E105" i="7"/>
  <c r="H105" i="7"/>
  <c r="G105" i="7"/>
  <c r="F105" i="7"/>
  <c r="N111" i="7"/>
  <c r="F39" i="7"/>
  <c r="E39" i="7"/>
  <c r="G39" i="7"/>
  <c r="H39" i="7"/>
  <c r="E36" i="7"/>
  <c r="G36" i="7"/>
  <c r="F36" i="7"/>
  <c r="H36" i="7"/>
  <c r="P12" i="7"/>
  <c r="N12" i="7"/>
  <c r="O12" i="7"/>
  <c r="M12" i="7"/>
  <c r="D12" i="7" s="1"/>
  <c r="O11" i="7"/>
  <c r="P11" i="7"/>
  <c r="N11" i="7"/>
  <c r="M11" i="7"/>
  <c r="M13" i="7"/>
  <c r="D13" i="7" s="1"/>
  <c r="N13" i="7"/>
  <c r="O13" i="7"/>
  <c r="P13" i="7"/>
  <c r="N14" i="7"/>
  <c r="O14" i="7"/>
  <c r="P14" i="7"/>
  <c r="P11" i="8"/>
  <c r="O11" i="8"/>
  <c r="Q11" i="8"/>
  <c r="N11" i="8"/>
  <c r="M11" i="8"/>
  <c r="D11" i="8" s="1"/>
  <c r="O108" i="8"/>
  <c r="O100" i="8" s="1"/>
  <c r="N108" i="8"/>
  <c r="N100" i="8" s="1"/>
  <c r="P108" i="8"/>
  <c r="P100" i="8" s="1"/>
  <c r="Q108" i="8"/>
  <c r="Q100" i="8" s="1"/>
  <c r="M108" i="8"/>
  <c r="M100" i="8" s="1"/>
  <c r="M101" i="8" s="1"/>
  <c r="M72" i="8"/>
  <c r="N159" i="9" a="1"/>
  <c r="N159" i="9" s="1"/>
  <c r="O159" i="9" a="1"/>
  <c r="O159" i="9" s="1"/>
  <c r="P159" i="9" a="1"/>
  <c r="P159" i="9" s="1"/>
  <c r="Q159" i="9" a="1"/>
  <c r="Q159" i="9" s="1"/>
  <c r="M159" i="9" a="1"/>
  <c r="M159" i="9" s="1"/>
  <c r="M42" i="9"/>
  <c r="F10" i="19"/>
  <c r="E10" i="19"/>
  <c r="D10" i="19"/>
  <c r="C10" i="19"/>
  <c r="B10" i="19"/>
  <c r="N101" i="9"/>
  <c r="P69" i="9"/>
  <c r="M119" i="9"/>
  <c r="Q65" i="9"/>
  <c r="O132" i="9"/>
  <c r="P67" i="9"/>
  <c r="Q69" i="9"/>
  <c r="N132" i="9"/>
  <c r="N61" i="9"/>
  <c r="M67" i="9"/>
  <c r="Q61" i="9"/>
  <c r="M62" i="9"/>
  <c r="M101" i="9"/>
  <c r="P60" i="9"/>
  <c r="N64" i="9"/>
  <c r="P65" i="9"/>
  <c r="Q67" i="9"/>
  <c r="M69" i="9"/>
  <c r="Q119" i="9"/>
  <c r="Q101" i="9"/>
  <c r="Q132" i="9"/>
  <c r="M132" i="9"/>
  <c r="P64" i="9"/>
  <c r="O60" i="9"/>
  <c r="Q64" i="9"/>
  <c r="N69" i="9"/>
  <c r="P62" i="9"/>
  <c r="N65" i="9"/>
  <c r="O62" i="9"/>
  <c r="Q62" i="9"/>
  <c r="O61" i="9"/>
  <c r="O64" i="9"/>
  <c r="O65" i="9"/>
  <c r="N119" i="9"/>
  <c r="N60" i="9"/>
  <c r="P119" i="9"/>
  <c r="P101" i="9"/>
  <c r="O101" i="9"/>
  <c r="M61" i="9"/>
  <c r="P61" i="9"/>
  <c r="O69" i="9"/>
  <c r="M60" i="9"/>
  <c r="P132" i="9"/>
  <c r="N67" i="9"/>
  <c r="O119" i="9"/>
  <c r="N62" i="9"/>
  <c r="Q60" i="9"/>
  <c r="M64" i="9"/>
  <c r="M65" i="9"/>
  <c r="O67" i="9"/>
  <c r="D118" i="8" l="1"/>
  <c r="G118" i="8"/>
  <c r="E118" i="8"/>
  <c r="F118" i="8"/>
  <c r="H118" i="8"/>
  <c r="F117" i="8"/>
  <c r="H117" i="8"/>
  <c r="D117" i="8"/>
  <c r="G117" i="8"/>
  <c r="E117" i="8"/>
  <c r="E21" i="7"/>
  <c r="F21" i="7"/>
  <c r="G21" i="7"/>
  <c r="H21" i="7"/>
  <c r="D21" i="7"/>
  <c r="T26" i="7"/>
  <c r="H26" i="7" s="1"/>
  <c r="U27" i="7"/>
  <c r="J23" i="8"/>
  <c r="K23" i="8"/>
  <c r="I23" i="8"/>
  <c r="G21" i="8"/>
  <c r="F21" i="8"/>
  <c r="E21" i="8"/>
  <c r="D21" i="8"/>
  <c r="H21" i="8"/>
  <c r="G14" i="8"/>
  <c r="F14" i="8"/>
  <c r="E14" i="8"/>
  <c r="D14" i="8"/>
  <c r="H14" i="8"/>
  <c r="G12" i="8"/>
  <c r="F12" i="8"/>
  <c r="E12" i="8"/>
  <c r="D12" i="8"/>
  <c r="H12" i="8"/>
  <c r="T32" i="8"/>
  <c r="H32" i="8" s="1"/>
  <c r="U33" i="8"/>
  <c r="F11" i="7"/>
  <c r="G11" i="7"/>
  <c r="H11" i="7"/>
  <c r="E11" i="7"/>
  <c r="D11" i="7"/>
  <c r="D63" i="7"/>
  <c r="D118" i="7" s="1"/>
  <c r="P168" i="9"/>
  <c r="O168" i="9"/>
  <c r="N168" i="9"/>
  <c r="M168" i="9"/>
  <c r="O167" i="9"/>
  <c r="P167" i="9"/>
  <c r="N167" i="9"/>
  <c r="M167" i="9"/>
  <c r="P166" i="9"/>
  <c r="M166" i="9"/>
  <c r="N166" i="9"/>
  <c r="O166" i="9"/>
  <c r="F14" i="7"/>
  <c r="D14" i="7"/>
  <c r="H14" i="7"/>
  <c r="G14" i="7"/>
  <c r="E14" i="7"/>
  <c r="H12" i="7"/>
  <c r="G12" i="7"/>
  <c r="E12" i="7"/>
  <c r="F12" i="7"/>
  <c r="F13" i="7"/>
  <c r="E13" i="7"/>
  <c r="H13" i="7"/>
  <c r="G13" i="7"/>
  <c r="E11" i="8"/>
  <c r="G11" i="8"/>
  <c r="F11" i="8"/>
  <c r="H11" i="8"/>
  <c r="M26" i="9"/>
  <c r="N26" i="9"/>
  <c r="O26" i="9"/>
  <c r="P26" i="9"/>
  <c r="N25" i="9"/>
  <c r="O25" i="9"/>
  <c r="P25" i="9"/>
  <c r="M25" i="9"/>
  <c r="H23" i="6"/>
  <c r="B19" i="6"/>
  <c r="B18" i="6"/>
  <c r="G88" i="18"/>
  <c r="H46" i="9"/>
  <c r="F10" i="18"/>
  <c r="E10" i="18"/>
  <c r="D10" i="18"/>
  <c r="C10" i="18"/>
  <c r="B10" i="18"/>
  <c r="Q47" i="6"/>
  <c r="Q45" i="5"/>
  <c r="P29" i="6"/>
  <c r="O70" i="6"/>
  <c r="M50" i="6"/>
  <c r="P58" i="6"/>
  <c r="P28" i="6"/>
  <c r="O66" i="6"/>
  <c r="Q48" i="9"/>
  <c r="N52" i="6"/>
  <c r="Q66" i="6"/>
  <c r="O46" i="6"/>
  <c r="N48" i="6"/>
  <c r="O54" i="6"/>
  <c r="O29" i="6"/>
  <c r="P26" i="6"/>
  <c r="M71" i="6"/>
  <c r="N67" i="6"/>
  <c r="Q56" i="9"/>
  <c r="Q68" i="6"/>
  <c r="M25" i="6"/>
  <c r="P54" i="6"/>
  <c r="P70" i="6"/>
  <c r="N29" i="6"/>
  <c r="P49" i="6"/>
  <c r="Q50" i="9"/>
  <c r="Q54" i="9"/>
  <c r="P46" i="6"/>
  <c r="Q71" i="6"/>
  <c r="P61" i="6"/>
  <c r="O49" i="6"/>
  <c r="M55" i="9"/>
  <c r="Q31" i="6"/>
  <c r="M36" i="6"/>
  <c r="O53" i="6"/>
  <c r="M53" i="6"/>
  <c r="Q34" i="6"/>
  <c r="N55" i="9"/>
  <c r="N31" i="6"/>
  <c r="N25" i="6"/>
  <c r="N26" i="6"/>
  <c r="O47" i="6"/>
  <c r="N54" i="6"/>
  <c r="N71" i="6"/>
  <c r="O28" i="6"/>
  <c r="M49" i="9"/>
  <c r="P31" i="6"/>
  <c r="N54" i="9"/>
  <c r="Q43" i="5"/>
  <c r="P68" i="6"/>
  <c r="O55" i="6"/>
  <c r="O34" i="6"/>
  <c r="M34" i="6"/>
  <c r="Q29" i="6"/>
  <c r="N60" i="6"/>
  <c r="P69" i="6"/>
  <c r="M61" i="6"/>
  <c r="O55" i="9"/>
  <c r="M26" i="6"/>
  <c r="M68" i="6"/>
  <c r="M57" i="9"/>
  <c r="N69" i="6"/>
  <c r="O51" i="9"/>
  <c r="Q53" i="6"/>
  <c r="M48" i="6"/>
  <c r="N49" i="9"/>
  <c r="O30" i="6"/>
  <c r="M69" i="6"/>
  <c r="M30" i="6"/>
  <c r="O52" i="9"/>
  <c r="O25" i="6"/>
  <c r="N70" i="6"/>
  <c r="P47" i="6"/>
  <c r="N57" i="9"/>
  <c r="M58" i="6"/>
  <c r="O54" i="9"/>
  <c r="O60" i="6"/>
  <c r="P52" i="9"/>
  <c r="N51" i="9"/>
  <c r="P34" i="6"/>
  <c r="M28" i="6"/>
  <c r="N50" i="9"/>
  <c r="P66" i="6"/>
  <c r="O67" i="6"/>
  <c r="Q41" i="5"/>
  <c r="P49" i="9"/>
  <c r="Q50" i="6"/>
  <c r="O49" i="9"/>
  <c r="M31" i="6"/>
  <c r="Q55" i="6"/>
  <c r="O57" i="9"/>
  <c r="N30" i="6"/>
  <c r="P50" i="9"/>
  <c r="Q52" i="6"/>
  <c r="O48" i="9"/>
  <c r="N68" i="6"/>
  <c r="O50" i="6"/>
  <c r="P53" i="6"/>
  <c r="M49" i="6"/>
  <c r="O68" i="6"/>
  <c r="N49" i="6"/>
  <c r="Q48" i="6"/>
  <c r="N36" i="6"/>
  <c r="N28" i="6"/>
  <c r="N48" i="9"/>
  <c r="Q55" i="9"/>
  <c r="P57" i="9"/>
  <c r="Q52" i="9"/>
  <c r="M60" i="6"/>
  <c r="P51" i="6"/>
  <c r="Q51" i="9"/>
  <c r="M70" i="6"/>
  <c r="M55" i="6"/>
  <c r="Q25" i="6"/>
  <c r="Q61" i="6"/>
  <c r="N47" i="6"/>
  <c r="N61" i="6"/>
  <c r="M54" i="6"/>
  <c r="Q30" i="6"/>
  <c r="M54" i="9"/>
  <c r="O58" i="6"/>
  <c r="M50" i="9"/>
  <c r="Q57" i="9"/>
  <c r="P50" i="6"/>
  <c r="Q36" i="6"/>
  <c r="P56" i="9"/>
  <c r="M29" i="6"/>
  <c r="N58" i="6"/>
  <c r="P48" i="6"/>
  <c r="N56" i="9"/>
  <c r="Q49" i="6"/>
  <c r="Q54" i="6"/>
  <c r="Q49" i="9"/>
  <c r="N46" i="6"/>
  <c r="N34" i="6"/>
  <c r="M52" i="9"/>
  <c r="N52" i="9"/>
  <c r="P51" i="9"/>
  <c r="O36" i="6"/>
  <c r="O61" i="6"/>
  <c r="M46" i="6"/>
  <c r="P54" i="9"/>
  <c r="O56" i="9"/>
  <c r="P67" i="6"/>
  <c r="Q58" i="6"/>
  <c r="Q70" i="6"/>
  <c r="N53" i="6"/>
  <c r="Q46" i="6"/>
  <c r="M66" i="6"/>
  <c r="M47" i="6"/>
  <c r="M52" i="6"/>
  <c r="O50" i="9"/>
  <c r="M48" i="9"/>
  <c r="P55" i="6"/>
  <c r="O71" i="6"/>
  <c r="Q42" i="5"/>
  <c r="O26" i="6"/>
  <c r="P60" i="6"/>
  <c r="Q44" i="5"/>
  <c r="P52" i="6"/>
  <c r="Q26" i="6"/>
  <c r="M51" i="9"/>
  <c r="M51" i="6"/>
  <c r="P25" i="6"/>
  <c r="O69" i="6"/>
  <c r="O51" i="6"/>
  <c r="Q28" i="6"/>
  <c r="P48" i="9"/>
  <c r="Q51" i="6"/>
  <c r="N50" i="6"/>
  <c r="P55" i="9"/>
  <c r="P30" i="6"/>
  <c r="O52" i="6"/>
  <c r="M56" i="9"/>
  <c r="Q40" i="5"/>
  <c r="O48" i="6"/>
  <c r="H103" i="7" l="1"/>
  <c r="H23" i="8"/>
  <c r="H104" i="8" s="1"/>
  <c r="G23" i="8"/>
  <c r="F23" i="8"/>
  <c r="E23" i="8"/>
  <c r="D23" i="8"/>
  <c r="H65" i="8"/>
  <c r="H33" i="8"/>
  <c r="P35" i="9"/>
  <c r="N35" i="9"/>
  <c r="O35" i="9"/>
  <c r="M35" i="9"/>
  <c r="P24" i="9"/>
  <c r="P23" i="9"/>
  <c r="P22" i="9"/>
  <c r="M23" i="9"/>
  <c r="M24" i="9"/>
  <c r="N24" i="9"/>
  <c r="N22" i="9"/>
  <c r="N23" i="9"/>
  <c r="O24" i="9"/>
  <c r="O22" i="9"/>
  <c r="O23" i="9"/>
  <c r="M22" i="9"/>
  <c r="V50" i="9"/>
  <c r="X48" i="9"/>
  <c r="W51" i="9"/>
  <c r="U48" i="9"/>
  <c r="X51" i="9"/>
  <c r="X50" i="9"/>
  <c r="W49" i="9"/>
  <c r="X49" i="9"/>
  <c r="V48" i="9"/>
  <c r="W50" i="9"/>
  <c r="U50" i="9"/>
  <c r="U49" i="9"/>
  <c r="W48" i="9"/>
  <c r="U51" i="9"/>
  <c r="V49" i="9"/>
  <c r="V51" i="9"/>
  <c r="D128" i="8"/>
  <c r="D131" i="7"/>
  <c r="G23" i="6"/>
  <c r="H95" i="6"/>
  <c r="G46" i="9"/>
  <c r="H182" i="9"/>
  <c r="D101" i="6"/>
  <c r="O81" i="6"/>
  <c r="N81" i="6"/>
  <c r="M81" i="6"/>
  <c r="O80" i="6"/>
  <c r="P80" i="6"/>
  <c r="D52" i="6"/>
  <c r="E52" i="6"/>
  <c r="F52" i="6"/>
  <c r="G52" i="6"/>
  <c r="H52" i="6"/>
  <c r="M79" i="6"/>
  <c r="O79" i="6"/>
  <c r="N79" i="6"/>
  <c r="P79" i="6"/>
  <c r="D70" i="6"/>
  <c r="D71" i="6" s="1"/>
  <c r="D47" i="6"/>
  <c r="D66" i="6"/>
  <c r="D46" i="6"/>
  <c r="D29" i="6"/>
  <c r="H27" i="7"/>
  <c r="H29" i="7"/>
  <c r="G32" i="8"/>
  <c r="G65" i="8" s="1"/>
  <c r="M20" i="9"/>
  <c r="D20" i="9" s="1"/>
  <c r="M11" i="9"/>
  <c r="M14" i="9"/>
  <c r="P12" i="9"/>
  <c r="N11" i="9"/>
  <c r="O14" i="9"/>
  <c r="O11" i="9"/>
  <c r="M13" i="9"/>
  <c r="P14" i="9"/>
  <c r="O12" i="9"/>
  <c r="N14" i="9"/>
  <c r="N13" i="9"/>
  <c r="O13" i="9"/>
  <c r="M12" i="9"/>
  <c r="P13" i="9"/>
  <c r="N15" i="9"/>
  <c r="P15" i="9"/>
  <c r="M15" i="9"/>
  <c r="N12" i="9"/>
  <c r="O15" i="9"/>
  <c r="P11" i="9"/>
  <c r="G70" i="6"/>
  <c r="F70" i="6"/>
  <c r="H70" i="6"/>
  <c r="E70" i="6"/>
  <c r="N20" i="6"/>
  <c r="O20" i="6"/>
  <c r="P20" i="6"/>
  <c r="M20" i="6"/>
  <c r="H47" i="6"/>
  <c r="F47" i="6"/>
  <c r="G47" i="6"/>
  <c r="E47" i="6"/>
  <c r="G46" i="6"/>
  <c r="F46" i="6"/>
  <c r="E46" i="6"/>
  <c r="H46" i="6"/>
  <c r="F29" i="6"/>
  <c r="E29" i="6"/>
  <c r="G29" i="6"/>
  <c r="H29" i="6"/>
  <c r="P18" i="6"/>
  <c r="N18" i="6"/>
  <c r="O18" i="6"/>
  <c r="N19" i="6"/>
  <c r="O19" i="6"/>
  <c r="P19" i="6"/>
  <c r="M19" i="6"/>
  <c r="M18" i="6"/>
  <c r="O9" i="6"/>
  <c r="M10" i="6"/>
  <c r="D10" i="6" s="1"/>
  <c r="P9" i="6"/>
  <c r="N10" i="6"/>
  <c r="N9" i="6"/>
  <c r="O10" i="6"/>
  <c r="P10" i="6"/>
  <c r="M9" i="6"/>
  <c r="D9" i="6" s="1"/>
  <c r="N64" i="6"/>
  <c r="O64" i="6"/>
  <c r="P64" i="6"/>
  <c r="M64" i="6"/>
  <c r="Q56" i="6"/>
  <c r="P56" i="6"/>
  <c r="O56" i="6"/>
  <c r="M56" i="6"/>
  <c r="Q46" i="5"/>
  <c r="Q50" i="5"/>
  <c r="Q60" i="6"/>
  <c r="N55" i="6"/>
  <c r="Q54" i="5"/>
  <c r="Q48" i="5"/>
  <c r="Q53" i="5"/>
  <c r="Q67" i="6"/>
  <c r="Q51" i="5"/>
  <c r="Q52" i="5"/>
  <c r="M67" i="6"/>
  <c r="N51" i="6"/>
  <c r="P71" i="6"/>
  <c r="P36" i="6"/>
  <c r="Q69" i="6"/>
  <c r="N66" i="6"/>
  <c r="Q49" i="5"/>
  <c r="O31" i="6"/>
  <c r="G104" i="8" l="1"/>
  <c r="F32" i="8"/>
  <c r="F65" i="8" s="1"/>
  <c r="G33" i="8"/>
  <c r="H24" i="9"/>
  <c r="G24" i="9"/>
  <c r="F24" i="9"/>
  <c r="E24" i="9"/>
  <c r="D24" i="9"/>
  <c r="H22" i="9"/>
  <c r="G22" i="9"/>
  <c r="E22" i="9"/>
  <c r="F22" i="9"/>
  <c r="D22" i="9"/>
  <c r="D23" i="9"/>
  <c r="E23" i="9"/>
  <c r="H23" i="9"/>
  <c r="G23" i="9"/>
  <c r="F23" i="9"/>
  <c r="T51" i="9"/>
  <c r="H51" i="9" s="1"/>
  <c r="T49" i="9"/>
  <c r="H49" i="9" s="1"/>
  <c r="T48" i="9"/>
  <c r="H48" i="9" s="1"/>
  <c r="T50" i="9"/>
  <c r="H50" i="9" s="1"/>
  <c r="H18" i="6"/>
  <c r="G18" i="6"/>
  <c r="F18" i="6"/>
  <c r="E18" i="6"/>
  <c r="D18" i="6"/>
  <c r="F23" i="6"/>
  <c r="G95" i="6"/>
  <c r="F46" i="9"/>
  <c r="G182" i="9"/>
  <c r="N56" i="6"/>
  <c r="N80" i="6"/>
  <c r="M80" i="6"/>
  <c r="D67" i="6"/>
  <c r="P81" i="6"/>
  <c r="Q64" i="6"/>
  <c r="D19" i="6"/>
  <c r="D15" i="9"/>
  <c r="D14" i="9"/>
  <c r="D13" i="9"/>
  <c r="D12" i="9"/>
  <c r="D11" i="9"/>
  <c r="G26" i="7"/>
  <c r="G103" i="7" s="1"/>
  <c r="G14" i="9"/>
  <c r="H14" i="9"/>
  <c r="F14" i="9"/>
  <c r="E14" i="9"/>
  <c r="H15" i="9"/>
  <c r="H52" i="9" s="1"/>
  <c r="G15" i="9"/>
  <c r="F15" i="9"/>
  <c r="E15" i="9"/>
  <c r="H11" i="9"/>
  <c r="G11" i="9"/>
  <c r="E11" i="9"/>
  <c r="F11" i="9"/>
  <c r="H13" i="9"/>
  <c r="F13" i="9"/>
  <c r="E13" i="9"/>
  <c r="G13" i="9"/>
  <c r="H12" i="9"/>
  <c r="G12" i="9"/>
  <c r="E12" i="9"/>
  <c r="F12" i="9"/>
  <c r="G19" i="6"/>
  <c r="H19" i="6"/>
  <c r="F19" i="6"/>
  <c r="E19" i="6"/>
  <c r="F9" i="6"/>
  <c r="G9" i="6"/>
  <c r="E9" i="6"/>
  <c r="F10" i="6"/>
  <c r="E10" i="6"/>
  <c r="H10" i="6"/>
  <c r="H26" i="6" s="1"/>
  <c r="G10" i="6"/>
  <c r="H9" i="6"/>
  <c r="Q55" i="5"/>
  <c r="Q56" i="5" s="1"/>
  <c r="Q57" i="5"/>
  <c r="F104" i="8" l="1"/>
  <c r="E32" i="8"/>
  <c r="E104" i="8" s="1"/>
  <c r="F33" i="8"/>
  <c r="H62" i="9"/>
  <c r="H61" i="9"/>
  <c r="H60" i="9"/>
  <c r="E23" i="6"/>
  <c r="F95" i="6"/>
  <c r="E46" i="9"/>
  <c r="F182" i="9"/>
  <c r="D179" i="9"/>
  <c r="D92" i="6"/>
  <c r="G29" i="7"/>
  <c r="G27" i="7"/>
  <c r="F26" i="7"/>
  <c r="F103" i="7" s="1"/>
  <c r="G51" i="9"/>
  <c r="F51" i="9" s="1"/>
  <c r="E51" i="9" s="1"/>
  <c r="D51" i="9" s="1"/>
  <c r="D57" i="9" s="1"/>
  <c r="G50" i="9"/>
  <c r="F50" i="9" s="1"/>
  <c r="E50" i="9" s="1"/>
  <c r="D50" i="9" s="1"/>
  <c r="G52" i="9"/>
  <c r="F52" i="9" s="1"/>
  <c r="E52" i="9" s="1"/>
  <c r="D52" i="9" s="1"/>
  <c r="G49" i="9"/>
  <c r="F49" i="9" s="1"/>
  <c r="E49" i="9" s="1"/>
  <c r="D49" i="9" s="1"/>
  <c r="G48" i="9"/>
  <c r="F48" i="9" s="1"/>
  <c r="E48" i="9" s="1"/>
  <c r="D48" i="9" s="1"/>
  <c r="G26" i="6"/>
  <c r="F26" i="6" s="1"/>
  <c r="E26" i="6" s="1"/>
  <c r="D26" i="6" s="1"/>
  <c r="H25" i="6"/>
  <c r="H60" i="6" s="1"/>
  <c r="H81" i="6" s="1"/>
  <c r="F74" i="17"/>
  <c r="E74" i="17"/>
  <c r="D74" i="17"/>
  <c r="C74" i="17"/>
  <c r="B74" i="17"/>
  <c r="F61" i="17"/>
  <c r="E61" i="17"/>
  <c r="D61" i="17"/>
  <c r="C61" i="17"/>
  <c r="B61" i="17"/>
  <c r="B30" i="5"/>
  <c r="B28" i="5"/>
  <c r="B27" i="5"/>
  <c r="Q88" i="5"/>
  <c r="N79" i="5"/>
  <c r="Q79" i="5"/>
  <c r="Q87" i="5"/>
  <c r="O77" i="5"/>
  <c r="M84" i="5"/>
  <c r="Q85" i="5"/>
  <c r="P88" i="5"/>
  <c r="N80" i="5"/>
  <c r="M85" i="5"/>
  <c r="P77" i="5"/>
  <c r="O87" i="5"/>
  <c r="P84" i="5"/>
  <c r="P80" i="5"/>
  <c r="N87" i="5"/>
  <c r="Q80" i="5"/>
  <c r="N72" i="5"/>
  <c r="N84" i="5"/>
  <c r="P90" i="5"/>
  <c r="O85" i="5"/>
  <c r="M87" i="5"/>
  <c r="P87" i="5"/>
  <c r="N88" i="5"/>
  <c r="M88" i="5"/>
  <c r="N90" i="5"/>
  <c r="O90" i="5"/>
  <c r="M90" i="5"/>
  <c r="M62" i="5"/>
  <c r="M79" i="5"/>
  <c r="O79" i="5"/>
  <c r="N85" i="5"/>
  <c r="O88" i="5"/>
  <c r="M77" i="5"/>
  <c r="O72" i="5"/>
  <c r="P72" i="5"/>
  <c r="Q77" i="5"/>
  <c r="M80" i="5"/>
  <c r="O84" i="5"/>
  <c r="P85" i="5"/>
  <c r="O80" i="5"/>
  <c r="M72" i="5"/>
  <c r="Q90" i="5"/>
  <c r="P79" i="5"/>
  <c r="Q84" i="5"/>
  <c r="Q72" i="5"/>
  <c r="N77" i="5"/>
  <c r="E65" i="8" l="1"/>
  <c r="D32" i="8"/>
  <c r="D104" i="8" s="1"/>
  <c r="E33" i="8"/>
  <c r="D60" i="9"/>
  <c r="G60" i="9"/>
  <c r="D62" i="9"/>
  <c r="E60" i="9"/>
  <c r="F61" i="9"/>
  <c r="E62" i="9"/>
  <c r="E61" i="9"/>
  <c r="G62" i="9"/>
  <c r="F60" i="9"/>
  <c r="D61" i="9"/>
  <c r="F62" i="9"/>
  <c r="G61" i="9"/>
  <c r="D23" i="6"/>
  <c r="E95" i="6"/>
  <c r="D46" i="9"/>
  <c r="E182" i="9"/>
  <c r="M100" i="5"/>
  <c r="N100" i="5"/>
  <c r="O100" i="5"/>
  <c r="P100" i="5"/>
  <c r="O99" i="5"/>
  <c r="M99" i="5"/>
  <c r="N99" i="5"/>
  <c r="P99" i="5"/>
  <c r="D84" i="5"/>
  <c r="D53" i="9"/>
  <c r="F29" i="7"/>
  <c r="F27" i="7"/>
  <c r="E26" i="7"/>
  <c r="H61" i="6"/>
  <c r="H64" i="6" s="1"/>
  <c r="G25" i="6"/>
  <c r="G61" i="6" s="1"/>
  <c r="M31" i="5"/>
  <c r="N31" i="5"/>
  <c r="O31" i="5"/>
  <c r="P31" i="5"/>
  <c r="Q82" i="5"/>
  <c r="N82" i="5"/>
  <c r="O82" i="5"/>
  <c r="P82" i="5"/>
  <c r="M82" i="5"/>
  <c r="P75" i="5"/>
  <c r="Q75" i="5"/>
  <c r="N75" i="5"/>
  <c r="O75" i="5"/>
  <c r="M75" i="5"/>
  <c r="F29" i="17"/>
  <c r="E29" i="17"/>
  <c r="D29" i="17"/>
  <c r="C29" i="17"/>
  <c r="B29" i="17"/>
  <c r="H38" i="5"/>
  <c r="H96" i="5" s="1"/>
  <c r="F10" i="17"/>
  <c r="E10" i="17"/>
  <c r="D10" i="17"/>
  <c r="C10" i="17"/>
  <c r="B10" i="17"/>
  <c r="B33" i="10"/>
  <c r="B32" i="10"/>
  <c r="B31" i="10"/>
  <c r="B28" i="10"/>
  <c r="B29" i="10"/>
  <c r="B30" i="10"/>
  <c r="H46" i="10"/>
  <c r="H124" i="10" s="1"/>
  <c r="Q49" i="10"/>
  <c r="Q61" i="10"/>
  <c r="Q59" i="5"/>
  <c r="P115" i="10"/>
  <c r="O48" i="10"/>
  <c r="O42" i="5"/>
  <c r="Q84" i="10"/>
  <c r="P48" i="10"/>
  <c r="M41" i="5"/>
  <c r="N117" i="10"/>
  <c r="N65" i="10"/>
  <c r="P84" i="10"/>
  <c r="M50" i="10"/>
  <c r="M48" i="10"/>
  <c r="O60" i="5"/>
  <c r="P42" i="5"/>
  <c r="O53" i="5"/>
  <c r="O61" i="10"/>
  <c r="O65" i="10"/>
  <c r="O52" i="5"/>
  <c r="O51" i="5"/>
  <c r="M82" i="10"/>
  <c r="M42" i="5"/>
  <c r="O40" i="5"/>
  <c r="M67" i="10"/>
  <c r="N51" i="5"/>
  <c r="P74" i="5"/>
  <c r="M63" i="10"/>
  <c r="P62" i="5"/>
  <c r="N52" i="5"/>
  <c r="O48" i="5"/>
  <c r="P83" i="10"/>
  <c r="O116" i="10"/>
  <c r="N50" i="10"/>
  <c r="N45" i="5"/>
  <c r="O62" i="5"/>
  <c r="M59" i="5"/>
  <c r="P40" i="5"/>
  <c r="M61" i="10"/>
  <c r="M49" i="10"/>
  <c r="O118" i="10"/>
  <c r="Q67" i="10"/>
  <c r="P44" i="5"/>
  <c r="M66" i="10"/>
  <c r="N42" i="5"/>
  <c r="O82" i="10"/>
  <c r="N82" i="10"/>
  <c r="O44" i="5"/>
  <c r="N62" i="5"/>
  <c r="M54" i="5"/>
  <c r="O68" i="10"/>
  <c r="M57" i="5"/>
  <c r="Q64" i="10"/>
  <c r="P54" i="5"/>
  <c r="Q68" i="10"/>
  <c r="P62" i="10"/>
  <c r="O117" i="10"/>
  <c r="P64" i="10"/>
  <c r="P52" i="5"/>
  <c r="M84" i="10"/>
  <c r="M45" i="5"/>
  <c r="O49" i="10"/>
  <c r="M48" i="5"/>
  <c r="O67" i="10"/>
  <c r="M62" i="10"/>
  <c r="O83" i="10"/>
  <c r="Q60" i="5"/>
  <c r="P116" i="10"/>
  <c r="O57" i="5"/>
  <c r="N68" i="10"/>
  <c r="Q50" i="10"/>
  <c r="N61" i="10"/>
  <c r="M83" i="10"/>
  <c r="P41" i="5"/>
  <c r="O64" i="10"/>
  <c r="P49" i="10"/>
  <c r="P57" i="5"/>
  <c r="Q117" i="10"/>
  <c r="O74" i="5"/>
  <c r="M44" i="5"/>
  <c r="N83" i="10"/>
  <c r="N41" i="5"/>
  <c r="N59" i="5"/>
  <c r="N63" i="10"/>
  <c r="P51" i="5"/>
  <c r="P67" i="10"/>
  <c r="N60" i="5"/>
  <c r="M60" i="5"/>
  <c r="Q58" i="5"/>
  <c r="O45" i="5"/>
  <c r="O66" i="10"/>
  <c r="P49" i="5"/>
  <c r="P60" i="5"/>
  <c r="O41" i="5"/>
  <c r="Q63" i="10"/>
  <c r="P82" i="10"/>
  <c r="P68" i="10"/>
  <c r="N49" i="10"/>
  <c r="Q66" i="10"/>
  <c r="O50" i="10"/>
  <c r="Q62" i="5"/>
  <c r="P53" i="5"/>
  <c r="N57" i="5"/>
  <c r="P50" i="5"/>
  <c r="N48" i="5"/>
  <c r="N40" i="5"/>
  <c r="P117" i="10"/>
  <c r="N50" i="5"/>
  <c r="O63" i="10"/>
  <c r="N116" i="10"/>
  <c r="O114" i="10"/>
  <c r="M58" i="5"/>
  <c r="P45" i="5"/>
  <c r="O115" i="10"/>
  <c r="O84" i="10"/>
  <c r="M65" i="10"/>
  <c r="Q114" i="10"/>
  <c r="O43" i="5"/>
  <c r="M74" i="5"/>
  <c r="N118" i="10"/>
  <c r="N43" i="5"/>
  <c r="O62" i="10"/>
  <c r="N53" i="5"/>
  <c r="M114" i="10"/>
  <c r="P50" i="10"/>
  <c r="N54" i="5"/>
  <c r="N84" i="10"/>
  <c r="Q48" i="10"/>
  <c r="Q62" i="10"/>
  <c r="P61" i="10"/>
  <c r="M68" i="10"/>
  <c r="P63" i="10"/>
  <c r="O54" i="5"/>
  <c r="N66" i="10"/>
  <c r="M53" i="5"/>
  <c r="M64" i="10"/>
  <c r="N67" i="10"/>
  <c r="N48" i="10"/>
  <c r="M49" i="5"/>
  <c r="P58" i="5"/>
  <c r="N49" i="5"/>
  <c r="P43" i="5"/>
  <c r="N114" i="10"/>
  <c r="M118" i="10"/>
  <c r="Q82" i="10"/>
  <c r="M51" i="5"/>
  <c r="Q116" i="10"/>
  <c r="N62" i="10"/>
  <c r="M52" i="5"/>
  <c r="P65" i="10"/>
  <c r="P59" i="5"/>
  <c r="N44" i="5"/>
  <c r="O50" i="5"/>
  <c r="M43" i="5"/>
  <c r="O49" i="5"/>
  <c r="M40" i="5"/>
  <c r="P118" i="10"/>
  <c r="O59" i="5"/>
  <c r="M50" i="5"/>
  <c r="Q74" i="5"/>
  <c r="Q115" i="10"/>
  <c r="P66" i="10"/>
  <c r="Q118" i="10"/>
  <c r="Q83" i="10"/>
  <c r="N58" i="5"/>
  <c r="P114" i="10"/>
  <c r="N74" i="5"/>
  <c r="Q65" i="10"/>
  <c r="N115" i="10"/>
  <c r="P48" i="5"/>
  <c r="N64" i="10"/>
  <c r="O58" i="5"/>
  <c r="E118" i="10" l="1"/>
  <c r="D26" i="7"/>
  <c r="D103" i="7" s="1"/>
  <c r="E103" i="7"/>
  <c r="D65" i="8"/>
  <c r="D33" i="8"/>
  <c r="D34" i="8" s="1"/>
  <c r="V41" i="5"/>
  <c r="X42" i="5"/>
  <c r="V42" i="5"/>
  <c r="U41" i="5"/>
  <c r="W42" i="5"/>
  <c r="U42" i="5"/>
  <c r="W41" i="5"/>
  <c r="X41" i="5"/>
  <c r="W40" i="5"/>
  <c r="X40" i="5"/>
  <c r="U40" i="5"/>
  <c r="V40" i="5"/>
  <c r="G46" i="10"/>
  <c r="G124" i="10" s="1"/>
  <c r="H142" i="10"/>
  <c r="G38" i="5"/>
  <c r="G96" i="5" s="1"/>
  <c r="H114" i="5"/>
  <c r="D8" i="6"/>
  <c r="D95" i="6"/>
  <c r="D10" i="9"/>
  <c r="D182" i="9"/>
  <c r="D54" i="5"/>
  <c r="D114" i="10"/>
  <c r="D60" i="5"/>
  <c r="D45" i="5"/>
  <c r="D118" i="10"/>
  <c r="D50" i="10"/>
  <c r="D74" i="5"/>
  <c r="D62" i="10"/>
  <c r="D63" i="10"/>
  <c r="D61" i="10"/>
  <c r="D51" i="5"/>
  <c r="E29" i="7"/>
  <c r="E27" i="7"/>
  <c r="F25" i="6"/>
  <c r="F61" i="6" s="1"/>
  <c r="G60" i="6"/>
  <c r="H54" i="5"/>
  <c r="F54" i="5"/>
  <c r="E54" i="5"/>
  <c r="G54" i="5"/>
  <c r="E51" i="5"/>
  <c r="G51" i="5"/>
  <c r="F51" i="5"/>
  <c r="H51" i="5"/>
  <c r="P22" i="5"/>
  <c r="O22" i="5"/>
  <c r="N22" i="5"/>
  <c r="M22" i="5"/>
  <c r="N15" i="5"/>
  <c r="O14" i="5"/>
  <c r="N13" i="5"/>
  <c r="N14" i="5"/>
  <c r="O13" i="5"/>
  <c r="M15" i="5"/>
  <c r="P14" i="5"/>
  <c r="P13" i="5"/>
  <c r="O15" i="5"/>
  <c r="M14" i="5"/>
  <c r="P15" i="5"/>
  <c r="M16" i="5"/>
  <c r="N16" i="5"/>
  <c r="O16" i="5"/>
  <c r="P16" i="5"/>
  <c r="M13" i="5"/>
  <c r="N30" i="5"/>
  <c r="N29" i="5"/>
  <c r="O30" i="5"/>
  <c r="O29" i="5"/>
  <c r="P30" i="5"/>
  <c r="P29" i="5"/>
  <c r="M30" i="5"/>
  <c r="M29" i="5"/>
  <c r="N33" i="5"/>
  <c r="O33" i="5"/>
  <c r="P33" i="5"/>
  <c r="M33" i="5"/>
  <c r="G74" i="5"/>
  <c r="E74" i="5"/>
  <c r="F74" i="5"/>
  <c r="H74" i="5"/>
  <c r="N28" i="5"/>
  <c r="O28" i="5"/>
  <c r="P28" i="5"/>
  <c r="M28" i="5"/>
  <c r="N27" i="5"/>
  <c r="O27" i="5"/>
  <c r="P27" i="5"/>
  <c r="M27" i="5"/>
  <c r="N23" i="5"/>
  <c r="O23" i="5"/>
  <c r="P23" i="5"/>
  <c r="M23" i="5"/>
  <c r="G50" i="10"/>
  <c r="E50" i="10"/>
  <c r="H50" i="10"/>
  <c r="F50" i="10"/>
  <c r="O32" i="10"/>
  <c r="N31" i="10"/>
  <c r="M33" i="10"/>
  <c r="P32" i="10"/>
  <c r="P31" i="10"/>
  <c r="N33" i="10"/>
  <c r="O31" i="10"/>
  <c r="O33" i="10"/>
  <c r="M31" i="10"/>
  <c r="D31" i="10" s="1"/>
  <c r="M32" i="10"/>
  <c r="P33" i="10"/>
  <c r="N32" i="10"/>
  <c r="N17" i="10"/>
  <c r="O17" i="10"/>
  <c r="P17" i="10"/>
  <c r="M17" i="10"/>
  <c r="D17" i="10" s="1"/>
  <c r="N11" i="10"/>
  <c r="O11" i="10"/>
  <c r="P11" i="10"/>
  <c r="M11" i="10"/>
  <c r="N119" i="10"/>
  <c r="O119" i="10"/>
  <c r="P119" i="10"/>
  <c r="Q119" i="10"/>
  <c r="F10" i="16"/>
  <c r="E10" i="16"/>
  <c r="D10" i="16"/>
  <c r="C10" i="16"/>
  <c r="B10" i="16"/>
  <c r="P52" i="10"/>
  <c r="N92" i="10"/>
  <c r="O53" i="10"/>
  <c r="P91" i="10"/>
  <c r="M51" i="10"/>
  <c r="Q102" i="10"/>
  <c r="O72" i="10"/>
  <c r="M52" i="10"/>
  <c r="P78" i="10"/>
  <c r="M102" i="10"/>
  <c r="P97" i="10"/>
  <c r="O100" i="10"/>
  <c r="P89" i="10"/>
  <c r="M110" i="10"/>
  <c r="M96" i="10"/>
  <c r="P75" i="10"/>
  <c r="O77" i="10"/>
  <c r="P51" i="10"/>
  <c r="O110" i="10"/>
  <c r="M81" i="10"/>
  <c r="M75" i="10"/>
  <c r="Q99" i="10"/>
  <c r="N108" i="10"/>
  <c r="N76" i="10"/>
  <c r="N54" i="10"/>
  <c r="M88" i="10"/>
  <c r="P77" i="10"/>
  <c r="P107" i="10"/>
  <c r="Q104" i="10"/>
  <c r="P109" i="10"/>
  <c r="O105" i="10"/>
  <c r="O78" i="10"/>
  <c r="M53" i="10"/>
  <c r="N109" i="10"/>
  <c r="Q72" i="10"/>
  <c r="M116" i="10"/>
  <c r="O52" i="10"/>
  <c r="N75" i="10"/>
  <c r="M111" i="10"/>
  <c r="M100" i="10"/>
  <c r="O79" i="10"/>
  <c r="O51" i="10"/>
  <c r="P54" i="10"/>
  <c r="N81" i="10"/>
  <c r="P101" i="10"/>
  <c r="M106" i="10"/>
  <c r="O102" i="10"/>
  <c r="O92" i="10"/>
  <c r="N99" i="10"/>
  <c r="N107" i="10"/>
  <c r="Q90" i="10"/>
  <c r="N98" i="10"/>
  <c r="P96" i="10"/>
  <c r="O74" i="10"/>
  <c r="Q81" i="10"/>
  <c r="Q92" i="10"/>
  <c r="M89" i="10"/>
  <c r="M90" i="10"/>
  <c r="P79" i="10"/>
  <c r="M54" i="10"/>
  <c r="M80" i="10"/>
  <c r="N105" i="10"/>
  <c r="N77" i="10"/>
  <c r="O99" i="10"/>
  <c r="O80" i="10"/>
  <c r="Q110" i="10"/>
  <c r="N78" i="10"/>
  <c r="O98" i="10"/>
  <c r="Q54" i="10"/>
  <c r="P105" i="10"/>
  <c r="N79" i="10"/>
  <c r="Q98" i="10"/>
  <c r="O58" i="10"/>
  <c r="Q78" i="10"/>
  <c r="M107" i="10"/>
  <c r="O108" i="10"/>
  <c r="N102" i="10"/>
  <c r="O107" i="10"/>
  <c r="M117" i="10"/>
  <c r="O75" i="10"/>
  <c r="P108" i="10"/>
  <c r="M105" i="10"/>
  <c r="M74" i="10"/>
  <c r="M98" i="10"/>
  <c r="M76" i="10"/>
  <c r="P58" i="10"/>
  <c r="N111" i="10"/>
  <c r="O104" i="10"/>
  <c r="P55" i="10"/>
  <c r="N89" i="10"/>
  <c r="N104" i="10"/>
  <c r="Q97" i="10"/>
  <c r="M97" i="10"/>
  <c r="M115" i="10"/>
  <c r="N52" i="10"/>
  <c r="M73" i="10"/>
  <c r="Q53" i="10"/>
  <c r="P111" i="10"/>
  <c r="N97" i="10"/>
  <c r="P98" i="10"/>
  <c r="P53" i="10"/>
  <c r="M92" i="10"/>
  <c r="N53" i="10"/>
  <c r="P104" i="10"/>
  <c r="M99" i="10"/>
  <c r="N90" i="10"/>
  <c r="M109" i="10"/>
  <c r="O89" i="10"/>
  <c r="Q101" i="10"/>
  <c r="P72" i="10"/>
  <c r="N58" i="10"/>
  <c r="Q52" i="10"/>
  <c r="P76" i="10"/>
  <c r="P81" i="10"/>
  <c r="N73" i="10"/>
  <c r="P99" i="10"/>
  <c r="N74" i="10"/>
  <c r="Q111" i="10"/>
  <c r="Q79" i="10"/>
  <c r="Q55" i="10"/>
  <c r="P106" i="10"/>
  <c r="Q88" i="10"/>
  <c r="O101" i="10"/>
  <c r="Q109" i="10"/>
  <c r="Q75" i="10"/>
  <c r="O97" i="10"/>
  <c r="Q51" i="10"/>
  <c r="Q76" i="10"/>
  <c r="M108" i="10"/>
  <c r="N51" i="10"/>
  <c r="O96" i="10"/>
  <c r="P92" i="10"/>
  <c r="Q108" i="10"/>
  <c r="N88" i="10"/>
  <c r="Q107" i="10"/>
  <c r="Q100" i="10"/>
  <c r="N101" i="10"/>
  <c r="Q91" i="10"/>
  <c r="Q73" i="10"/>
  <c r="M78" i="10"/>
  <c r="O73" i="10"/>
  <c r="O55" i="10"/>
  <c r="Q105" i="10"/>
  <c r="Q106" i="10"/>
  <c r="O91" i="10"/>
  <c r="N55" i="10"/>
  <c r="Q77" i="10"/>
  <c r="N96" i="10"/>
  <c r="Q89" i="10"/>
  <c r="N72" i="10"/>
  <c r="N110" i="10"/>
  <c r="P100" i="10"/>
  <c r="Q58" i="10"/>
  <c r="O106" i="10"/>
  <c r="O76" i="10"/>
  <c r="M72" i="10"/>
  <c r="P80" i="10"/>
  <c r="Q74" i="10"/>
  <c r="M79" i="10"/>
  <c r="Q96" i="10"/>
  <c r="N100" i="10"/>
  <c r="M77" i="10"/>
  <c r="O88" i="10"/>
  <c r="M55" i="10"/>
  <c r="O109" i="10"/>
  <c r="Q80" i="10"/>
  <c r="M91" i="10"/>
  <c r="P88" i="10"/>
  <c r="O90" i="10"/>
  <c r="M58" i="10"/>
  <c r="O81" i="10"/>
  <c r="N80" i="10"/>
  <c r="O54" i="10"/>
  <c r="O111" i="10"/>
  <c r="M104" i="10"/>
  <c r="N106" i="10"/>
  <c r="N91" i="10"/>
  <c r="P73" i="10"/>
  <c r="P90" i="10"/>
  <c r="M101" i="10"/>
  <c r="P102" i="10"/>
  <c r="P110" i="10"/>
  <c r="P74" i="10"/>
  <c r="E116" i="10" l="1"/>
  <c r="H13" i="5"/>
  <c r="E13" i="5"/>
  <c r="G13" i="5"/>
  <c r="D13" i="5"/>
  <c r="F13" i="5"/>
  <c r="D29" i="7"/>
  <c r="D27" i="7"/>
  <c r="D28" i="7" s="1"/>
  <c r="T42" i="5"/>
  <c r="H42" i="5" s="1"/>
  <c r="T41" i="5"/>
  <c r="H41" i="5" s="1"/>
  <c r="T40" i="5"/>
  <c r="H40" i="5" s="1"/>
  <c r="H33" i="5"/>
  <c r="F33" i="5"/>
  <c r="G33" i="5"/>
  <c r="E33" i="5"/>
  <c r="D33" i="5"/>
  <c r="D30" i="5"/>
  <c r="F30" i="5"/>
  <c r="G30" i="5"/>
  <c r="H30" i="5"/>
  <c r="E30" i="5"/>
  <c r="D29" i="5"/>
  <c r="H29" i="5"/>
  <c r="E29" i="5"/>
  <c r="F29" i="5"/>
  <c r="G29" i="5"/>
  <c r="F46" i="10"/>
  <c r="F124" i="10" s="1"/>
  <c r="G142" i="10"/>
  <c r="F38" i="5"/>
  <c r="F96" i="5" s="1"/>
  <c r="G114" i="5"/>
  <c r="D148" i="10"/>
  <c r="N85" i="10"/>
  <c r="O85" i="10"/>
  <c r="M85" i="10"/>
  <c r="Q85" i="10"/>
  <c r="P85" i="10"/>
  <c r="P103" i="10"/>
  <c r="M103" i="10"/>
  <c r="Q103" i="10"/>
  <c r="N103" i="10"/>
  <c r="O103" i="10"/>
  <c r="Q95" i="10"/>
  <c r="O95" i="10"/>
  <c r="P95" i="10"/>
  <c r="M95" i="10"/>
  <c r="N95" i="10"/>
  <c r="G64" i="6"/>
  <c r="G81" i="6"/>
  <c r="D109" i="10"/>
  <c r="D89" i="10"/>
  <c r="D111" i="10"/>
  <c r="D116" i="10"/>
  <c r="D53" i="10"/>
  <c r="D108" i="10"/>
  <c r="D106" i="10"/>
  <c r="D54" i="10"/>
  <c r="D91" i="10"/>
  <c r="D92" i="10"/>
  <c r="D115" i="10"/>
  <c r="D110" i="10"/>
  <c r="D88" i="10"/>
  <c r="D105" i="10"/>
  <c r="D90" i="10"/>
  <c r="D81" i="10"/>
  <c r="D107" i="10"/>
  <c r="D27" i="5"/>
  <c r="D22" i="5"/>
  <c r="D15" i="5"/>
  <c r="D11" i="10"/>
  <c r="D23" i="5"/>
  <c r="D57" i="5" s="1"/>
  <c r="D28" i="5"/>
  <c r="D14" i="5"/>
  <c r="E25" i="6"/>
  <c r="D25" i="6" s="1"/>
  <c r="F60" i="6"/>
  <c r="E22" i="5"/>
  <c r="G22" i="5"/>
  <c r="F22" i="5"/>
  <c r="H22" i="5"/>
  <c r="H15" i="5"/>
  <c r="G15" i="5"/>
  <c r="F15" i="5"/>
  <c r="E15" i="5"/>
  <c r="E14" i="5"/>
  <c r="F14" i="5"/>
  <c r="H14" i="5"/>
  <c r="G14" i="5"/>
  <c r="F27" i="5"/>
  <c r="G27" i="5"/>
  <c r="E27" i="5"/>
  <c r="F28" i="5"/>
  <c r="G28" i="5"/>
  <c r="E28" i="5"/>
  <c r="H28" i="5"/>
  <c r="H27" i="5"/>
  <c r="G104" i="10"/>
  <c r="E104" i="10"/>
  <c r="H104" i="10"/>
  <c r="F104" i="10"/>
  <c r="F31" i="10"/>
  <c r="G31" i="10"/>
  <c r="H31" i="10"/>
  <c r="E31" i="10"/>
  <c r="M28" i="10"/>
  <c r="D28" i="10" s="1"/>
  <c r="N28" i="10"/>
  <c r="O28" i="10"/>
  <c r="P28" i="10"/>
  <c r="N29" i="10"/>
  <c r="O29" i="10"/>
  <c r="P29" i="10"/>
  <c r="M29" i="10"/>
  <c r="D29" i="10" s="1"/>
  <c r="N30" i="10"/>
  <c r="P30" i="10"/>
  <c r="M30" i="10"/>
  <c r="D30" i="10" s="1"/>
  <c r="O30" i="10"/>
  <c r="M23" i="10"/>
  <c r="D23" i="10" s="1"/>
  <c r="M22" i="10"/>
  <c r="D22" i="10" s="1"/>
  <c r="M21" i="10"/>
  <c r="M20" i="10"/>
  <c r="M19" i="10"/>
  <c r="D19" i="10" s="1"/>
  <c r="H11" i="10"/>
  <c r="E11" i="10"/>
  <c r="F11" i="10"/>
  <c r="G11" i="10"/>
  <c r="M119" i="10"/>
  <c r="D32" i="7" l="1"/>
  <c r="D40" i="7" s="1"/>
  <c r="G41" i="5"/>
  <c r="F41" i="5" s="1"/>
  <c r="E41" i="5" s="1"/>
  <c r="D41" i="5" s="1"/>
  <c r="G42" i="5"/>
  <c r="F42" i="5" s="1"/>
  <c r="E42" i="5" s="1"/>
  <c r="D42" i="5" s="1"/>
  <c r="O112" i="10"/>
  <c r="O42" i="10" s="1"/>
  <c r="Q112" i="10"/>
  <c r="M112" i="10"/>
  <c r="M42" i="10" s="1"/>
  <c r="N112" i="10"/>
  <c r="N42" i="10" s="1"/>
  <c r="P112" i="10"/>
  <c r="P42" i="10" s="1"/>
  <c r="E46" i="10"/>
  <c r="F142" i="10"/>
  <c r="E38" i="5"/>
  <c r="E96" i="5" s="1"/>
  <c r="F114" i="5"/>
  <c r="D139" i="10"/>
  <c r="M128" i="10"/>
  <c r="P128" i="10"/>
  <c r="O128" i="10"/>
  <c r="N128" i="10"/>
  <c r="D85" i="10"/>
  <c r="D104" i="10"/>
  <c r="D103" i="10" s="1"/>
  <c r="F64" i="6"/>
  <c r="F81" i="6"/>
  <c r="D27" i="6"/>
  <c r="D61" i="6"/>
  <c r="D60" i="6"/>
  <c r="E60" i="6"/>
  <c r="E81" i="6" s="1"/>
  <c r="E61" i="6"/>
  <c r="E28" i="10"/>
  <c r="F28" i="10"/>
  <c r="G28" i="10"/>
  <c r="H28" i="10"/>
  <c r="G29" i="10"/>
  <c r="E29" i="10"/>
  <c r="H29" i="10"/>
  <c r="F29" i="10"/>
  <c r="G30" i="10"/>
  <c r="F30" i="10"/>
  <c r="E30" i="10"/>
  <c r="H30" i="10"/>
  <c r="G22" i="10"/>
  <c r="F22" i="10"/>
  <c r="H22" i="10"/>
  <c r="E22" i="10"/>
  <c r="G19" i="10"/>
  <c r="E19" i="10"/>
  <c r="F19" i="10"/>
  <c r="G23" i="10"/>
  <c r="F23" i="10"/>
  <c r="E23" i="10"/>
  <c r="H23" i="10"/>
  <c r="G6" i="15"/>
  <c r="F6" i="15"/>
  <c r="G5" i="15"/>
  <c r="H172" i="15" s="1"/>
  <c r="G4" i="15"/>
  <c r="F4" i="15"/>
  <c r="G3" i="15"/>
  <c r="F3" i="15"/>
  <c r="G2" i="15"/>
  <c r="F2" i="15"/>
  <c r="D46" i="10" l="1"/>
  <c r="D124" i="10" s="1"/>
  <c r="E142" i="10"/>
  <c r="D38" i="5"/>
  <c r="D96" i="5" s="1"/>
  <c r="E114" i="5"/>
  <c r="D81" i="6"/>
  <c r="D64" i="6"/>
  <c r="E64" i="6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27" i="15"/>
  <c r="H51" i="15"/>
  <c r="H75" i="15"/>
  <c r="H99" i="15"/>
  <c r="H131" i="15"/>
  <c r="H15" i="15"/>
  <c r="H31" i="15"/>
  <c r="H47" i="15"/>
  <c r="H63" i="15"/>
  <c r="H79" i="15"/>
  <c r="H95" i="15"/>
  <c r="H103" i="15"/>
  <c r="H119" i="15"/>
  <c r="H127" i="15"/>
  <c r="H135" i="15"/>
  <c r="H143" i="15"/>
  <c r="H151" i="15"/>
  <c r="H159" i="15"/>
  <c r="H48" i="15"/>
  <c r="H152" i="15"/>
  <c r="H11" i="15"/>
  <c r="H43" i="15"/>
  <c r="H83" i="15"/>
  <c r="H24" i="15"/>
  <c r="H40" i="15"/>
  <c r="H64" i="15"/>
  <c r="H80" i="15"/>
  <c r="H96" i="15"/>
  <c r="H112" i="15"/>
  <c r="H120" i="15"/>
  <c r="H128" i="15"/>
  <c r="H144" i="15"/>
  <c r="H160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23" i="15"/>
  <c r="H39" i="15"/>
  <c r="H55" i="15"/>
  <c r="H71" i="15"/>
  <c r="H87" i="15"/>
  <c r="H111" i="15"/>
  <c r="H16" i="15"/>
  <c r="H32" i="15"/>
  <c r="H56" i="15"/>
  <c r="H72" i="15"/>
  <c r="H88" i="15"/>
  <c r="H104" i="15"/>
  <c r="H136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9" i="15"/>
  <c r="H67" i="15"/>
  <c r="H19" i="15"/>
  <c r="H35" i="15"/>
  <c r="H59" i="15"/>
  <c r="H91" i="15"/>
  <c r="H107" i="15"/>
  <c r="H115" i="15"/>
  <c r="H123" i="15"/>
  <c r="H139" i="15"/>
  <c r="H147" i="15"/>
  <c r="H155" i="15"/>
  <c r="H17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71" i="15"/>
  <c r="H13" i="15"/>
  <c r="H21" i="15"/>
  <c r="H29" i="15"/>
  <c r="H37" i="15"/>
  <c r="H45" i="15"/>
  <c r="H53" i="15"/>
  <c r="H61" i="15"/>
  <c r="H69" i="15"/>
  <c r="H77" i="15"/>
  <c r="H85" i="15"/>
  <c r="H93" i="15"/>
  <c r="H101" i="15"/>
  <c r="H109" i="15"/>
  <c r="H117" i="15"/>
  <c r="H125" i="15"/>
  <c r="H133" i="15"/>
  <c r="H141" i="15"/>
  <c r="H149" i="15"/>
  <c r="H157" i="15"/>
  <c r="B24" i="1"/>
  <c r="B14" i="1"/>
  <c r="C10" i="1"/>
  <c r="G10" i="1" s="1"/>
  <c r="C5" i="1"/>
  <c r="C14" i="1" s="1"/>
  <c r="G5" i="1"/>
  <c r="G14" i="1" s="1"/>
  <c r="F5" i="1"/>
  <c r="F14" i="1" s="1"/>
  <c r="B7" i="1"/>
  <c r="B8" i="1"/>
  <c r="B9" i="1" s="1"/>
  <c r="B10" i="1" s="1"/>
  <c r="D10" i="1"/>
  <c r="E10" i="1"/>
  <c r="P19" i="7"/>
  <c r="O19" i="7"/>
  <c r="N19" i="7"/>
  <c r="M19" i="7"/>
  <c r="P17" i="7"/>
  <c r="O17" i="7"/>
  <c r="N17" i="7"/>
  <c r="M17" i="7"/>
  <c r="E110" i="7"/>
  <c r="F110" i="7"/>
  <c r="G110" i="7"/>
  <c r="H110" i="7"/>
  <c r="Q109" i="7"/>
  <c r="Q98" i="7" s="1"/>
  <c r="P109" i="7"/>
  <c r="P98" i="7" s="1"/>
  <c r="O109" i="7"/>
  <c r="O98" i="7" s="1"/>
  <c r="N109" i="7"/>
  <c r="N98" i="7" s="1"/>
  <c r="M109" i="7"/>
  <c r="M98" i="7" s="1"/>
  <c r="B21" i="7"/>
  <c r="G108" i="7"/>
  <c r="F108" i="7"/>
  <c r="E108" i="7"/>
  <c r="H108" i="7"/>
  <c r="H107" i="7"/>
  <c r="G107" i="7"/>
  <c r="F107" i="7"/>
  <c r="E107" i="7"/>
  <c r="G102" i="7"/>
  <c r="F102" i="7"/>
  <c r="E102" i="7"/>
  <c r="H102" i="7"/>
  <c r="G101" i="7"/>
  <c r="F101" i="7"/>
  <c r="E101" i="7"/>
  <c r="H101" i="7"/>
  <c r="Q75" i="7"/>
  <c r="P75" i="7"/>
  <c r="P18" i="7" s="1"/>
  <c r="O75" i="7"/>
  <c r="O18" i="7" s="1"/>
  <c r="N75" i="7"/>
  <c r="N18" i="7" s="1"/>
  <c r="M75" i="7"/>
  <c r="M18" i="7" s="1"/>
  <c r="G31" i="7"/>
  <c r="F31" i="7"/>
  <c r="E31" i="7"/>
  <c r="H31" i="7"/>
  <c r="Q28" i="7"/>
  <c r="P28" i="7"/>
  <c r="O28" i="7"/>
  <c r="N28" i="7"/>
  <c r="M28" i="7"/>
  <c r="E91" i="8"/>
  <c r="F91" i="8"/>
  <c r="G91" i="8"/>
  <c r="H91" i="8"/>
  <c r="Q26" i="8"/>
  <c r="P26" i="8"/>
  <c r="O26" i="8"/>
  <c r="N26" i="8"/>
  <c r="B26" i="8"/>
  <c r="B25" i="8"/>
  <c r="B24" i="8"/>
  <c r="B23" i="8"/>
  <c r="M15" i="8"/>
  <c r="N15" i="8"/>
  <c r="Q13" i="8"/>
  <c r="P13" i="8"/>
  <c r="O13" i="8"/>
  <c r="N13" i="8"/>
  <c r="M13" i="8"/>
  <c r="D13" i="8" s="1"/>
  <c r="D35" i="8" s="1"/>
  <c r="G103" i="8"/>
  <c r="F103" i="8"/>
  <c r="E103" i="8"/>
  <c r="H103" i="8"/>
  <c r="Q20" i="8"/>
  <c r="P20" i="8"/>
  <c r="M20" i="8"/>
  <c r="Q72" i="8"/>
  <c r="Q19" i="8" s="1"/>
  <c r="P72" i="8"/>
  <c r="P19" i="8" s="1"/>
  <c r="O18" i="8"/>
  <c r="N72" i="8"/>
  <c r="N19" i="8" s="1"/>
  <c r="Q34" i="8"/>
  <c r="P34" i="8"/>
  <c r="O34" i="8"/>
  <c r="N34" i="8"/>
  <c r="M34" i="8"/>
  <c r="O20" i="8"/>
  <c r="O28" i="9"/>
  <c r="P28" i="9"/>
  <c r="P34" i="9"/>
  <c r="O34" i="9"/>
  <c r="N34" i="9"/>
  <c r="M34" i="9"/>
  <c r="D34" i="9" s="1"/>
  <c r="D110" i="9" s="1"/>
  <c r="B42" i="9"/>
  <c r="B41" i="9"/>
  <c r="B40" i="9"/>
  <c r="M40" i="9"/>
  <c r="N40" i="9"/>
  <c r="O40" i="9"/>
  <c r="P40" i="9"/>
  <c r="P42" i="9"/>
  <c r="O42" i="9"/>
  <c r="N42" i="9"/>
  <c r="P41" i="9"/>
  <c r="O41" i="9"/>
  <c r="N41" i="9"/>
  <c r="M41" i="9"/>
  <c r="G154" i="9"/>
  <c r="F154" i="9"/>
  <c r="E154" i="9"/>
  <c r="H154" i="9"/>
  <c r="N28" i="9"/>
  <c r="M28" i="9"/>
  <c r="P20" i="9"/>
  <c r="O20" i="9"/>
  <c r="N20" i="9"/>
  <c r="P19" i="9"/>
  <c r="O19" i="9"/>
  <c r="N19" i="9"/>
  <c r="M19" i="9"/>
  <c r="D19" i="9" s="1"/>
  <c r="D56" i="9" s="1"/>
  <c r="P18" i="9"/>
  <c r="O18" i="9"/>
  <c r="N18" i="9"/>
  <c r="M18" i="9"/>
  <c r="D18" i="9" s="1"/>
  <c r="D55" i="9" s="1"/>
  <c r="P17" i="9"/>
  <c r="O17" i="9"/>
  <c r="N17" i="9"/>
  <c r="M17" i="9"/>
  <c r="D17" i="9" s="1"/>
  <c r="D54" i="9" s="1"/>
  <c r="B20" i="9"/>
  <c r="B19" i="9"/>
  <c r="B18" i="9"/>
  <c r="B17" i="9"/>
  <c r="B15" i="9"/>
  <c r="B14" i="9"/>
  <c r="B13" i="9"/>
  <c r="B12" i="9"/>
  <c r="B11" i="9"/>
  <c r="M53" i="9"/>
  <c r="N53" i="9"/>
  <c r="O53" i="9"/>
  <c r="P53" i="9"/>
  <c r="Q53" i="9"/>
  <c r="Q58" i="9"/>
  <c r="P58" i="9"/>
  <c r="O58" i="9"/>
  <c r="N58" i="9"/>
  <c r="M58" i="9"/>
  <c r="P32" i="9"/>
  <c r="O32" i="9"/>
  <c r="N32" i="9"/>
  <c r="M32" i="9"/>
  <c r="P37" i="9"/>
  <c r="O37" i="9"/>
  <c r="N37" i="9"/>
  <c r="M37" i="9"/>
  <c r="D37" i="9" s="1"/>
  <c r="Q151" i="9"/>
  <c r="Q152" i="9" s="1"/>
  <c r="O151" i="9"/>
  <c r="N151" i="9"/>
  <c r="H67" i="6"/>
  <c r="G67" i="6"/>
  <c r="F67" i="6"/>
  <c r="E67" i="6"/>
  <c r="G66" i="6"/>
  <c r="F66" i="6"/>
  <c r="E66" i="6"/>
  <c r="H66" i="6"/>
  <c r="P12" i="6"/>
  <c r="O12" i="6"/>
  <c r="N12" i="6"/>
  <c r="M12" i="6"/>
  <c r="D12" i="6" s="1"/>
  <c r="D30" i="6" s="1"/>
  <c r="D79" i="6" s="1"/>
  <c r="P13" i="6"/>
  <c r="O13" i="6"/>
  <c r="N13" i="6"/>
  <c r="M13" i="6"/>
  <c r="O17" i="6"/>
  <c r="N17" i="6"/>
  <c r="M17" i="6"/>
  <c r="P11" i="6"/>
  <c r="O11" i="6"/>
  <c r="N11" i="6"/>
  <c r="M11" i="6"/>
  <c r="Q32" i="6"/>
  <c r="P32" i="6"/>
  <c r="O32" i="6"/>
  <c r="N32" i="6"/>
  <c r="M32" i="6"/>
  <c r="Q27" i="6"/>
  <c r="P27" i="6"/>
  <c r="O27" i="6"/>
  <c r="N27" i="6"/>
  <c r="M27" i="6"/>
  <c r="Q72" i="6"/>
  <c r="P72" i="6"/>
  <c r="O72" i="6"/>
  <c r="N72" i="6"/>
  <c r="M72" i="6"/>
  <c r="P17" i="6"/>
  <c r="H60" i="5"/>
  <c r="G60" i="5"/>
  <c r="F60" i="5"/>
  <c r="E60" i="5"/>
  <c r="H45" i="5"/>
  <c r="G45" i="5"/>
  <c r="F45" i="5"/>
  <c r="E45" i="5"/>
  <c r="B33" i="5"/>
  <c r="G84" i="5"/>
  <c r="F84" i="5"/>
  <c r="E84" i="5"/>
  <c r="H84" i="5"/>
  <c r="Q89" i="5"/>
  <c r="P89" i="5"/>
  <c r="P34" i="5" s="1"/>
  <c r="O89" i="5"/>
  <c r="O34" i="5" s="1"/>
  <c r="N89" i="5"/>
  <c r="N91" i="5" s="1"/>
  <c r="M89" i="5"/>
  <c r="M91" i="5" s="1"/>
  <c r="M24" i="5"/>
  <c r="N24" i="5"/>
  <c r="O24" i="5"/>
  <c r="P24" i="5"/>
  <c r="B21" i="5"/>
  <c r="P21" i="5"/>
  <c r="O21" i="5"/>
  <c r="N21" i="5"/>
  <c r="M21" i="5"/>
  <c r="P20" i="5"/>
  <c r="O20" i="5"/>
  <c r="N20" i="5"/>
  <c r="M20" i="5"/>
  <c r="B20" i="5"/>
  <c r="P18" i="5"/>
  <c r="O18" i="5"/>
  <c r="N18" i="5"/>
  <c r="M18" i="5"/>
  <c r="B18" i="5"/>
  <c r="P17" i="5"/>
  <c r="O17" i="5"/>
  <c r="N17" i="5"/>
  <c r="M17" i="5"/>
  <c r="B17" i="5"/>
  <c r="B16" i="5"/>
  <c r="P55" i="5"/>
  <c r="O55" i="5"/>
  <c r="N55" i="5"/>
  <c r="M55" i="5"/>
  <c r="P46" i="5"/>
  <c r="O46" i="5"/>
  <c r="N46" i="5"/>
  <c r="M46" i="5"/>
  <c r="B15" i="5"/>
  <c r="B14" i="5"/>
  <c r="B13" i="5"/>
  <c r="P12" i="5"/>
  <c r="O12" i="5"/>
  <c r="N12" i="5"/>
  <c r="M12" i="5"/>
  <c r="H63" i="10"/>
  <c r="G63" i="10"/>
  <c r="F63" i="10"/>
  <c r="E63" i="10"/>
  <c r="H62" i="10"/>
  <c r="G62" i="10"/>
  <c r="F62" i="10"/>
  <c r="E62" i="10"/>
  <c r="G61" i="10"/>
  <c r="F61" i="10"/>
  <c r="E61" i="10"/>
  <c r="H61" i="10"/>
  <c r="P15" i="10"/>
  <c r="O15" i="10"/>
  <c r="N15" i="10"/>
  <c r="M15" i="10"/>
  <c r="D15" i="10" s="1"/>
  <c r="D55" i="10" s="1"/>
  <c r="H53" i="10"/>
  <c r="H54" i="10"/>
  <c r="G54" i="10"/>
  <c r="F54" i="10"/>
  <c r="E54" i="10"/>
  <c r="G53" i="10"/>
  <c r="F53" i="10"/>
  <c r="E53" i="10"/>
  <c r="H111" i="10"/>
  <c r="G111" i="10"/>
  <c r="F111" i="10"/>
  <c r="E111" i="10"/>
  <c r="H110" i="10"/>
  <c r="G110" i="10"/>
  <c r="F110" i="10"/>
  <c r="E110" i="10"/>
  <c r="H109" i="10"/>
  <c r="G109" i="10"/>
  <c r="F109" i="10"/>
  <c r="E109" i="10"/>
  <c r="H108" i="10"/>
  <c r="G108" i="10"/>
  <c r="F108" i="10"/>
  <c r="E108" i="10"/>
  <c r="H107" i="10"/>
  <c r="G107" i="10"/>
  <c r="F107" i="10"/>
  <c r="E107" i="10"/>
  <c r="H106" i="10"/>
  <c r="G106" i="10"/>
  <c r="F106" i="10"/>
  <c r="E106" i="10"/>
  <c r="H105" i="10"/>
  <c r="G105" i="10"/>
  <c r="F105" i="10"/>
  <c r="E105" i="10"/>
  <c r="G81" i="10"/>
  <c r="F81" i="10"/>
  <c r="E81" i="10"/>
  <c r="H81" i="10"/>
  <c r="E114" i="10"/>
  <c r="F114" i="10"/>
  <c r="G114" i="10"/>
  <c r="H114" i="10"/>
  <c r="H118" i="10"/>
  <c r="G118" i="10"/>
  <c r="F118" i="10"/>
  <c r="H116" i="10"/>
  <c r="G116" i="10"/>
  <c r="F116" i="10"/>
  <c r="H115" i="10"/>
  <c r="G115" i="10"/>
  <c r="F115" i="10"/>
  <c r="E115" i="10"/>
  <c r="P41" i="10"/>
  <c r="O41" i="10"/>
  <c r="N41" i="10"/>
  <c r="M41" i="10"/>
  <c r="D41" i="10" s="1"/>
  <c r="P40" i="10"/>
  <c r="O40" i="10"/>
  <c r="N40" i="10"/>
  <c r="M40" i="10"/>
  <c r="D40" i="10" s="1"/>
  <c r="P39" i="10"/>
  <c r="O39" i="10"/>
  <c r="N39" i="10"/>
  <c r="M39" i="10"/>
  <c r="P38" i="10"/>
  <c r="O38" i="10"/>
  <c r="N38" i="10"/>
  <c r="M38" i="10"/>
  <c r="P37" i="10"/>
  <c r="O37" i="10"/>
  <c r="N37" i="10"/>
  <c r="M37" i="10"/>
  <c r="P36" i="10"/>
  <c r="O36" i="10"/>
  <c r="N36" i="10"/>
  <c r="M36" i="10"/>
  <c r="D36" i="10" s="1"/>
  <c r="P35" i="10"/>
  <c r="O35" i="10"/>
  <c r="N35" i="10"/>
  <c r="B41" i="10"/>
  <c r="B40" i="10"/>
  <c r="B39" i="10"/>
  <c r="B38" i="10"/>
  <c r="B37" i="10"/>
  <c r="B36" i="10"/>
  <c r="B35" i="10"/>
  <c r="M35" i="10"/>
  <c r="H92" i="10"/>
  <c r="G92" i="10"/>
  <c r="F92" i="10"/>
  <c r="E92" i="10"/>
  <c r="H91" i="10"/>
  <c r="G91" i="10"/>
  <c r="F91" i="10"/>
  <c r="E91" i="10"/>
  <c r="H90" i="10"/>
  <c r="G90" i="10"/>
  <c r="F90" i="10"/>
  <c r="E90" i="10"/>
  <c r="H89" i="10"/>
  <c r="G89" i="10"/>
  <c r="F89" i="10"/>
  <c r="E89" i="10"/>
  <c r="H88" i="10"/>
  <c r="G88" i="10"/>
  <c r="F88" i="10"/>
  <c r="E88" i="10"/>
  <c r="P27" i="10"/>
  <c r="O27" i="10"/>
  <c r="N27" i="10"/>
  <c r="M27" i="10"/>
  <c r="D27" i="10" s="1"/>
  <c r="P26" i="10"/>
  <c r="O26" i="10"/>
  <c r="N26" i="10"/>
  <c r="M26" i="10"/>
  <c r="P25" i="10"/>
  <c r="O25" i="10"/>
  <c r="N25" i="10"/>
  <c r="M25" i="10"/>
  <c r="D25" i="10" s="1"/>
  <c r="P24" i="10"/>
  <c r="O24" i="10"/>
  <c r="N24" i="10"/>
  <c r="M24" i="10"/>
  <c r="D24" i="10" s="1"/>
  <c r="P23" i="10"/>
  <c r="O23" i="10"/>
  <c r="N23" i="10"/>
  <c r="P22" i="10"/>
  <c r="O22" i="10"/>
  <c r="N22" i="10"/>
  <c r="P21" i="10"/>
  <c r="O21" i="10"/>
  <c r="N21" i="10"/>
  <c r="P20" i="10"/>
  <c r="O20" i="10"/>
  <c r="N20" i="10"/>
  <c r="P19" i="10"/>
  <c r="O19" i="10"/>
  <c r="N19" i="10"/>
  <c r="B27" i="10"/>
  <c r="B26" i="10"/>
  <c r="B25" i="10"/>
  <c r="B24" i="10"/>
  <c r="B23" i="10"/>
  <c r="B22" i="10"/>
  <c r="B21" i="10"/>
  <c r="B20" i="10"/>
  <c r="B19" i="10"/>
  <c r="P14" i="10"/>
  <c r="O14" i="10"/>
  <c r="N14" i="10"/>
  <c r="M14" i="10"/>
  <c r="D14" i="10" s="1"/>
  <c r="P13" i="10"/>
  <c r="O13" i="10"/>
  <c r="N13" i="10"/>
  <c r="M13" i="10"/>
  <c r="P12" i="10"/>
  <c r="O12" i="10"/>
  <c r="N12" i="10"/>
  <c r="M12" i="10"/>
  <c r="D12" i="10" s="1"/>
  <c r="B14" i="10"/>
  <c r="B13" i="10"/>
  <c r="B12" i="10"/>
  <c r="Y35" i="11"/>
  <c r="X35" i="11"/>
  <c r="W35" i="11"/>
  <c r="V35" i="11"/>
  <c r="U35" i="11"/>
  <c r="T35" i="11"/>
  <c r="S35" i="11"/>
  <c r="R35" i="11"/>
  <c r="Q35" i="11"/>
  <c r="P35" i="11"/>
  <c r="O35" i="11"/>
  <c r="N35" i="11"/>
  <c r="M35" i="11"/>
  <c r="L35" i="11"/>
  <c r="Q56" i="10"/>
  <c r="Q57" i="10" s="1"/>
  <c r="P56" i="10"/>
  <c r="P57" i="10" s="1"/>
  <c r="O56" i="10"/>
  <c r="O57" i="10" s="1"/>
  <c r="N56" i="10"/>
  <c r="N57" i="10" s="1"/>
  <c r="M56" i="10"/>
  <c r="M57" i="10" s="1"/>
  <c r="B25" i="7"/>
  <c r="B139" i="11"/>
  <c r="P10" i="10"/>
  <c r="O10" i="10"/>
  <c r="N10" i="10"/>
  <c r="M10" i="10"/>
  <c r="P8" i="6"/>
  <c r="O8" i="6"/>
  <c r="N8" i="6"/>
  <c r="M8" i="6"/>
  <c r="P10" i="9"/>
  <c r="O10" i="9"/>
  <c r="N10" i="9"/>
  <c r="M10" i="9"/>
  <c r="Q10" i="8"/>
  <c r="P10" i="8"/>
  <c r="O10" i="8"/>
  <c r="N10" i="8"/>
  <c r="M10" i="8"/>
  <c r="P10" i="7"/>
  <c r="O10" i="7"/>
  <c r="N10" i="7"/>
  <c r="M10" i="7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F24" i="11"/>
  <c r="E24" i="11"/>
  <c r="G24" i="11"/>
  <c r="D24" i="11"/>
  <c r="G10" i="10"/>
  <c r="F10" i="10"/>
  <c r="G12" i="5"/>
  <c r="F12" i="5"/>
  <c r="G8" i="6"/>
  <c r="F8" i="6"/>
  <c r="F10" i="8"/>
  <c r="F10" i="7"/>
  <c r="F23" i="11"/>
  <c r="F8" i="11"/>
  <c r="E23" i="11"/>
  <c r="E8" i="11"/>
  <c r="G10" i="9"/>
  <c r="F10" i="9"/>
  <c r="H10" i="10"/>
  <c r="H12" i="5"/>
  <c r="H8" i="6"/>
  <c r="E10" i="8"/>
  <c r="H10" i="7"/>
  <c r="G23" i="11"/>
  <c r="H10" i="9"/>
  <c r="D23" i="11"/>
  <c r="D8" i="11"/>
  <c r="G8" i="11"/>
  <c r="M151" i="9"/>
  <c r="O118" i="9"/>
  <c r="O33" i="9" s="1"/>
  <c r="P118" i="9"/>
  <c r="P33" i="9" s="1"/>
  <c r="Q118" i="9"/>
  <c r="N118" i="9"/>
  <c r="N33" i="9" s="1"/>
  <c r="F85" i="10" l="1"/>
  <c r="G32" i="9"/>
  <c r="F32" i="9"/>
  <c r="H32" i="9"/>
  <c r="E32" i="9"/>
  <c r="D32" i="9"/>
  <c r="D101" i="9" s="1"/>
  <c r="D132" i="9"/>
  <c r="D109" i="9"/>
  <c r="I27" i="8"/>
  <c r="K27" i="8"/>
  <c r="J27" i="8"/>
  <c r="J43" i="9"/>
  <c r="I43" i="9"/>
  <c r="K43" i="9"/>
  <c r="J35" i="5"/>
  <c r="K35" i="5"/>
  <c r="I35" i="5"/>
  <c r="P93" i="10"/>
  <c r="P71" i="10" s="1"/>
  <c r="N93" i="10"/>
  <c r="N71" i="10" s="1"/>
  <c r="O93" i="10"/>
  <c r="O71" i="10" s="1"/>
  <c r="D137" i="10"/>
  <c r="D17" i="6"/>
  <c r="D55" i="6" s="1"/>
  <c r="F17" i="6"/>
  <c r="E17" i="6"/>
  <c r="G17" i="6"/>
  <c r="H17" i="6"/>
  <c r="H18" i="5"/>
  <c r="G18" i="5"/>
  <c r="E18" i="5"/>
  <c r="D18" i="5"/>
  <c r="F18" i="5"/>
  <c r="D10" i="10"/>
  <c r="D142" i="10"/>
  <c r="D12" i="5"/>
  <c r="D114" i="5"/>
  <c r="E85" i="10"/>
  <c r="G85" i="10"/>
  <c r="H85" i="10"/>
  <c r="F103" i="10"/>
  <c r="H103" i="10"/>
  <c r="G103" i="10"/>
  <c r="E103" i="10"/>
  <c r="K32" i="5"/>
  <c r="J32" i="5"/>
  <c r="I32" i="5"/>
  <c r="K35" i="9"/>
  <c r="I35" i="9"/>
  <c r="J35" i="9"/>
  <c r="D15" i="8"/>
  <c r="E15" i="8"/>
  <c r="F15" i="8"/>
  <c r="G15" i="8"/>
  <c r="H15" i="8"/>
  <c r="J21" i="8"/>
  <c r="I21" i="8"/>
  <c r="K21" i="8"/>
  <c r="G10" i="8"/>
  <c r="D10" i="8"/>
  <c r="D41" i="9"/>
  <c r="D157" i="9" s="1"/>
  <c r="D28" i="9"/>
  <c r="D21" i="5"/>
  <c r="D24" i="5"/>
  <c r="D58" i="9"/>
  <c r="D59" i="9" s="1"/>
  <c r="D17" i="5"/>
  <c r="D13" i="6"/>
  <c r="D31" i="6" s="1"/>
  <c r="D11" i="6"/>
  <c r="D28" i="6" s="1"/>
  <c r="D20" i="5"/>
  <c r="E39" i="10"/>
  <c r="D39" i="10"/>
  <c r="G10" i="7"/>
  <c r="D10" i="7"/>
  <c r="D17" i="7"/>
  <c r="D55" i="7" s="1"/>
  <c r="D19" i="7"/>
  <c r="D86" i="7" s="1"/>
  <c r="D18" i="7"/>
  <c r="D75" i="7" s="1"/>
  <c r="G17" i="7"/>
  <c r="F17" i="7"/>
  <c r="E17" i="7"/>
  <c r="H19" i="7"/>
  <c r="G19" i="7"/>
  <c r="F19" i="7"/>
  <c r="E19" i="7"/>
  <c r="E18" i="7"/>
  <c r="H18" i="7"/>
  <c r="G18" i="7"/>
  <c r="F18" i="7"/>
  <c r="H17" i="7"/>
  <c r="O32" i="7"/>
  <c r="O40" i="7" s="1"/>
  <c r="P32" i="7"/>
  <c r="P40" i="7" s="1"/>
  <c r="Q32" i="7"/>
  <c r="Q40" i="7" s="1"/>
  <c r="N32" i="7"/>
  <c r="N40" i="7" s="1"/>
  <c r="M32" i="7"/>
  <c r="M40" i="7" s="1"/>
  <c r="K21" i="7"/>
  <c r="I21" i="7"/>
  <c r="J21" i="7"/>
  <c r="E10" i="7"/>
  <c r="H13" i="8"/>
  <c r="F13" i="8"/>
  <c r="E13" i="8"/>
  <c r="G13" i="8"/>
  <c r="M26" i="8"/>
  <c r="J26" i="8" s="1"/>
  <c r="M19" i="8"/>
  <c r="D19" i="8" s="1"/>
  <c r="D72" i="8" s="1"/>
  <c r="Q38" i="8"/>
  <c r="Q41" i="8" s="1"/>
  <c r="N38" i="8"/>
  <c r="N41" i="8" s="1"/>
  <c r="O38" i="8"/>
  <c r="O41" i="8" s="1"/>
  <c r="P38" i="8"/>
  <c r="P41" i="8" s="1"/>
  <c r="M38" i="8"/>
  <c r="M41" i="8" s="1"/>
  <c r="K25" i="8"/>
  <c r="N20" i="8"/>
  <c r="P18" i="8"/>
  <c r="H10" i="8"/>
  <c r="Q18" i="8"/>
  <c r="M18" i="8"/>
  <c r="O72" i="8"/>
  <c r="O19" i="8" s="1"/>
  <c r="I25" i="8"/>
  <c r="J25" i="8"/>
  <c r="N18" i="8"/>
  <c r="H37" i="9"/>
  <c r="H109" i="9" s="1"/>
  <c r="H169" i="9" s="1"/>
  <c r="G37" i="9"/>
  <c r="G109" i="9" s="1"/>
  <c r="F37" i="9"/>
  <c r="F109" i="9" s="1"/>
  <c r="E37" i="9"/>
  <c r="E109" i="9" s="1"/>
  <c r="H34" i="9"/>
  <c r="G34" i="9"/>
  <c r="E34" i="9"/>
  <c r="F34" i="9"/>
  <c r="E28" i="9"/>
  <c r="G28" i="9"/>
  <c r="F28" i="9"/>
  <c r="H28" i="9"/>
  <c r="K26" i="9"/>
  <c r="J26" i="9"/>
  <c r="I26" i="9"/>
  <c r="J25" i="9"/>
  <c r="I25" i="9"/>
  <c r="K25" i="9"/>
  <c r="F41" i="9"/>
  <c r="G41" i="9"/>
  <c r="E41" i="9"/>
  <c r="H41" i="9"/>
  <c r="J42" i="9"/>
  <c r="I42" i="9"/>
  <c r="K42" i="9"/>
  <c r="K40" i="9"/>
  <c r="I40" i="9"/>
  <c r="J40" i="9"/>
  <c r="I22" i="9"/>
  <c r="J22" i="9"/>
  <c r="K22" i="9"/>
  <c r="J23" i="9"/>
  <c r="K23" i="9"/>
  <c r="I23" i="9"/>
  <c r="H18" i="9"/>
  <c r="F18" i="9"/>
  <c r="G18" i="9"/>
  <c r="E18" i="9"/>
  <c r="H20" i="9"/>
  <c r="G20" i="9"/>
  <c r="F20" i="9"/>
  <c r="E20" i="9"/>
  <c r="H17" i="9"/>
  <c r="G17" i="9"/>
  <c r="F17" i="9"/>
  <c r="E17" i="9"/>
  <c r="G19" i="9"/>
  <c r="F19" i="9"/>
  <c r="H19" i="9"/>
  <c r="E19" i="9"/>
  <c r="M38" i="9"/>
  <c r="M152" i="9"/>
  <c r="N38" i="9"/>
  <c r="N152" i="9"/>
  <c r="O38" i="9"/>
  <c r="O152" i="9"/>
  <c r="O59" i="9"/>
  <c r="O63" i="9" s="1"/>
  <c r="O66" i="9" s="1"/>
  <c r="O29" i="9" s="1"/>
  <c r="P151" i="9"/>
  <c r="P152" i="9" s="1"/>
  <c r="Q59" i="9"/>
  <c r="Q63" i="9" s="1"/>
  <c r="Q66" i="9" s="1"/>
  <c r="Q68" i="9" s="1"/>
  <c r="N59" i="9"/>
  <c r="N63" i="9" s="1"/>
  <c r="N66" i="9" s="1"/>
  <c r="N29" i="9" s="1"/>
  <c r="M59" i="9"/>
  <c r="M63" i="9" s="1"/>
  <c r="M66" i="9" s="1"/>
  <c r="M29" i="9" s="1"/>
  <c r="P59" i="9"/>
  <c r="P63" i="9" s="1"/>
  <c r="P66" i="9" s="1"/>
  <c r="K20" i="6"/>
  <c r="J20" i="6"/>
  <c r="I20" i="6"/>
  <c r="E8" i="6"/>
  <c r="F13" i="6"/>
  <c r="F31" i="6" s="1"/>
  <c r="E13" i="6"/>
  <c r="E31" i="6" s="1"/>
  <c r="G13" i="6"/>
  <c r="G31" i="6" s="1"/>
  <c r="H13" i="6"/>
  <c r="H31" i="6" s="1"/>
  <c r="H12" i="6"/>
  <c r="G12" i="6"/>
  <c r="G30" i="6" s="1"/>
  <c r="G79" i="6" s="1"/>
  <c r="F12" i="6"/>
  <c r="F30" i="6" s="1"/>
  <c r="F79" i="6" s="1"/>
  <c r="E12" i="6"/>
  <c r="E30" i="6" s="1"/>
  <c r="E79" i="6" s="1"/>
  <c r="E11" i="6"/>
  <c r="G11" i="6"/>
  <c r="H11" i="6"/>
  <c r="F11" i="6"/>
  <c r="O33" i="6"/>
  <c r="O35" i="6" s="1"/>
  <c r="N33" i="6"/>
  <c r="N14" i="6" s="1"/>
  <c r="M33" i="6"/>
  <c r="M35" i="6" s="1"/>
  <c r="P33" i="6"/>
  <c r="P14" i="6" s="1"/>
  <c r="Q33" i="6"/>
  <c r="Q35" i="6" s="1"/>
  <c r="Q37" i="6" s="1"/>
  <c r="M118" i="9"/>
  <c r="M33" i="9" s="1"/>
  <c r="D33" i="9" s="1"/>
  <c r="E10" i="9"/>
  <c r="Q91" i="5"/>
  <c r="E24" i="5"/>
  <c r="F24" i="5"/>
  <c r="G24" i="5"/>
  <c r="K31" i="5"/>
  <c r="J31" i="5"/>
  <c r="I31" i="5"/>
  <c r="H17" i="5"/>
  <c r="G17" i="5"/>
  <c r="F17" i="5"/>
  <c r="E17" i="5"/>
  <c r="N34" i="5"/>
  <c r="O91" i="5"/>
  <c r="I27" i="5"/>
  <c r="G21" i="5"/>
  <c r="J27" i="5"/>
  <c r="P91" i="5"/>
  <c r="K27" i="5"/>
  <c r="J33" i="5"/>
  <c r="K33" i="5"/>
  <c r="I33" i="5"/>
  <c r="M34" i="5"/>
  <c r="D34" i="5" s="1"/>
  <c r="H262" i="17"/>
  <c r="H254" i="17"/>
  <c r="H246" i="17"/>
  <c r="H238" i="17"/>
  <c r="H230" i="17"/>
  <c r="H222" i="17"/>
  <c r="H214" i="17"/>
  <c r="H206" i="17"/>
  <c r="H198" i="17"/>
  <c r="H190" i="17"/>
  <c r="H182" i="17"/>
  <c r="H174" i="17"/>
  <c r="H166" i="17"/>
  <c r="H158" i="17"/>
  <c r="H150" i="17"/>
  <c r="H142" i="17"/>
  <c r="H134" i="17"/>
  <c r="H126" i="17"/>
  <c r="H118" i="17"/>
  <c r="H110" i="17"/>
  <c r="H102" i="17"/>
  <c r="H94" i="17"/>
  <c r="H72" i="17"/>
  <c r="H64" i="17"/>
  <c r="H54" i="17"/>
  <c r="H46" i="17"/>
  <c r="H38" i="17"/>
  <c r="H28" i="17"/>
  <c r="H20" i="17"/>
  <c r="H207" i="17"/>
  <c r="H159" i="17"/>
  <c r="H103" i="17"/>
  <c r="H39" i="17"/>
  <c r="H261" i="17"/>
  <c r="H253" i="17"/>
  <c r="H245" i="17"/>
  <c r="H237" i="17"/>
  <c r="H229" i="17"/>
  <c r="H221" i="17"/>
  <c r="H213" i="17"/>
  <c r="H205" i="17"/>
  <c r="H197" i="17"/>
  <c r="H189" i="17"/>
  <c r="H181" i="17"/>
  <c r="H173" i="17"/>
  <c r="H165" i="17"/>
  <c r="H157" i="17"/>
  <c r="H149" i="17"/>
  <c r="H141" i="17"/>
  <c r="H133" i="17"/>
  <c r="H125" i="17"/>
  <c r="H117" i="17"/>
  <c r="H109" i="17"/>
  <c r="H101" i="17"/>
  <c r="H81" i="17"/>
  <c r="H71" i="17"/>
  <c r="H63" i="17"/>
  <c r="H53" i="17"/>
  <c r="H45" i="17"/>
  <c r="H37" i="17"/>
  <c r="H27" i="17"/>
  <c r="H19" i="17"/>
  <c r="H231" i="17"/>
  <c r="H175" i="17"/>
  <c r="H135" i="17"/>
  <c r="H73" i="17"/>
  <c r="H260" i="17"/>
  <c r="H252" i="17"/>
  <c r="H244" i="17"/>
  <c r="H236" i="17"/>
  <c r="H228" i="17"/>
  <c r="H220" i="17"/>
  <c r="H212" i="17"/>
  <c r="H204" i="17"/>
  <c r="H196" i="17"/>
  <c r="H188" i="17"/>
  <c r="H180" i="17"/>
  <c r="H172" i="17"/>
  <c r="H164" i="17"/>
  <c r="H156" i="17"/>
  <c r="H148" i="17"/>
  <c r="H140" i="17"/>
  <c r="H132" i="17"/>
  <c r="H124" i="17"/>
  <c r="H116" i="17"/>
  <c r="H108" i="17"/>
  <c r="H100" i="17"/>
  <c r="H80" i="17"/>
  <c r="H70" i="17"/>
  <c r="H60" i="17"/>
  <c r="H52" i="17"/>
  <c r="H44" i="17"/>
  <c r="H36" i="17"/>
  <c r="H26" i="17"/>
  <c r="H18" i="17"/>
  <c r="H25" i="17"/>
  <c r="H16" i="17"/>
  <c r="H215" i="17"/>
  <c r="H191" i="17"/>
  <c r="H143" i="17"/>
  <c r="H111" i="17"/>
  <c r="H55" i="17"/>
  <c r="H21" i="17"/>
  <c r="H259" i="17"/>
  <c r="H251" i="17"/>
  <c r="H243" i="17"/>
  <c r="H235" i="17"/>
  <c r="H227" i="17"/>
  <c r="H219" i="17"/>
  <c r="H211" i="17"/>
  <c r="H203" i="17"/>
  <c r="H195" i="17"/>
  <c r="H187" i="17"/>
  <c r="H179" i="17"/>
  <c r="H171" i="17"/>
  <c r="H163" i="17"/>
  <c r="H155" i="17"/>
  <c r="H147" i="17"/>
  <c r="H139" i="17"/>
  <c r="H131" i="17"/>
  <c r="H123" i="17"/>
  <c r="H115" i="17"/>
  <c r="H107" i="17"/>
  <c r="H99" i="17"/>
  <c r="H79" i="17"/>
  <c r="H69" i="17"/>
  <c r="H59" i="17"/>
  <c r="H51" i="17"/>
  <c r="H43" i="17"/>
  <c r="H35" i="17"/>
  <c r="H17" i="17"/>
  <c r="H247" i="17"/>
  <c r="H167" i="17"/>
  <c r="H95" i="17"/>
  <c r="H31" i="17"/>
  <c r="H258" i="17"/>
  <c r="H250" i="17"/>
  <c r="H242" i="17"/>
  <c r="H234" i="17"/>
  <c r="H226" i="17"/>
  <c r="H218" i="17"/>
  <c r="H210" i="17"/>
  <c r="H202" i="17"/>
  <c r="H194" i="17"/>
  <c r="H186" i="17"/>
  <c r="H178" i="17"/>
  <c r="H170" i="17"/>
  <c r="H162" i="17"/>
  <c r="H154" i="17"/>
  <c r="H146" i="17"/>
  <c r="H138" i="17"/>
  <c r="H130" i="17"/>
  <c r="H122" i="17"/>
  <c r="H114" i="17"/>
  <c r="H106" i="17"/>
  <c r="H98" i="17"/>
  <c r="H78" i="17"/>
  <c r="H68" i="17"/>
  <c r="H58" i="17"/>
  <c r="H50" i="17"/>
  <c r="H42" i="17"/>
  <c r="H34" i="17"/>
  <c r="H24" i="17"/>
  <c r="H239" i="17"/>
  <c r="H183" i="17"/>
  <c r="H127" i="17"/>
  <c r="H47" i="17"/>
  <c r="H265" i="17"/>
  <c r="H257" i="17"/>
  <c r="H249" i="17"/>
  <c r="H241" i="17"/>
  <c r="H233" i="17"/>
  <c r="H225" i="17"/>
  <c r="H217" i="17"/>
  <c r="H209" i="17"/>
  <c r="H201" i="17"/>
  <c r="H193" i="17"/>
  <c r="H185" i="17"/>
  <c r="H177" i="17"/>
  <c r="H169" i="17"/>
  <c r="H161" i="17"/>
  <c r="H153" i="17"/>
  <c r="H145" i="17"/>
  <c r="H137" i="17"/>
  <c r="H129" i="17"/>
  <c r="H121" i="17"/>
  <c r="H113" i="17"/>
  <c r="H105" i="17"/>
  <c r="H97" i="17"/>
  <c r="H77" i="17"/>
  <c r="H67" i="17"/>
  <c r="H57" i="17"/>
  <c r="H49" i="17"/>
  <c r="H41" i="17"/>
  <c r="H33" i="17"/>
  <c r="H23" i="17"/>
  <c r="H264" i="17"/>
  <c r="H256" i="17"/>
  <c r="H248" i="17"/>
  <c r="H240" i="17"/>
  <c r="H232" i="17"/>
  <c r="H224" i="17"/>
  <c r="H216" i="17"/>
  <c r="H208" i="17"/>
  <c r="H200" i="17"/>
  <c r="H192" i="17"/>
  <c r="H184" i="17"/>
  <c r="H176" i="17"/>
  <c r="H168" i="17"/>
  <c r="H160" i="17"/>
  <c r="H152" i="17"/>
  <c r="H144" i="17"/>
  <c r="H136" i="17"/>
  <c r="H128" i="17"/>
  <c r="H120" i="17"/>
  <c r="H112" i="17"/>
  <c r="H104" i="17"/>
  <c r="H96" i="17"/>
  <c r="H76" i="17"/>
  <c r="H66" i="17"/>
  <c r="H56" i="17"/>
  <c r="H48" i="17"/>
  <c r="H40" i="17"/>
  <c r="H32" i="17"/>
  <c r="H22" i="17"/>
  <c r="H263" i="17"/>
  <c r="H255" i="17"/>
  <c r="H223" i="17"/>
  <c r="H199" i="17"/>
  <c r="H151" i="17"/>
  <c r="H119" i="17"/>
  <c r="H65" i="17"/>
  <c r="H24" i="5"/>
  <c r="F23" i="5"/>
  <c r="F57" i="5" s="1"/>
  <c r="G23" i="5"/>
  <c r="G57" i="5" s="1"/>
  <c r="M56" i="5"/>
  <c r="M61" i="5" s="1"/>
  <c r="N56" i="5"/>
  <c r="N61" i="5" s="1"/>
  <c r="N63" i="5" s="1"/>
  <c r="N97" i="5" s="1"/>
  <c r="N106" i="5" s="1"/>
  <c r="K16" i="5"/>
  <c r="H21" i="5"/>
  <c r="Q61" i="5"/>
  <c r="E20" i="5"/>
  <c r="O56" i="5"/>
  <c r="O61" i="5" s="1"/>
  <c r="O63" i="5" s="1"/>
  <c r="O97" i="5" s="1"/>
  <c r="O106" i="5" s="1"/>
  <c r="K18" i="5"/>
  <c r="J16" i="5"/>
  <c r="P56" i="5"/>
  <c r="P61" i="5" s="1"/>
  <c r="P63" i="5" s="1"/>
  <c r="P97" i="5" s="1"/>
  <c r="P106" i="5" s="1"/>
  <c r="F21" i="5"/>
  <c r="F20" i="5"/>
  <c r="E21" i="5"/>
  <c r="I16" i="5"/>
  <c r="E23" i="5"/>
  <c r="E57" i="5" s="1"/>
  <c r="H23" i="5"/>
  <c r="H57" i="5" s="1"/>
  <c r="J18" i="5"/>
  <c r="G20" i="5"/>
  <c r="I18" i="5"/>
  <c r="H20" i="5"/>
  <c r="E12" i="5"/>
  <c r="J32" i="10"/>
  <c r="I32" i="10"/>
  <c r="J33" i="10"/>
  <c r="K33" i="10"/>
  <c r="I33" i="10"/>
  <c r="K32" i="10"/>
  <c r="H40" i="10"/>
  <c r="E40" i="10"/>
  <c r="F40" i="10"/>
  <c r="G40" i="10"/>
  <c r="H41" i="10"/>
  <c r="G41" i="10"/>
  <c r="F41" i="10"/>
  <c r="E41" i="10"/>
  <c r="G36" i="10"/>
  <c r="F36" i="10"/>
  <c r="E36" i="10"/>
  <c r="H36" i="10"/>
  <c r="K37" i="10"/>
  <c r="I37" i="10"/>
  <c r="J37" i="10"/>
  <c r="J38" i="10"/>
  <c r="I38" i="10"/>
  <c r="K38" i="10"/>
  <c r="K35" i="10"/>
  <c r="I35" i="10"/>
  <c r="J35" i="10"/>
  <c r="H39" i="10"/>
  <c r="K20" i="10"/>
  <c r="I20" i="10"/>
  <c r="J20" i="10"/>
  <c r="I26" i="10"/>
  <c r="K26" i="10"/>
  <c r="J26" i="10"/>
  <c r="K21" i="10"/>
  <c r="J21" i="10"/>
  <c r="I21" i="10"/>
  <c r="H27" i="10"/>
  <c r="G27" i="10"/>
  <c r="F27" i="10"/>
  <c r="E27" i="10"/>
  <c r="H24" i="10"/>
  <c r="G24" i="10"/>
  <c r="F24" i="10"/>
  <c r="E24" i="10"/>
  <c r="F25" i="10"/>
  <c r="E25" i="10"/>
  <c r="H25" i="10"/>
  <c r="G25" i="10"/>
  <c r="J13" i="10"/>
  <c r="I13" i="10"/>
  <c r="K13" i="10"/>
  <c r="J11" i="10"/>
  <c r="I11" i="10"/>
  <c r="K11" i="10"/>
  <c r="G17" i="10"/>
  <c r="H17" i="10"/>
  <c r="E17" i="10"/>
  <c r="F17" i="10"/>
  <c r="F14" i="10"/>
  <c r="G14" i="10"/>
  <c r="H14" i="10"/>
  <c r="E14" i="10"/>
  <c r="E15" i="10"/>
  <c r="F15" i="10"/>
  <c r="H15" i="10"/>
  <c r="G15" i="10"/>
  <c r="G12" i="10"/>
  <c r="H12" i="10"/>
  <c r="E12" i="10"/>
  <c r="F12" i="10"/>
  <c r="Q93" i="10"/>
  <c r="Q71" i="10" s="1"/>
  <c r="H61" i="16"/>
  <c r="H53" i="16"/>
  <c r="H45" i="16"/>
  <c r="H37" i="16"/>
  <c r="H29" i="16"/>
  <c r="H21" i="16"/>
  <c r="H97" i="16"/>
  <c r="H89" i="16"/>
  <c r="H60" i="16"/>
  <c r="H28" i="16"/>
  <c r="H80" i="16"/>
  <c r="H59" i="16"/>
  <c r="H51" i="16"/>
  <c r="H43" i="16"/>
  <c r="H35" i="16"/>
  <c r="H27" i="16"/>
  <c r="H19" i="16"/>
  <c r="H95" i="16"/>
  <c r="H87" i="16"/>
  <c r="H79" i="16"/>
  <c r="H71" i="16"/>
  <c r="H58" i="16"/>
  <c r="H50" i="16"/>
  <c r="H42" i="16"/>
  <c r="H34" i="16"/>
  <c r="H26" i="16"/>
  <c r="H18" i="16"/>
  <c r="H94" i="16"/>
  <c r="H86" i="16"/>
  <c r="H78" i="16"/>
  <c r="H72" i="16"/>
  <c r="H70" i="16"/>
  <c r="H57" i="16"/>
  <c r="H49" i="16"/>
  <c r="H41" i="16"/>
  <c r="H33" i="16"/>
  <c r="H25" i="16"/>
  <c r="H17" i="16"/>
  <c r="H93" i="16"/>
  <c r="H85" i="16"/>
  <c r="H77" i="16"/>
  <c r="H69" i="16"/>
  <c r="H24" i="16"/>
  <c r="H92" i="16"/>
  <c r="H76" i="16"/>
  <c r="H90" i="16"/>
  <c r="H81" i="16"/>
  <c r="H52" i="16"/>
  <c r="H20" i="16"/>
  <c r="H56" i="16"/>
  <c r="H48" i="16"/>
  <c r="H40" i="16"/>
  <c r="H32" i="16"/>
  <c r="H16" i="16"/>
  <c r="H84" i="16"/>
  <c r="H98" i="16"/>
  <c r="H74" i="16"/>
  <c r="H44" i="16"/>
  <c r="H96" i="16"/>
  <c r="H55" i="16"/>
  <c r="H47" i="16"/>
  <c r="H39" i="16"/>
  <c r="H31" i="16"/>
  <c r="H23" i="16"/>
  <c r="H116" i="16"/>
  <c r="H91" i="16"/>
  <c r="H83" i="16"/>
  <c r="H75" i="16"/>
  <c r="H54" i="16"/>
  <c r="H46" i="16"/>
  <c r="H38" i="16"/>
  <c r="H30" i="16"/>
  <c r="H22" i="16"/>
  <c r="H82" i="16"/>
  <c r="H73" i="16"/>
  <c r="H36" i="16"/>
  <c r="H88" i="16"/>
  <c r="F39" i="10"/>
  <c r="G39" i="10"/>
  <c r="H19" i="10"/>
  <c r="E10" i="10"/>
  <c r="M16" i="10"/>
  <c r="M59" i="10"/>
  <c r="M125" i="10" s="1"/>
  <c r="O59" i="10"/>
  <c r="O125" i="10" s="1"/>
  <c r="O16" i="10"/>
  <c r="P16" i="10"/>
  <c r="P59" i="10"/>
  <c r="P125" i="10" s="1"/>
  <c r="Q59" i="10"/>
  <c r="N59" i="10"/>
  <c r="N125" i="10" s="1"/>
  <c r="N16" i="10"/>
  <c r="F10" i="1"/>
  <c r="D18" i="8" l="1"/>
  <c r="D62" i="8" s="1"/>
  <c r="F169" i="9"/>
  <c r="E169" i="9"/>
  <c r="D169" i="9"/>
  <c r="G169" i="9"/>
  <c r="H35" i="9"/>
  <c r="E35" i="9"/>
  <c r="D35" i="9"/>
  <c r="F35" i="9"/>
  <c r="G35" i="9"/>
  <c r="G27" i="8"/>
  <c r="E27" i="8"/>
  <c r="H27" i="8"/>
  <c r="F27" i="8"/>
  <c r="D27" i="8"/>
  <c r="D120" i="8" s="1"/>
  <c r="E43" i="9"/>
  <c r="E171" i="9" s="1"/>
  <c r="E172" i="9" s="1"/>
  <c r="E170" i="9" s="1"/>
  <c r="D43" i="9"/>
  <c r="D171" i="9" s="1"/>
  <c r="D172" i="9" s="1"/>
  <c r="D170" i="9" s="1"/>
  <c r="H43" i="9"/>
  <c r="H171" i="9" s="1"/>
  <c r="H172" i="9" s="1"/>
  <c r="G43" i="9"/>
  <c r="G171" i="9" s="1"/>
  <c r="G172" i="9" s="1"/>
  <c r="G170" i="9" s="1"/>
  <c r="F43" i="9"/>
  <c r="F171" i="9" s="1"/>
  <c r="F172" i="9" s="1"/>
  <c r="F170" i="9" s="1"/>
  <c r="F35" i="5"/>
  <c r="F104" i="5" s="1"/>
  <c r="F102" i="5" s="1"/>
  <c r="H35" i="5"/>
  <c r="H104" i="5" s="1"/>
  <c r="H102" i="5" s="1"/>
  <c r="E35" i="5"/>
  <c r="E104" i="5" s="1"/>
  <c r="E102" i="5" s="1"/>
  <c r="D35" i="5"/>
  <c r="D104" i="5" s="1"/>
  <c r="D102" i="5" s="1"/>
  <c r="G35" i="5"/>
  <c r="G104" i="5" s="1"/>
  <c r="G102" i="5" s="1"/>
  <c r="P127" i="10"/>
  <c r="P134" i="10" s="1"/>
  <c r="P143" i="10" s="1"/>
  <c r="O127" i="10"/>
  <c r="O134" i="10" s="1"/>
  <c r="O143" i="10" s="1"/>
  <c r="N127" i="10"/>
  <c r="N134" i="10" s="1"/>
  <c r="N143" i="10" s="1"/>
  <c r="J20" i="8"/>
  <c r="D111" i="5"/>
  <c r="D16" i="10"/>
  <c r="F32" i="5"/>
  <c r="F76" i="5" s="1"/>
  <c r="E32" i="5"/>
  <c r="E76" i="5" s="1"/>
  <c r="G32" i="5"/>
  <c r="G76" i="5" s="1"/>
  <c r="D32" i="5"/>
  <c r="D76" i="5" s="1"/>
  <c r="H32" i="5"/>
  <c r="H76" i="5" s="1"/>
  <c r="H101" i="5" s="1"/>
  <c r="D29" i="9"/>
  <c r="P68" i="9"/>
  <c r="P70" i="9" s="1"/>
  <c r="P165" i="9" s="1"/>
  <c r="P174" i="9" s="1"/>
  <c r="D118" i="9"/>
  <c r="F36" i="8"/>
  <c r="F115" i="8" s="1"/>
  <c r="E36" i="8"/>
  <c r="E115" i="8" s="1"/>
  <c r="D36" i="8"/>
  <c r="D115" i="8" s="1"/>
  <c r="G36" i="8"/>
  <c r="G115" i="8" s="1"/>
  <c r="D25" i="8"/>
  <c r="D107" i="8" s="1"/>
  <c r="D31" i="5"/>
  <c r="D85" i="5" s="1"/>
  <c r="D166" i="9"/>
  <c r="D25" i="9"/>
  <c r="D64" i="9" s="1"/>
  <c r="D20" i="6"/>
  <c r="D68" i="6" s="1"/>
  <c r="D38" i="10"/>
  <c r="D13" i="10"/>
  <c r="D26" i="10"/>
  <c r="D21" i="10"/>
  <c r="D32" i="6"/>
  <c r="D33" i="6" s="1"/>
  <c r="D35" i="10"/>
  <c r="D33" i="10"/>
  <c r="D40" i="9"/>
  <c r="D155" i="9" s="1"/>
  <c r="D48" i="5"/>
  <c r="D32" i="10"/>
  <c r="D20" i="10"/>
  <c r="D16" i="5"/>
  <c r="D49" i="5"/>
  <c r="D42" i="9"/>
  <c r="D158" i="9" s="1"/>
  <c r="D37" i="10"/>
  <c r="D26" i="9"/>
  <c r="D65" i="9" s="1"/>
  <c r="D76" i="7"/>
  <c r="O42" i="7"/>
  <c r="O117" i="7" s="1"/>
  <c r="O126" i="7" s="1"/>
  <c r="O15" i="7"/>
  <c r="M42" i="7"/>
  <c r="M117" i="7" s="1"/>
  <c r="M126" i="7" s="1"/>
  <c r="M15" i="7"/>
  <c r="N42" i="7"/>
  <c r="N117" i="7" s="1"/>
  <c r="N126" i="7" s="1"/>
  <c r="N15" i="7"/>
  <c r="Q42" i="7"/>
  <c r="P42" i="7"/>
  <c r="P117" i="7" s="1"/>
  <c r="P126" i="7" s="1"/>
  <c r="P15" i="7"/>
  <c r="G86" i="7"/>
  <c r="H55" i="7"/>
  <c r="H119" i="7" s="1"/>
  <c r="E86" i="7"/>
  <c r="F86" i="7"/>
  <c r="F55" i="7"/>
  <c r="F75" i="7"/>
  <c r="G75" i="7"/>
  <c r="H86" i="7"/>
  <c r="F28" i="7"/>
  <c r="F32" i="7" s="1"/>
  <c r="F40" i="7" s="1"/>
  <c r="H75" i="7"/>
  <c r="H28" i="7"/>
  <c r="H32" i="7" s="1"/>
  <c r="H40" i="7" s="1"/>
  <c r="G28" i="7"/>
  <c r="G32" i="7" s="1"/>
  <c r="G40" i="7" s="1"/>
  <c r="G55" i="7"/>
  <c r="H19" i="8"/>
  <c r="E19" i="8"/>
  <c r="G19" i="8"/>
  <c r="G72" i="8" s="1"/>
  <c r="F19" i="8"/>
  <c r="F72" i="8" s="1"/>
  <c r="H18" i="8"/>
  <c r="G18" i="8"/>
  <c r="G62" i="8" s="1"/>
  <c r="F18" i="8"/>
  <c r="F62" i="8" s="1"/>
  <c r="E18" i="8"/>
  <c r="K20" i="8"/>
  <c r="I20" i="8"/>
  <c r="H35" i="8"/>
  <c r="I26" i="8"/>
  <c r="E26" i="8" s="1"/>
  <c r="K26" i="8"/>
  <c r="P16" i="8"/>
  <c r="N16" i="8"/>
  <c r="N43" i="8"/>
  <c r="N114" i="8" s="1"/>
  <c r="N123" i="8" s="1"/>
  <c r="Q16" i="8"/>
  <c r="Q43" i="8"/>
  <c r="O43" i="8"/>
  <c r="O114" i="8" s="1"/>
  <c r="O123" i="8" s="1"/>
  <c r="O16" i="8"/>
  <c r="M16" i="8"/>
  <c r="M43" i="8"/>
  <c r="G25" i="8"/>
  <c r="G107" i="8" s="1"/>
  <c r="F34" i="8"/>
  <c r="G35" i="8"/>
  <c r="E35" i="8"/>
  <c r="H34" i="8"/>
  <c r="G34" i="8"/>
  <c r="E25" i="8"/>
  <c r="E107" i="8" s="1"/>
  <c r="F25" i="8"/>
  <c r="F107" i="8" s="1"/>
  <c r="F35" i="8"/>
  <c r="H25" i="8"/>
  <c r="H107" i="8" s="1"/>
  <c r="G33" i="9"/>
  <c r="F33" i="9"/>
  <c r="E33" i="9"/>
  <c r="H33" i="9"/>
  <c r="G29" i="9"/>
  <c r="E29" i="9"/>
  <c r="H29" i="9"/>
  <c r="F29" i="9"/>
  <c r="E25" i="9"/>
  <c r="E64" i="9" s="1"/>
  <c r="H25" i="9"/>
  <c r="H64" i="9" s="1"/>
  <c r="F25" i="9"/>
  <c r="F64" i="9" s="1"/>
  <c r="G25" i="9"/>
  <c r="G64" i="9" s="1"/>
  <c r="F26" i="9"/>
  <c r="F65" i="9" s="1"/>
  <c r="E26" i="9"/>
  <c r="E65" i="9" s="1"/>
  <c r="H26" i="9"/>
  <c r="H65" i="9" s="1"/>
  <c r="G26" i="9"/>
  <c r="G65" i="9" s="1"/>
  <c r="H42" i="9"/>
  <c r="H158" i="9" s="1"/>
  <c r="G42" i="9"/>
  <c r="G158" i="9" s="1"/>
  <c r="E42" i="9"/>
  <c r="E158" i="9" s="1"/>
  <c r="F42" i="9"/>
  <c r="F158" i="9" s="1"/>
  <c r="H157" i="9"/>
  <c r="G157" i="9"/>
  <c r="F157" i="9"/>
  <c r="E157" i="9"/>
  <c r="H40" i="9"/>
  <c r="H155" i="9" s="1"/>
  <c r="G40" i="9"/>
  <c r="G155" i="9" s="1"/>
  <c r="F40" i="9"/>
  <c r="F155" i="9" s="1"/>
  <c r="E40" i="9"/>
  <c r="E155" i="9" s="1"/>
  <c r="F166" i="9"/>
  <c r="G166" i="9"/>
  <c r="E166" i="9"/>
  <c r="H166" i="9"/>
  <c r="E57" i="9"/>
  <c r="E56" i="9"/>
  <c r="E55" i="9"/>
  <c r="P38" i="9"/>
  <c r="I38" i="9" s="1"/>
  <c r="O68" i="9"/>
  <c r="O30" i="9" s="1"/>
  <c r="M68" i="9"/>
  <c r="M30" i="9" s="1"/>
  <c r="N68" i="9"/>
  <c r="N30" i="9" s="1"/>
  <c r="P29" i="9"/>
  <c r="E20" i="6"/>
  <c r="E68" i="6" s="1"/>
  <c r="H20" i="6"/>
  <c r="H68" i="6" s="1"/>
  <c r="G20" i="6"/>
  <c r="G68" i="6" s="1"/>
  <c r="F20" i="6"/>
  <c r="F68" i="6" s="1"/>
  <c r="H30" i="6"/>
  <c r="H79" i="6" s="1"/>
  <c r="F71" i="6"/>
  <c r="E71" i="6"/>
  <c r="G71" i="6"/>
  <c r="H71" i="6"/>
  <c r="H55" i="6"/>
  <c r="H80" i="6" s="1"/>
  <c r="O14" i="6"/>
  <c r="M14" i="6"/>
  <c r="D14" i="6" s="1"/>
  <c r="N35" i="6"/>
  <c r="N37" i="6" s="1"/>
  <c r="N78" i="6" s="1"/>
  <c r="N87" i="6" s="1"/>
  <c r="N96" i="6" s="1"/>
  <c r="F27" i="6"/>
  <c r="G55" i="6"/>
  <c r="P35" i="6"/>
  <c r="P15" i="6" s="1"/>
  <c r="O15" i="6"/>
  <c r="O37" i="6"/>
  <c r="O78" i="6" s="1"/>
  <c r="O87" i="6" s="1"/>
  <c r="O96" i="6" s="1"/>
  <c r="M37" i="6"/>
  <c r="M78" i="6" s="1"/>
  <c r="M87" i="6" s="1"/>
  <c r="M96" i="6" s="1"/>
  <c r="M15" i="6"/>
  <c r="F55" i="6"/>
  <c r="F28" i="6"/>
  <c r="H27" i="6"/>
  <c r="H28" i="6"/>
  <c r="G28" i="6"/>
  <c r="G27" i="6"/>
  <c r="Q70" i="9"/>
  <c r="Q63" i="5"/>
  <c r="E31" i="5"/>
  <c r="E85" i="5" s="1"/>
  <c r="F31" i="5"/>
  <c r="F85" i="5" s="1"/>
  <c r="G31" i="5"/>
  <c r="G85" i="5" s="1"/>
  <c r="H31" i="5"/>
  <c r="H85" i="5" s="1"/>
  <c r="M25" i="5"/>
  <c r="G49" i="5"/>
  <c r="G34" i="5"/>
  <c r="F34" i="5"/>
  <c r="E34" i="5"/>
  <c r="H34" i="5"/>
  <c r="H16" i="5"/>
  <c r="N25" i="5"/>
  <c r="M63" i="5"/>
  <c r="M97" i="5" s="1"/>
  <c r="M106" i="5" s="1"/>
  <c r="F48" i="5"/>
  <c r="E49" i="5"/>
  <c r="H49" i="5"/>
  <c r="F49" i="5"/>
  <c r="H48" i="5"/>
  <c r="P25" i="5"/>
  <c r="P115" i="5" s="1"/>
  <c r="G48" i="5"/>
  <c r="O25" i="5"/>
  <c r="O115" i="5" s="1"/>
  <c r="E48" i="5"/>
  <c r="G16" i="5"/>
  <c r="E16" i="5"/>
  <c r="F16" i="5"/>
  <c r="H33" i="10"/>
  <c r="G33" i="10"/>
  <c r="F33" i="10"/>
  <c r="E33" i="10"/>
  <c r="H32" i="10"/>
  <c r="E32" i="10"/>
  <c r="G32" i="10"/>
  <c r="F32" i="10"/>
  <c r="F38" i="10"/>
  <c r="H38" i="10"/>
  <c r="E38" i="10"/>
  <c r="G38" i="10"/>
  <c r="G37" i="10"/>
  <c r="H37" i="10"/>
  <c r="E37" i="10"/>
  <c r="F37" i="10"/>
  <c r="H35" i="10"/>
  <c r="G35" i="10"/>
  <c r="F35" i="10"/>
  <c r="E35" i="10"/>
  <c r="G26" i="10"/>
  <c r="F26" i="10"/>
  <c r="H26" i="10"/>
  <c r="E26" i="10"/>
  <c r="H21" i="10"/>
  <c r="G21" i="10"/>
  <c r="F21" i="10"/>
  <c r="E21" i="10"/>
  <c r="G20" i="10"/>
  <c r="F20" i="10"/>
  <c r="E20" i="10"/>
  <c r="H20" i="10"/>
  <c r="E13" i="10"/>
  <c r="H13" i="10"/>
  <c r="F13" i="10"/>
  <c r="G13" i="10"/>
  <c r="E16" i="10"/>
  <c r="F16" i="10"/>
  <c r="G16" i="10"/>
  <c r="H16" i="10"/>
  <c r="E27" i="6"/>
  <c r="E28" i="6"/>
  <c r="E55" i="6"/>
  <c r="F120" i="7" l="1"/>
  <c r="E120" i="7"/>
  <c r="G120" i="7"/>
  <c r="H120" i="7" s="1"/>
  <c r="D120" i="7"/>
  <c r="F120" i="8"/>
  <c r="F121" i="8" s="1"/>
  <c r="F119" i="8" s="1"/>
  <c r="H120" i="8"/>
  <c r="H121" i="8" s="1"/>
  <c r="E120" i="8"/>
  <c r="E121" i="8" s="1"/>
  <c r="E119" i="8" s="1"/>
  <c r="G120" i="8"/>
  <c r="G121" i="8" s="1"/>
  <c r="G119" i="8" s="1"/>
  <c r="D73" i="8"/>
  <c r="F116" i="8"/>
  <c r="M114" i="8"/>
  <c r="M123" i="8" s="1"/>
  <c r="M132" i="8" s="1"/>
  <c r="D38" i="8"/>
  <c r="H36" i="8"/>
  <c r="H115" i="8" s="1"/>
  <c r="G40" i="5"/>
  <c r="D121" i="8"/>
  <c r="D119" i="8" s="1"/>
  <c r="D101" i="5"/>
  <c r="F101" i="5"/>
  <c r="G101" i="5"/>
  <c r="E101" i="5"/>
  <c r="F20" i="8"/>
  <c r="F83" i="8" s="1"/>
  <c r="H44" i="5"/>
  <c r="H72" i="5"/>
  <c r="H99" i="5" s="1"/>
  <c r="H47" i="5"/>
  <c r="H50" i="5"/>
  <c r="H43" i="5"/>
  <c r="H79" i="5"/>
  <c r="H100" i="5" s="1"/>
  <c r="H80" i="5"/>
  <c r="H81" i="5"/>
  <c r="H58" i="5" s="1"/>
  <c r="M115" i="5"/>
  <c r="N115" i="5"/>
  <c r="E80" i="6"/>
  <c r="D80" i="6"/>
  <c r="G80" i="6"/>
  <c r="F80" i="6"/>
  <c r="P183" i="9"/>
  <c r="P30" i="9"/>
  <c r="D30" i="9" s="1"/>
  <c r="N132" i="8"/>
  <c r="O132" i="8"/>
  <c r="N135" i="7"/>
  <c r="D15" i="7"/>
  <c r="M135" i="7"/>
  <c r="O135" i="7"/>
  <c r="P135" i="7"/>
  <c r="F119" i="7"/>
  <c r="G119" i="7"/>
  <c r="D63" i="9"/>
  <c r="D66" i="9" s="1"/>
  <c r="D34" i="6"/>
  <c r="D35" i="6" s="1"/>
  <c r="D20" i="8"/>
  <c r="D16" i="8"/>
  <c r="D25" i="5"/>
  <c r="D26" i="8"/>
  <c r="F15" i="7"/>
  <c r="H15" i="7"/>
  <c r="G15" i="7"/>
  <c r="E15" i="7"/>
  <c r="H76" i="7"/>
  <c r="E28" i="7"/>
  <c r="E32" i="7" s="1"/>
  <c r="E40" i="7" s="1"/>
  <c r="E75" i="7"/>
  <c r="E55" i="7"/>
  <c r="G76" i="7"/>
  <c r="F76" i="7"/>
  <c r="G20" i="8"/>
  <c r="H20" i="8"/>
  <c r="E20" i="8"/>
  <c r="E16" i="8"/>
  <c r="G16" i="8"/>
  <c r="F16" i="8"/>
  <c r="H16" i="8"/>
  <c r="F26" i="8"/>
  <c r="G26" i="8"/>
  <c r="H26" i="8"/>
  <c r="H72" i="8"/>
  <c r="E62" i="8"/>
  <c r="E116" i="8" s="1"/>
  <c r="E34" i="8"/>
  <c r="E38" i="8" s="1"/>
  <c r="E72" i="8"/>
  <c r="P43" i="8"/>
  <c r="P114" i="8" s="1"/>
  <c r="G38" i="8"/>
  <c r="F38" i="8"/>
  <c r="H62" i="8"/>
  <c r="F73" i="8"/>
  <c r="G73" i="8"/>
  <c r="K38" i="9"/>
  <c r="J38" i="9"/>
  <c r="F56" i="9"/>
  <c r="H118" i="9"/>
  <c r="H55" i="9"/>
  <c r="H101" i="9"/>
  <c r="H167" i="9" s="1"/>
  <c r="G56" i="9"/>
  <c r="H110" i="9"/>
  <c r="G55" i="9"/>
  <c r="H56" i="9"/>
  <c r="H53" i="9"/>
  <c r="F57" i="9"/>
  <c r="H132" i="9"/>
  <c r="H168" i="9" s="1"/>
  <c r="H54" i="9"/>
  <c r="F54" i="9"/>
  <c r="H57" i="9"/>
  <c r="F55" i="9"/>
  <c r="G57" i="9"/>
  <c r="O70" i="9"/>
  <c r="O165" i="9" s="1"/>
  <c r="M70" i="9"/>
  <c r="M165" i="9" s="1"/>
  <c r="N70" i="9"/>
  <c r="N165" i="9" s="1"/>
  <c r="H14" i="6"/>
  <c r="E14" i="6"/>
  <c r="G14" i="6"/>
  <c r="F14" i="6"/>
  <c r="N15" i="6"/>
  <c r="E15" i="6" s="1"/>
  <c r="H32" i="6"/>
  <c r="H33" i="6" s="1"/>
  <c r="P37" i="6"/>
  <c r="P78" i="6" s="1"/>
  <c r="P87" i="6" s="1"/>
  <c r="P96" i="6" s="1"/>
  <c r="F32" i="6"/>
  <c r="F33" i="6" s="1"/>
  <c r="G32" i="6"/>
  <c r="G33" i="6" s="1"/>
  <c r="E25" i="5"/>
  <c r="F25" i="5"/>
  <c r="G25" i="5"/>
  <c r="H25" i="5"/>
  <c r="E32" i="6"/>
  <c r="E33" i="6" s="1"/>
  <c r="G116" i="8" l="1"/>
  <c r="H116" i="8" s="1"/>
  <c r="D116" i="8"/>
  <c r="H38" i="8"/>
  <c r="H41" i="8" s="1"/>
  <c r="H42" i="8" s="1"/>
  <c r="H43" i="8" s="1"/>
  <c r="H114" i="8" s="1"/>
  <c r="D24" i="8"/>
  <c r="D105" i="8" s="1"/>
  <c r="H24" i="8"/>
  <c r="H105" i="8" s="1"/>
  <c r="E24" i="8"/>
  <c r="E105" i="8" s="1"/>
  <c r="F24" i="8"/>
  <c r="F105" i="8" s="1"/>
  <c r="G24" i="8"/>
  <c r="G105" i="8" s="1"/>
  <c r="F40" i="5"/>
  <c r="E40" i="5" s="1"/>
  <c r="D40" i="5" s="1"/>
  <c r="D50" i="5" s="1"/>
  <c r="G43" i="5"/>
  <c r="G47" i="5"/>
  <c r="G79" i="5"/>
  <c r="G100" i="5" s="1"/>
  <c r="G44" i="5"/>
  <c r="G72" i="5"/>
  <c r="G99" i="5" s="1"/>
  <c r="G81" i="5"/>
  <c r="G58" i="5" s="1"/>
  <c r="G80" i="5"/>
  <c r="G50" i="5"/>
  <c r="P123" i="8"/>
  <c r="P132" i="8" s="1"/>
  <c r="O174" i="9"/>
  <c r="O183" i="9" s="1"/>
  <c r="N174" i="9"/>
  <c r="N183" i="9" s="1"/>
  <c r="M174" i="9"/>
  <c r="E83" i="8"/>
  <c r="D83" i="8"/>
  <c r="H83" i="8"/>
  <c r="G83" i="8"/>
  <c r="H46" i="5"/>
  <c r="H55" i="5"/>
  <c r="D41" i="7"/>
  <c r="D42" i="7" s="1"/>
  <c r="D117" i="7" s="1"/>
  <c r="H82" i="5"/>
  <c r="H30" i="9"/>
  <c r="G30" i="9"/>
  <c r="F30" i="9"/>
  <c r="E30" i="9"/>
  <c r="G41" i="8"/>
  <c r="G42" i="8" s="1"/>
  <c r="G43" i="8" s="1"/>
  <c r="G114" i="8" s="1"/>
  <c r="D41" i="8"/>
  <c r="D42" i="8" s="1"/>
  <c r="D43" i="8" s="1"/>
  <c r="D114" i="8" s="1"/>
  <c r="E41" i="8"/>
  <c r="E42" i="8" s="1"/>
  <c r="E43" i="8" s="1"/>
  <c r="E114" i="8" s="1"/>
  <c r="F41" i="8"/>
  <c r="F42" i="8" s="1"/>
  <c r="F43" i="8" s="1"/>
  <c r="F114" i="8" s="1"/>
  <c r="G41" i="7"/>
  <c r="G42" i="7" s="1"/>
  <c r="G117" i="7" s="1"/>
  <c r="G126" i="7" s="1"/>
  <c r="H41" i="7"/>
  <c r="H42" i="7" s="1"/>
  <c r="F41" i="7"/>
  <c r="F42" i="7" s="1"/>
  <c r="F117" i="7" s="1"/>
  <c r="F126" i="7" s="1"/>
  <c r="F135" i="7" s="1"/>
  <c r="F137" i="7" s="1"/>
  <c r="E119" i="7"/>
  <c r="D119" i="7"/>
  <c r="D15" i="6"/>
  <c r="D36" i="6" s="1"/>
  <c r="D37" i="6" s="1"/>
  <c r="D78" i="6" s="1"/>
  <c r="D87" i="6" s="1"/>
  <c r="D96" i="6" s="1"/>
  <c r="D97" i="6" s="1"/>
  <c r="D98" i="6" s="1"/>
  <c r="D67" i="9"/>
  <c r="D68" i="9" s="1"/>
  <c r="H38" i="9"/>
  <c r="H151" i="9" s="1"/>
  <c r="H152" i="9" s="1"/>
  <c r="D38" i="9"/>
  <c r="D151" i="9" s="1"/>
  <c r="D152" i="9" s="1"/>
  <c r="E41" i="7"/>
  <c r="E42" i="7" s="1"/>
  <c r="E117" i="7" s="1"/>
  <c r="E76" i="7"/>
  <c r="H73" i="8"/>
  <c r="E73" i="8"/>
  <c r="E38" i="9"/>
  <c r="E151" i="9" s="1"/>
  <c r="F38" i="9"/>
  <c r="G38" i="9"/>
  <c r="G151" i="9" s="1"/>
  <c r="G118" i="9"/>
  <c r="G101" i="9"/>
  <c r="G167" i="9" s="1"/>
  <c r="G54" i="9"/>
  <c r="G58" i="9" s="1"/>
  <c r="H58" i="9"/>
  <c r="H59" i="9" s="1"/>
  <c r="H63" i="9" s="1"/>
  <c r="H66" i="9" s="1"/>
  <c r="H67" i="9" s="1"/>
  <c r="H68" i="9" s="1"/>
  <c r="F53" i="9"/>
  <c r="G110" i="9"/>
  <c r="F58" i="9"/>
  <c r="F118" i="9"/>
  <c r="F110" i="9"/>
  <c r="G53" i="9"/>
  <c r="F132" i="9"/>
  <c r="G132" i="9"/>
  <c r="G168" i="9" s="1"/>
  <c r="F101" i="9"/>
  <c r="F34" i="6"/>
  <c r="F35" i="6" s="1"/>
  <c r="G34" i="6"/>
  <c r="G35" i="6" s="1"/>
  <c r="H34" i="6"/>
  <c r="H35" i="6" s="1"/>
  <c r="H15" i="6"/>
  <c r="F15" i="6"/>
  <c r="G15" i="6"/>
  <c r="E34" i="6"/>
  <c r="E35" i="6" s="1"/>
  <c r="F72" i="5" l="1"/>
  <c r="F99" i="5" s="1"/>
  <c r="D44" i="5"/>
  <c r="F50" i="5"/>
  <c r="E80" i="5"/>
  <c r="D80" i="5"/>
  <c r="F47" i="5"/>
  <c r="E44" i="5"/>
  <c r="E72" i="5"/>
  <c r="D79" i="5"/>
  <c r="E79" i="5"/>
  <c r="E81" i="5"/>
  <c r="D47" i="5"/>
  <c r="D55" i="5" s="1"/>
  <c r="F44" i="5"/>
  <c r="E50" i="5"/>
  <c r="F43" i="5"/>
  <c r="E47" i="5"/>
  <c r="F81" i="5"/>
  <c r="F58" i="5" s="1"/>
  <c r="F80" i="5"/>
  <c r="D43" i="5"/>
  <c r="F79" i="5"/>
  <c r="F100" i="5" s="1"/>
  <c r="D72" i="5"/>
  <c r="E43" i="5"/>
  <c r="D81" i="5"/>
  <c r="G46" i="5"/>
  <c r="G55" i="5"/>
  <c r="G82" i="5"/>
  <c r="H117" i="7"/>
  <c r="H126" i="7" s="1"/>
  <c r="H135" i="7" s="1"/>
  <c r="H137" i="7" s="1"/>
  <c r="D126" i="7"/>
  <c r="D135" i="7" s="1"/>
  <c r="D136" i="7" s="1"/>
  <c r="D137" i="7" s="1"/>
  <c r="E126" i="7"/>
  <c r="E135" i="7" s="1"/>
  <c r="E137" i="7" s="1"/>
  <c r="F123" i="8"/>
  <c r="F132" i="8" s="1"/>
  <c r="F134" i="8" s="1"/>
  <c r="E123" i="8"/>
  <c r="E132" i="8" s="1"/>
  <c r="E134" i="8" s="1"/>
  <c r="M183" i="9"/>
  <c r="H170" i="9"/>
  <c r="H56" i="5"/>
  <c r="H61" i="5" s="1"/>
  <c r="H62" i="5" s="1"/>
  <c r="H63" i="5" s="1"/>
  <c r="H86" i="5" s="1"/>
  <c r="H89" i="5" s="1"/>
  <c r="H90" i="5" s="1"/>
  <c r="H91" i="5" s="1"/>
  <c r="H75" i="5" s="1"/>
  <c r="H69" i="9"/>
  <c r="H70" i="9" s="1"/>
  <c r="H165" i="9" s="1"/>
  <c r="F168" i="9"/>
  <c r="F167" i="9"/>
  <c r="H106" i="8"/>
  <c r="G106" i="8" s="1"/>
  <c r="F106" i="8" s="1"/>
  <c r="E106" i="8" s="1"/>
  <c r="D106" i="8" s="1"/>
  <c r="D108" i="8" s="1"/>
  <c r="D100" i="8" s="1"/>
  <c r="D101" i="8" s="1"/>
  <c r="G135" i="7"/>
  <c r="G137" i="7" s="1"/>
  <c r="H104" i="7"/>
  <c r="H109" i="7" s="1"/>
  <c r="D69" i="9"/>
  <c r="D70" i="9" s="1"/>
  <c r="D165" i="9" s="1"/>
  <c r="G152" i="9"/>
  <c r="F59" i="9"/>
  <c r="F63" i="9" s="1"/>
  <c r="F66" i="9" s="1"/>
  <c r="F67" i="9" s="1"/>
  <c r="F68" i="9" s="1"/>
  <c r="F69" i="9" s="1"/>
  <c r="F70" i="9" s="1"/>
  <c r="F165" i="9" s="1"/>
  <c r="G59" i="9"/>
  <c r="G63" i="9" s="1"/>
  <c r="G66" i="9" s="1"/>
  <c r="G67" i="9" s="1"/>
  <c r="G68" i="9" s="1"/>
  <c r="G69" i="9" s="1"/>
  <c r="G70" i="9" s="1"/>
  <c r="E53" i="9"/>
  <c r="E118" i="9"/>
  <c r="E54" i="9"/>
  <c r="E58" i="9" s="1"/>
  <c r="E101" i="9"/>
  <c r="E132" i="9"/>
  <c r="E110" i="9"/>
  <c r="F151" i="9"/>
  <c r="F152" i="9" s="1"/>
  <c r="F36" i="6"/>
  <c r="F37" i="6" s="1"/>
  <c r="F78" i="6" s="1"/>
  <c r="F87" i="6" s="1"/>
  <c r="F96" i="6" s="1"/>
  <c r="F98" i="6" s="1"/>
  <c r="G36" i="6"/>
  <c r="G37" i="6" s="1"/>
  <c r="G78" i="6" s="1"/>
  <c r="G87" i="6" s="1"/>
  <c r="G96" i="6" s="1"/>
  <c r="G98" i="6" s="1"/>
  <c r="H36" i="6"/>
  <c r="H37" i="6" s="1"/>
  <c r="E36" i="6"/>
  <c r="E37" i="6" s="1"/>
  <c r="E78" i="6" s="1"/>
  <c r="G123" i="8" l="1"/>
  <c r="G132" i="8" s="1"/>
  <c r="G134" i="8" s="1"/>
  <c r="D46" i="5"/>
  <c r="D56" i="5" s="1"/>
  <c r="F55" i="5"/>
  <c r="E99" i="5"/>
  <c r="E46" i="5"/>
  <c r="E100" i="5"/>
  <c r="D82" i="5"/>
  <c r="D99" i="5"/>
  <c r="E82" i="5"/>
  <c r="D100" i="5"/>
  <c r="E55" i="5"/>
  <c r="D58" i="5"/>
  <c r="F46" i="5"/>
  <c r="E58" i="5"/>
  <c r="F82" i="5"/>
  <c r="G56" i="5"/>
  <c r="G61" i="5" s="1"/>
  <c r="G62" i="5" s="1"/>
  <c r="G63" i="5" s="1"/>
  <c r="G97" i="5" s="1"/>
  <c r="G106" i="5" s="1"/>
  <c r="G115" i="5" s="1"/>
  <c r="G117" i="5" s="1"/>
  <c r="H123" i="8"/>
  <c r="H132" i="8" s="1"/>
  <c r="H134" i="8" s="1"/>
  <c r="D123" i="8"/>
  <c r="D132" i="8" s="1"/>
  <c r="D133" i="8" s="1"/>
  <c r="D134" i="8" s="1"/>
  <c r="F174" i="9"/>
  <c r="F183" i="9" s="1"/>
  <c r="F185" i="9" s="1"/>
  <c r="H174" i="9"/>
  <c r="H183" i="9" s="1"/>
  <c r="H185" i="9" s="1"/>
  <c r="E87" i="6"/>
  <c r="E96" i="6" s="1"/>
  <c r="E98" i="6" s="1"/>
  <c r="H97" i="5"/>
  <c r="H77" i="5"/>
  <c r="H69" i="6"/>
  <c r="H72" i="6" s="1"/>
  <c r="H56" i="6" s="1"/>
  <c r="H58" i="6" s="1"/>
  <c r="H78" i="6"/>
  <c r="H87" i="6" s="1"/>
  <c r="H96" i="6" s="1"/>
  <c r="H98" i="6" s="1"/>
  <c r="H156" i="9"/>
  <c r="H159" i="9" s="1"/>
  <c r="H119" i="9" s="1"/>
  <c r="E152" i="9"/>
  <c r="E168" i="9"/>
  <c r="D168" i="9"/>
  <c r="E167" i="9"/>
  <c r="D167" i="9"/>
  <c r="G165" i="9"/>
  <c r="D142" i="7"/>
  <c r="D144" i="7" s="1"/>
  <c r="D156" i="7" s="1"/>
  <c r="G104" i="7"/>
  <c r="F104" i="7" s="1"/>
  <c r="F109" i="7" s="1"/>
  <c r="H111" i="7"/>
  <c r="H98" i="7" s="1"/>
  <c r="H99" i="7" s="1"/>
  <c r="E59" i="9"/>
  <c r="E63" i="9" s="1"/>
  <c r="E66" i="9" s="1"/>
  <c r="E67" i="9" s="1"/>
  <c r="E68" i="9" s="1"/>
  <c r="E69" i="9" s="1"/>
  <c r="E70" i="9" s="1"/>
  <c r="E165" i="9" s="1"/>
  <c r="F56" i="5" l="1"/>
  <c r="F61" i="5" s="1"/>
  <c r="F62" i="5" s="1"/>
  <c r="F63" i="5" s="1"/>
  <c r="F97" i="5" s="1"/>
  <c r="F106" i="5" s="1"/>
  <c r="F115" i="5" s="1"/>
  <c r="F117" i="5" s="1"/>
  <c r="E56" i="5"/>
  <c r="E61" i="5" s="1"/>
  <c r="E62" i="5" s="1"/>
  <c r="E63" i="5" s="1"/>
  <c r="E97" i="5" s="1"/>
  <c r="E106" i="5" s="1"/>
  <c r="E115" i="5" s="1"/>
  <c r="E117" i="5" s="1"/>
  <c r="D61" i="5"/>
  <c r="D62" i="5" s="1"/>
  <c r="D63" i="5" s="1"/>
  <c r="D97" i="5" s="1"/>
  <c r="D106" i="5" s="1"/>
  <c r="D115" i="5" s="1"/>
  <c r="D116" i="5" s="1"/>
  <c r="D117" i="5" s="1"/>
  <c r="G86" i="5"/>
  <c r="G89" i="5" s="1"/>
  <c r="G90" i="5" s="1"/>
  <c r="D139" i="8"/>
  <c r="D141" i="8" s="1"/>
  <c r="D143" i="8" s="1"/>
  <c r="D174" i="9"/>
  <c r="D183" i="9" s="1"/>
  <c r="D184" i="9" s="1"/>
  <c r="D185" i="9" s="1"/>
  <c r="E174" i="9"/>
  <c r="E183" i="9" s="1"/>
  <c r="E185" i="9" s="1"/>
  <c r="G174" i="9"/>
  <c r="G183" i="9" s="1"/>
  <c r="G185" i="9" s="1"/>
  <c r="D100" i="6"/>
  <c r="D102" i="6" s="1"/>
  <c r="D114" i="6" s="1"/>
  <c r="D115" i="6" s="1"/>
  <c r="H106" i="5"/>
  <c r="H115" i="5" s="1"/>
  <c r="H117" i="5" s="1"/>
  <c r="G69" i="6"/>
  <c r="G72" i="6" s="1"/>
  <c r="G56" i="6" s="1"/>
  <c r="G58" i="6" s="1"/>
  <c r="G156" i="9"/>
  <c r="G159" i="9" s="1"/>
  <c r="G119" i="9" s="1"/>
  <c r="G109" i="7"/>
  <c r="G111" i="7"/>
  <c r="G98" i="7" s="1"/>
  <c r="G99" i="7" s="1"/>
  <c r="E104" i="7"/>
  <c r="D104" i="7" s="1"/>
  <c r="F111" i="7"/>
  <c r="F98" i="7" s="1"/>
  <c r="F99" i="7" s="1"/>
  <c r="D158" i="7" l="1"/>
  <c r="D157" i="7"/>
  <c r="D119" i="5"/>
  <c r="D121" i="5" s="1"/>
  <c r="D135" i="5" s="1"/>
  <c r="D136" i="5" s="1"/>
  <c r="F86" i="5"/>
  <c r="E86" i="5" s="1"/>
  <c r="E89" i="5" s="1"/>
  <c r="E90" i="5" s="1"/>
  <c r="E91" i="5" s="1"/>
  <c r="E75" i="5" s="1"/>
  <c r="E77" i="5" s="1"/>
  <c r="G91" i="5"/>
  <c r="G75" i="5" s="1"/>
  <c r="G77" i="5" s="1"/>
  <c r="D145" i="8"/>
  <c r="N140" i="8"/>
  <c r="D116" i="6"/>
  <c r="F69" i="6"/>
  <c r="F72" i="6" s="1"/>
  <c r="F56" i="6" s="1"/>
  <c r="F58" i="6" s="1"/>
  <c r="F156" i="9"/>
  <c r="F159" i="9" s="1"/>
  <c r="F119" i="9" s="1"/>
  <c r="D187" i="9"/>
  <c r="D189" i="9" s="1"/>
  <c r="D192" i="9" s="1"/>
  <c r="N186" i="9" s="1"/>
  <c r="D111" i="7"/>
  <c r="D98" i="7" s="1"/>
  <c r="D99" i="7" s="1"/>
  <c r="D109" i="7"/>
  <c r="E109" i="7"/>
  <c r="E111" i="7"/>
  <c r="E98" i="7" s="1"/>
  <c r="E99" i="7" s="1"/>
  <c r="D194" i="9" l="1"/>
  <c r="D137" i="5"/>
  <c r="D86" i="5"/>
  <c r="D89" i="5" s="1"/>
  <c r="D90" i="5" s="1"/>
  <c r="D91" i="5" s="1"/>
  <c r="D75" i="5" s="1"/>
  <c r="D77" i="5" s="1"/>
  <c r="F89" i="5"/>
  <c r="F90" i="5" s="1"/>
  <c r="F91" i="5" s="1"/>
  <c r="F75" i="5" s="1"/>
  <c r="F77" i="5" s="1"/>
  <c r="E146" i="8"/>
  <c r="N121" i="5"/>
  <c r="E69" i="6"/>
  <c r="E72" i="6" s="1"/>
  <c r="E56" i="6" s="1"/>
  <c r="E58" i="6" s="1"/>
  <c r="E156" i="9"/>
  <c r="D156" i="9" s="1"/>
  <c r="D159" i="9" s="1"/>
  <c r="D119" i="9" s="1"/>
  <c r="H99" i="10"/>
  <c r="E55" i="10"/>
  <c r="F55" i="10"/>
  <c r="G55" i="10"/>
  <c r="H55" i="10"/>
  <c r="D197" i="9" l="1"/>
  <c r="E195" i="9"/>
  <c r="D69" i="6"/>
  <c r="D72" i="6" s="1"/>
  <c r="D56" i="6" s="1"/>
  <c r="D58" i="6" s="1"/>
  <c r="E159" i="9"/>
  <c r="E119" i="9" s="1"/>
  <c r="H82" i="10"/>
  <c r="H84" i="10"/>
  <c r="H83" i="10"/>
  <c r="H73" i="10"/>
  <c r="G48" i="10"/>
  <c r="H97" i="10"/>
  <c r="H79" i="10"/>
  <c r="H77" i="10"/>
  <c r="H75" i="10"/>
  <c r="H51" i="10"/>
  <c r="H80" i="10"/>
  <c r="H72" i="10"/>
  <c r="H52" i="10"/>
  <c r="H102" i="10"/>
  <c r="H100" i="10"/>
  <c r="H98" i="10"/>
  <c r="H78" i="10"/>
  <c r="H74" i="10"/>
  <c r="H96" i="10"/>
  <c r="H76" i="10"/>
  <c r="H49" i="10"/>
  <c r="H101" i="10"/>
  <c r="H95" i="10" l="1"/>
  <c r="G82" i="10"/>
  <c r="G84" i="10"/>
  <c r="G83" i="10"/>
  <c r="G79" i="10"/>
  <c r="G76" i="10"/>
  <c r="G77" i="10"/>
  <c r="G74" i="10"/>
  <c r="G75" i="10"/>
  <c r="G72" i="10"/>
  <c r="G73" i="10"/>
  <c r="G52" i="10"/>
  <c r="G99" i="10"/>
  <c r="G98" i="10"/>
  <c r="G97" i="10"/>
  <c r="G101" i="10"/>
  <c r="G49" i="10"/>
  <c r="F48" i="10"/>
  <c r="G78" i="10"/>
  <c r="G96" i="10"/>
  <c r="G102" i="10"/>
  <c r="G51" i="10"/>
  <c r="G80" i="10"/>
  <c r="G100" i="10"/>
  <c r="H56" i="10"/>
  <c r="H57" i="10" s="1"/>
  <c r="F97" i="10" l="1"/>
  <c r="F98" i="10"/>
  <c r="F96" i="10"/>
  <c r="H128" i="10"/>
  <c r="H112" i="10"/>
  <c r="G95" i="10"/>
  <c r="F82" i="10"/>
  <c r="F83" i="10"/>
  <c r="F84" i="10"/>
  <c r="F76" i="10"/>
  <c r="F101" i="10"/>
  <c r="F102" i="10"/>
  <c r="E48" i="10"/>
  <c r="F78" i="10"/>
  <c r="F74" i="10"/>
  <c r="F75" i="10"/>
  <c r="F72" i="10"/>
  <c r="F79" i="10"/>
  <c r="F51" i="10"/>
  <c r="F52" i="10"/>
  <c r="F99" i="10"/>
  <c r="F49" i="10"/>
  <c r="F77" i="10"/>
  <c r="F80" i="10"/>
  <c r="F100" i="10"/>
  <c r="F73" i="10"/>
  <c r="G56" i="10"/>
  <c r="G57" i="10" s="1"/>
  <c r="G58" i="10" s="1"/>
  <c r="G59" i="10" s="1"/>
  <c r="G125" i="10" s="1"/>
  <c r="H58" i="10"/>
  <c r="H59" i="10" s="1"/>
  <c r="D48" i="10" l="1"/>
  <c r="E96" i="10"/>
  <c r="F95" i="10"/>
  <c r="G128" i="10"/>
  <c r="G112" i="10"/>
  <c r="H117" i="10"/>
  <c r="G117" i="10" s="1"/>
  <c r="H125" i="10"/>
  <c r="D82" i="10"/>
  <c r="D75" i="10"/>
  <c r="D72" i="10"/>
  <c r="D76" i="10"/>
  <c r="D80" i="10"/>
  <c r="D102" i="10"/>
  <c r="D49" i="10"/>
  <c r="D52" i="10"/>
  <c r="D97" i="10"/>
  <c r="D77" i="10"/>
  <c r="D101" i="10"/>
  <c r="D78" i="10"/>
  <c r="D74" i="10"/>
  <c r="D79" i="10"/>
  <c r="D99" i="10"/>
  <c r="D100" i="10"/>
  <c r="D51" i="10"/>
  <c r="D96" i="10"/>
  <c r="D73" i="10"/>
  <c r="D83" i="10"/>
  <c r="D84" i="10"/>
  <c r="D98" i="10"/>
  <c r="E82" i="10"/>
  <c r="E84" i="10"/>
  <c r="E83" i="10"/>
  <c r="E72" i="10"/>
  <c r="E79" i="10"/>
  <c r="E77" i="10"/>
  <c r="E49" i="10"/>
  <c r="F56" i="10"/>
  <c r="F57" i="10" s="1"/>
  <c r="F58" i="10" s="1"/>
  <c r="F59" i="10" s="1"/>
  <c r="F125" i="10" s="1"/>
  <c r="E101" i="10"/>
  <c r="E98" i="10"/>
  <c r="E100" i="10"/>
  <c r="E80" i="10"/>
  <c r="E99" i="10"/>
  <c r="E78" i="10"/>
  <c r="E97" i="10"/>
  <c r="E52" i="10"/>
  <c r="E76" i="10"/>
  <c r="E73" i="10"/>
  <c r="E74" i="10"/>
  <c r="E75" i="10"/>
  <c r="E102" i="10"/>
  <c r="E51" i="10"/>
  <c r="E95" i="10" l="1"/>
  <c r="H119" i="10"/>
  <c r="H93" i="10" s="1"/>
  <c r="H71" i="10" s="1"/>
  <c r="F128" i="10"/>
  <c r="F112" i="10"/>
  <c r="D95" i="10"/>
  <c r="D112" i="10" s="1"/>
  <c r="D56" i="10"/>
  <c r="D57" i="10" s="1"/>
  <c r="E56" i="10"/>
  <c r="E57" i="10" s="1"/>
  <c r="E58" i="10" s="1"/>
  <c r="E59" i="10" s="1"/>
  <c r="E125" i="10" s="1"/>
  <c r="F117" i="10"/>
  <c r="G119" i="10"/>
  <c r="G93" i="10" s="1"/>
  <c r="G71" i="10" s="1"/>
  <c r="E117" i="10" l="1"/>
  <c r="E119" i="10" s="1"/>
  <c r="G127" i="10"/>
  <c r="M93" i="10"/>
  <c r="M71" i="10" s="1"/>
  <c r="E128" i="10"/>
  <c r="E112" i="10"/>
  <c r="D128" i="10"/>
  <c r="D58" i="10"/>
  <c r="D59" i="10" s="1"/>
  <c r="D125" i="10" s="1"/>
  <c r="F119" i="10"/>
  <c r="F93" i="10" s="1"/>
  <c r="F71" i="10" s="1"/>
  <c r="F127" i="10" l="1"/>
  <c r="G42" i="10"/>
  <c r="G131" i="10" s="1"/>
  <c r="H42" i="10"/>
  <c r="H131" i="10" s="1"/>
  <c r="E42" i="10"/>
  <c r="E131" i="10" s="1"/>
  <c r="D42" i="10"/>
  <c r="F42" i="10"/>
  <c r="F131" i="10" s="1"/>
  <c r="J42" i="10"/>
  <c r="I42" i="10"/>
  <c r="K42" i="10"/>
  <c r="M127" i="10"/>
  <c r="M134" i="10" s="1"/>
  <c r="M143" i="10" s="1"/>
  <c r="H127" i="10"/>
  <c r="E93" i="10"/>
  <c r="E71" i="10" s="1"/>
  <c r="E127" i="10" s="1"/>
  <c r="D117" i="10"/>
  <c r="D119" i="10" s="1"/>
  <c r="AJ14" i="8" a="1"/>
  <c r="AJ14" i="8" s="1"/>
  <c r="AJ15" i="8" a="1"/>
  <c r="AJ15" i="8" s="1"/>
  <c r="AJ13" i="8" a="1"/>
  <c r="AJ13" i="8" s="1"/>
  <c r="F132" i="10" l="1"/>
  <c r="F130" i="10" s="1"/>
  <c r="F134" i="10" s="1"/>
  <c r="E132" i="10"/>
  <c r="E130" i="10" s="1"/>
  <c r="E134" i="10" s="1"/>
  <c r="E143" i="10" s="1"/>
  <c r="E145" i="10" s="1"/>
  <c r="G132" i="10"/>
  <c r="G130" i="10" s="1"/>
  <c r="G134" i="10" s="1"/>
  <c r="G143" i="10" s="1"/>
  <c r="G145" i="10" s="1"/>
  <c r="H132" i="10"/>
  <c r="H130" i="10" s="1"/>
  <c r="H134" i="10" s="1"/>
  <c r="H143" i="10" s="1"/>
  <c r="H145" i="10" s="1"/>
  <c r="D131" i="10"/>
  <c r="D93" i="10"/>
  <c r="D71" i="10" s="1"/>
  <c r="D127" i="10" s="1"/>
  <c r="F143" i="10" l="1"/>
  <c r="F145" i="10" s="1"/>
  <c r="D132" i="10"/>
  <c r="D130" i="10" s="1"/>
  <c r="D134" i="10" s="1"/>
  <c r="D143" i="10" s="1"/>
  <c r="D144" i="10" s="1"/>
  <c r="D145" i="10" s="1"/>
  <c r="G108" i="8"/>
  <c r="G100" i="8" s="1"/>
  <c r="G101" i="8" s="1"/>
  <c r="F108" i="8"/>
  <c r="F100" i="8" s="1"/>
  <c r="F101" i="8" s="1"/>
  <c r="H108" i="8"/>
  <c r="H100" i="8" s="1"/>
  <c r="H101" i="8" s="1"/>
  <c r="E108" i="8"/>
  <c r="E100" i="8" s="1"/>
  <c r="E101" i="8" s="1"/>
  <c r="D147" i="10" l="1"/>
  <c r="D149" i="10" s="1"/>
  <c r="D151" i="10" s="1"/>
  <c r="D152" i="10" s="1"/>
  <c r="M163" i="10" l="1"/>
  <c r="Q101" i="8"/>
  <c r="P101" i="8"/>
  <c r="O101" i="8"/>
  <c r="N10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tc={0051DD49-2683-4C99-8A99-BE1B6D3ABF4A}</author>
    <author>tc={056E3BA4-3A12-4609-BEA0-CA8507AA9164}</author>
    <author>tc={30F17ACA-2CE8-4837-98C0-0763C6483CDE}</author>
    <author>tc={89C65E53-0BD4-4485-A9D4-7AC867DB7FF3}</author>
    <author>tc={197DBEB0-5EDC-4C78-A2EA-675DCFF28F08}</author>
    <author>tc={868A0695-6719-4DDB-8D78-7D138F0071A0}</author>
    <author>tc={B8D5025A-F652-4BB4-A7B8-2D2CA6FA4F8A}</author>
    <author>tc={5EE2FDB8-0D31-4100-A6F7-8BD94716E4B1}</author>
    <author>tc={D3BF2AF3-9E2B-452E-B227-DAE727CB808D}</author>
  </authors>
  <commentList>
    <comment ref="T48" authorId="0" shapeId="0" xr:uid="{0051DD49-2683-4C99-8A99-BE1B6D3ABF4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M89" authorId="1" shapeId="0" xr:uid="{056E3BA4-3A12-4609-BEA0-CA8507AA9164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M92" authorId="2" shapeId="0" xr:uid="{30F17ACA-2CE8-4837-98C0-0763C6483CDE}">
      <text>
        <t>[Threaded comment]
Your version of Excel allows you to read this threaded comment; however, any edits to it will get removed if the file is opened in a newer version of Excel. Learn more: https://go.microsoft.com/fwlink/?linkid=870924
Comment:
    Jump in quarter - look into</t>
      </text>
    </comment>
    <comment ref="B93" authorId="3" shapeId="0" xr:uid="{89C65E53-0BD4-4485-A9D4-7AC867DB7FF3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104" authorId="4" shapeId="0" xr:uid="{197DBEB0-5EDC-4C78-A2EA-675DCFF28F08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</t>
      </text>
    </comment>
    <comment ref="B130" authorId="5" shapeId="0" xr:uid="{868A0695-6719-4DDB-8D78-7D138F0071A0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Earnings forecast assumes no increase in net debt</t>
      </text>
    </comment>
    <comment ref="D150" authorId="6" shapeId="0" xr:uid="{B8D5025A-F652-4BB4-A7B8-2D2CA6FA4F8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no debt</t>
      </text>
    </comment>
    <comment ref="D151" authorId="7" shapeId="0" xr:uid="{5EE2FDB8-0D31-4100-A6F7-8BD94716E4B1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use these values - simulations capture better value</t>
      </text>
    </comment>
    <comment ref="D152" authorId="8" shapeId="0" xr:uid="{D3BF2AF3-9E2B-452E-B227-DAE727CB808D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use these values - simulations capture better value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tc={5288E2A7-B386-4DEA-BB38-F7275F33EE1B}</author>
    <author>tc={FA3783A0-19C7-4A77-8044-511CC0EFB76B}</author>
    <author>tc={6BDC87B3-693B-4724-99EC-709BAB0BC225}</author>
    <author>tc={7EA41F67-E616-417D-AF5B-42331C03A0F8}</author>
    <author>tc={39E775B2-28E6-44A3-8014-38C842DDE43F}</author>
    <author>tc={C82F80C4-3F3E-4B4F-9E6E-9F97E718168B}</author>
    <author>tc={D4C773FC-A8B3-4611-A04A-617F2785A524}</author>
    <author>tc={6681199B-070F-463B-B821-6D8A68788D1B}</author>
    <author>tc={A1A45441-C587-477B-A3F2-5FB8EDB75AAF}</author>
    <author>tc={7399C2CB-2484-43C3-9C7F-F50B34C1D1E2}</author>
    <author>tc={82710FD0-642B-4AA2-9FD6-3D7124EB0692}</author>
    <author>tc={853350B8-78A7-4E40-866C-A83B66BE96CF}</author>
  </authors>
  <commentList>
    <comment ref="D25" authorId="0" shapeId="0" xr:uid="{5288E2A7-B386-4DEA-BB38-F7275F33EE1B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E25" authorId="1" shapeId="0" xr:uid="{FA3783A0-19C7-4A77-8044-511CC0EFB76B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F25" authorId="2" shapeId="0" xr:uid="{6BDC87B3-693B-4724-99EC-709BAB0BC225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G25" authorId="3" shapeId="0" xr:uid="{7EA41F67-E616-417D-AF5B-42331C03A0F8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H25" authorId="4" shapeId="0" xr:uid="{39E775B2-28E6-44A3-8014-38C842DDE43F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goodwill tax break</t>
      </text>
    </comment>
    <comment ref="H31" authorId="5" shapeId="0" xr:uid="{C82F80C4-3F3E-4B4F-9E6E-9F97E718168B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H32" authorId="6" shapeId="0" xr:uid="{D4C773FC-A8B3-4611-A04A-617F2785A524}">
      <text>
        <t>[Threaded comment]
Your version of Excel allows you to read this threaded comment; however, any edits to it will get removed if the file is opened in a newer version of Excel. Learn more: https://go.microsoft.com/fwlink/?linkid=870924
Comment:
    Steady upward trend</t>
      </text>
    </comment>
    <comment ref="T40" authorId="7" shapeId="0" xr:uid="{6681199B-070F-463B-B821-6D8A68788D1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T41" authorId="8" shapeId="0" xr:uid="{A1A45441-C587-477B-A3F2-5FB8EDB75AA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T42" authorId="9" shapeId="0" xr:uid="{7399C2CB-2484-43C3-9C7F-F50B34C1D1E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N63" authorId="10" shapeId="0" xr:uid="{82710FD0-642B-4AA2-9FD6-3D7124EB06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formula</t>
      </text>
    </comment>
    <comment ref="B102" authorId="11" shapeId="0" xr:uid="{853350B8-78A7-4E40-866C-A83B66BE96CF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Earnings forecast assumes no increase in net debt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tc={9151B93D-1961-48C3-B95C-137B9ED7573F}</author>
    <author>tc={86A692FA-7D72-4005-857B-63631146A227}</author>
    <author>tc={83CA0E0C-DC42-41A8-8A7D-D1BD781419F3}</author>
    <author>tc={82BE3C8E-A390-477B-B137-E5D67D7276D4}</author>
    <author>tc={7BD8CF76-53D9-46D8-9D23-DA7B0E4FF9CA}</author>
    <author>tc={48EA332B-DB38-454C-AB7D-04FC441D1846}</author>
    <author>tc={46D55462-2C04-4935-BD96-1AE59735EBAB}</author>
    <author>tc={3D6ED577-FAE1-4966-BA01-E882EF7CDF04}</author>
    <author>tc={46E1F74C-14F6-4D58-BF84-6B1977A339EF}</author>
  </authors>
  <commentList>
    <comment ref="I43" authorId="0" shapeId="0" xr:uid="{9151B93D-1961-48C3-B95C-137B9ED7573F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 recent jump</t>
      </text>
    </comment>
    <comment ref="T48" authorId="1" shapeId="0" xr:uid="{86A692FA-7D72-4005-857B-63631146A227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T49" authorId="2" shapeId="0" xr:uid="{83CA0E0C-DC42-41A8-8A7D-D1BD781419F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T50" authorId="3" shapeId="0" xr:uid="{82BE3C8E-A390-477B-B137-E5D67D7276D4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T51" authorId="4" shapeId="0" xr:uid="{7BD8CF76-53D9-46D8-9D23-DA7B0E4FF9C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B119" authorId="5" shapeId="0" xr:uid="{48EA332B-DB38-454C-AB7D-04FC441D1846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assets used as plug</t>
      </text>
    </comment>
    <comment ref="B170" authorId="6" shapeId="0" xr:uid="{46D55462-2C04-4935-BD96-1AE59735EBAB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Earnings forecast assumes no increase in net debt</t>
      </text>
    </comment>
    <comment ref="D178" authorId="7" shapeId="0" xr:uid="{3D6ED577-FAE1-4966-BA01-E882EF7CDF04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Available on "Sector Drivers" sheet</t>
      </text>
    </comment>
    <comment ref="D179" authorId="8" shapeId="0" xr:uid="{46E1F74C-14F6-4D58-BF84-6B1977A339EF}">
      <text>
        <t>[Threaded comment]
Your version of Excel allows you to read this threaded comment; however, any edits to it will get removed if the file is opened in a newer version of Excel. Learn more: https://go.microsoft.com/fwlink/?linkid=870924
Comment:
    Trending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tc={AF9375CC-CCA7-494A-A197-D702C9796148}</author>
    <author>tc={EF91E9BF-55F3-4BDD-BBD5-073B16933490}</author>
    <author>tc={D96988CD-4266-41E7-8D76-50FBB89A5783}</author>
    <author>tc={5D8D4173-85C6-4F37-A36A-41AD66966C44}</author>
    <author>tc={1F40B864-852D-4481-8685-11352B2DED78}</author>
    <author>tc={249E1A5A-7EA7-4A07-895F-9C683016BC19}</author>
    <author>tc={A438DA1B-E3CE-4305-B15D-2501CD7B25FA}</author>
    <author>tc={CBBACADC-E918-4E17-8A08-768B117DBAEF}</author>
    <author>tc={9DD79158-7FE5-496F-942B-E3AF2AAC6CEF}</author>
    <author>tc={0BFE67DD-51A4-4F22-A844-C134B204DDF3}</author>
  </authors>
  <commentList>
    <comment ref="B9" authorId="0" shapeId="0" xr:uid="{AF9375CC-CCA7-494A-A197-D702C9796148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10" authorId="1" shapeId="0" xr:uid="{EF91E9BF-55F3-4BDD-BBD5-073B16933490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 INTO</t>
      </text>
    </comment>
    <comment ref="B37" authorId="2" shapeId="0" xr:uid="{D96988CD-4266-41E7-8D76-50FBB89A5783}">
      <text>
        <t>[Threaded comment]
Your version of Excel allows you to read this threaded comment; however, any edits to it will get removed if the file is opened in a newer version of Excel. Learn more: https://go.microsoft.com/fwlink/?linkid=870924
Comment:
    Zeroed out because of how it appears on original IS</t>
      </text>
    </comment>
    <comment ref="B58" authorId="3" shapeId="0" xr:uid="{5D8D4173-85C6-4F37-A36A-41AD66966C4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plug number</t>
      </text>
    </comment>
    <comment ref="B83" authorId="4" shapeId="0" xr:uid="{1F40B864-852D-4481-8685-11352B2DED7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Earnings forecast assumes no increase in net debt</t>
      </text>
    </comment>
    <comment ref="H84" authorId="5" shapeId="0" xr:uid="{249E1A5A-7EA7-4A07-895F-9C683016BC19}">
      <text>
        <t>[Threaded comment]
Your version of Excel allows you to read this threaded comment; however, any edits to it will get removed if the file is opened in a newer version of Excel. Learn more: https://go.microsoft.com/fwlink/?linkid=870924
Comment:
    YTD</t>
      </text>
    </comment>
    <comment ref="H85" authorId="6" shapeId="0" xr:uid="{A438DA1B-E3CE-4305-B15D-2501CD7B25FA}">
      <text>
        <t>[Threaded comment]
Your version of Excel allows you to read this threaded comment; however, any edits to it will get removed if the file is opened in a newer version of Excel. Learn more: https://go.microsoft.com/fwlink/?linkid=870924
Comment:
    YTD</t>
      </text>
    </comment>
    <comment ref="D91" authorId="7" shapeId="0" xr:uid="{CBBACADC-E918-4E17-8A08-768B117DBAEF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Available on "Sector Drivers" sheet</t>
      </text>
    </comment>
    <comment ref="D92" authorId="8" shapeId="0" xr:uid="{9DD79158-7FE5-496F-942B-E3AF2AAC6CEF}">
      <text>
        <t>[Threaded comment]
Your version of Excel allows you to read this threaded comment; however, any edits to it will get removed if the file is opened in a newer version of Excel. Learn more: https://go.microsoft.com/fwlink/?linkid=870924
Comment:
    Trending</t>
      </text>
    </comment>
    <comment ref="D103" authorId="9" shapeId="0" xr:uid="{0BFE67DD-51A4-4F22-A844-C134B204DDF3}">
      <text>
        <t>[Threaded comment]
Your version of Excel allows you to read this threaded comment; however, any edits to it will get removed if the file is opened in a newer version of Excel. Learn more: https://go.microsoft.com/fwlink/?linkid=870924
Comment:
    Pay off debt in same year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tc={96841365-FC2A-4D00-B280-EE1FAD203BF8}</author>
    <author>tc={6A481CE7-EE3E-42A6-894A-188E20B637AC}</author>
    <author>tc={E7DAA632-B1C1-4A00-96EB-AB8ED8AF7F48}</author>
    <author>tc={B8D1A0B8-360F-42F3-B233-8B7528DD88B6}</author>
    <author>tc={D91CE864-6630-4E51-A95A-7ABCEFBE4283}</author>
  </authors>
  <commentList>
    <comment ref="AJ12" authorId="0" shapeId="0" xr:uid="{96841365-FC2A-4D00-B280-EE1FAD203BF8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Estimating the trend you see on the graph</t>
      </text>
    </comment>
    <comment ref="T32" authorId="1" shapeId="0" xr:uid="{6A481CE7-EE3E-42A6-894A-188E20B637AC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B119" authorId="2" shapeId="0" xr:uid="{E7DAA632-B1C1-4A00-96EB-AB8ED8AF7F48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Earnings forecast assumes no increase in net debt</t>
      </text>
    </comment>
    <comment ref="D127" authorId="3" shapeId="0" xr:uid="{B8D1A0B8-360F-42F3-B233-8B7528DD88B6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Available on "Sector Drivers" sheet</t>
      </text>
    </comment>
    <comment ref="D128" authorId="4" shapeId="0" xr:uid="{D91CE864-6630-4E51-A95A-7ABCEFBE4283}">
      <text>
        <t>[Threaded comment]
Your version of Excel allows you to read this threaded comment; however, any edits to it will get removed if the file is opened in a newer version of Excel. Learn more: https://go.microsoft.com/fwlink/?linkid=870924
Comment:
    Trending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tc={7E71FE11-064E-4F69-93D1-4E2B1204884B}</author>
    <author>tc={542B3F8A-93B3-4FC0-89C1-D8EA97134057}</author>
    <author>tc={D1F617E3-DF23-482E-93E0-3DF652B4FF75}</author>
    <author>tc={7C5A2605-6A45-46B0-8D43-BE88D6B49348}</author>
    <author>tc={F2BBD9E7-CED1-4CB2-9D91-CE90F07C8576}</author>
    <author>tc={9E7D0435-B732-40F8-B29D-CCE7A3C8127E}</author>
    <author>tc={B39B7572-E8FF-4A6C-BE68-176775DEF58A}</author>
    <author>tc={87597F6F-52E1-4B61-9FF7-23D54F7D2276}</author>
    <author>tc={8A312891-2987-4AC1-8112-9A8A0FC5825B}</author>
    <author>tc={1D45028D-C8C1-42BB-8B09-367E4C9C06CC}</author>
  </authors>
  <commentList>
    <comment ref="T26" authorId="0" shapeId="0" xr:uid="{7E71FE11-064E-4F69-93D1-4E2B1204884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from quarterly forecast in previous model</t>
      </text>
    </comment>
    <comment ref="B31" authorId="1" shapeId="0" xr:uid="{542B3F8A-93B3-4FC0-89C1-D8EA97134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Sporadic, held random for now - check to see cause</t>
      </text>
    </comment>
    <comment ref="B36" authorId="2" shapeId="0" xr:uid="{D1F617E3-DF23-482E-93E0-3DF652B4FF75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 prob</t>
      </text>
    </comment>
    <comment ref="B38" authorId="3" shapeId="0" xr:uid="{7C5A2605-6A45-46B0-8D43-BE88D6B49348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
Reply:
    Because there is no short term investments in CA</t>
      </text>
    </comment>
    <comment ref="B98" authorId="4" shapeId="0" xr:uid="{F2BBD9E7-CED1-4CB2-9D91-CE90F07C8576}">
      <text>
        <t>[Threaded comment]
Your version of Excel allows you to read this threaded comment; however, any edits to it will get removed if the file is opened in a newer version of Excel. Learn more: https://go.microsoft.com/fwlink/?linkid=870924
Comment:
    Plug</t>
      </text>
    </comment>
    <comment ref="B105" authorId="5" shapeId="0" xr:uid="{9E7D0435-B732-40F8-B29D-CCE7A3C8127E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  <comment ref="B106" authorId="6" shapeId="0" xr:uid="{B39B7572-E8FF-4A6C-BE68-176775DEF58A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why stopped</t>
      </text>
    </comment>
    <comment ref="B122" authorId="7" shapeId="0" xr:uid="{87597F6F-52E1-4B61-9FF7-23D54F7D2276}">
      <text>
        <t>[Threaded comment]
Your version of Excel allows you to read this threaded comment; however, any edits to it will get removed if the file is opened in a newer version of Excel. Learn more: https://go.microsoft.com/fwlink/?linkid=870924
Comment:
    Earnings forecast assumes no increase in net debt</t>
      </text>
    </comment>
    <comment ref="D130" authorId="8" shapeId="0" xr:uid="{8A312891-2987-4AC1-8112-9A8A0FC5825B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Available on "Sector Drivers" sheet</t>
      </text>
    </comment>
    <comment ref="D131" authorId="9" shapeId="0" xr:uid="{1D45028D-C8C1-42BB-8B09-367E4C9C06CC}">
      <text>
        <t>[Threaded comment]
Your version of Excel allows you to read this threaded comment; however, any edits to it will get removed if the file is opened in a newer version of Excel. Learn more: https://go.microsoft.com/fwlink/?linkid=870924
Comment:
    Trending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<sst xmlns="http://schemas.openxmlformats.org/spreadsheetml/2006/main" count="3758" uniqueCount="1159">
  <si>
    <t>Instructions for Using File</t>
  </si>
  <si>
    <r>
      <t xml:space="preserve">Please see the following tabs colored in </t>
    </r>
    <r>
      <rPr>
        <sz val="11"/>
        <color theme="4"/>
        <rFont val="Arial"/>
        <family val="2"/>
      </rPr>
      <t>blue-color palletes</t>
    </r>
    <r>
      <rPr>
        <sz val="11"/>
        <color theme="2" tint="-0.749992370372631"/>
        <rFont val="Arial"/>
        <family val="2"/>
      </rPr>
      <t xml:space="preserve"> for Consumer Discretionary's Earnings Models</t>
    </r>
  </si>
  <si>
    <t xml:space="preserve">- </t>
  </si>
  <si>
    <r>
      <t>Darker shaded tabs</t>
    </r>
    <r>
      <rPr>
        <sz val="11"/>
        <color theme="2" tint="-0.749992370372631"/>
        <rFont val="Arial"/>
        <family val="2"/>
      </rPr>
      <t xml:space="preserve"> indicate our </t>
    </r>
    <r>
      <rPr>
        <i/>
        <sz val="11"/>
        <color theme="2" tint="-0.749992370372631"/>
        <rFont val="Arial"/>
        <family val="2"/>
      </rPr>
      <t>current</t>
    </r>
    <r>
      <rPr>
        <sz val="11"/>
        <color theme="2" tint="-0.749992370372631"/>
        <rFont val="Arial"/>
        <family val="2"/>
      </rPr>
      <t xml:space="preserve"> holdings</t>
    </r>
  </si>
  <si>
    <r>
      <rPr>
        <sz val="11"/>
        <color theme="4" tint="0.39997558519241921"/>
        <rFont val="Calibri"/>
        <family val="2"/>
        <scheme val="minor"/>
      </rPr>
      <t xml:space="preserve">Lighter shaded tabs </t>
    </r>
    <r>
      <rPr>
        <sz val="11"/>
        <color theme="1"/>
        <rFont val="Calibri"/>
        <family val="2"/>
        <scheme val="minor"/>
      </rPr>
      <t xml:space="preserve">indicate stocks identified from our stock </t>
    </r>
    <r>
      <rPr>
        <i/>
        <sz val="11"/>
        <color theme="1"/>
        <rFont val="Calibri"/>
        <family val="2"/>
        <scheme val="minor"/>
      </rPr>
      <t xml:space="preserve">screening </t>
    </r>
    <r>
      <rPr>
        <sz val="11"/>
        <color theme="1"/>
        <rFont val="Calibri"/>
        <family val="2"/>
        <scheme val="minor"/>
      </rPr>
      <t>process.</t>
    </r>
  </si>
  <si>
    <t>(Click here for screening details)</t>
  </si>
  <si>
    <r>
      <t xml:space="preserve">Within each </t>
    </r>
    <r>
      <rPr>
        <sz val="11"/>
        <color theme="4"/>
        <rFont val="Arial"/>
        <family val="2"/>
      </rPr>
      <t>tab</t>
    </r>
    <r>
      <rPr>
        <sz val="11"/>
        <color theme="2" tint="-0.749992370372631"/>
        <rFont val="Arial"/>
        <family val="2"/>
      </rPr>
      <t xml:space="preserve">, you will find historical data appearing to the </t>
    </r>
    <r>
      <rPr>
        <i/>
        <sz val="11"/>
        <color theme="2" tint="-0.749992370372631"/>
        <rFont val="Arial"/>
        <family val="2"/>
      </rPr>
      <t>right</t>
    </r>
    <r>
      <rPr>
        <sz val="11"/>
        <color theme="2" tint="-0.749992370372631"/>
        <rFont val="Arial"/>
        <family val="2"/>
      </rPr>
      <t xml:space="preserve"> of column </t>
    </r>
    <r>
      <rPr>
        <b/>
        <sz val="11"/>
        <color theme="2" tint="-0.749992370372631"/>
        <rFont val="Arial"/>
        <family val="2"/>
      </rPr>
      <t>G</t>
    </r>
    <r>
      <rPr>
        <sz val="11"/>
        <color theme="2" tint="-0.749992370372631"/>
        <rFont val="Arial"/>
        <family val="2"/>
      </rPr>
      <t xml:space="preserve">, and forecasted information appearing within columns </t>
    </r>
    <r>
      <rPr>
        <b/>
        <sz val="11"/>
        <color theme="2" tint="-0.749992370372631"/>
        <rFont val="Arial"/>
        <family val="2"/>
      </rPr>
      <t xml:space="preserve">D </t>
    </r>
    <r>
      <rPr>
        <sz val="11"/>
        <color theme="2" tint="-0.749992370372631"/>
        <rFont val="Arial"/>
        <family val="2"/>
      </rPr>
      <t>-</t>
    </r>
    <r>
      <rPr>
        <b/>
        <sz val="11"/>
        <color theme="2" tint="-0.749992370372631"/>
        <rFont val="Arial"/>
        <family val="2"/>
      </rPr>
      <t xml:space="preserve"> G</t>
    </r>
    <r>
      <rPr>
        <sz val="11"/>
        <color theme="2" tint="-0.749992370372631"/>
        <rFont val="Arial"/>
        <family val="2"/>
      </rPr>
      <t>.</t>
    </r>
  </si>
  <si>
    <t>How to review forecasts:</t>
  </si>
  <si>
    <r>
      <t xml:space="preserve">Nearly all forecasted information relies on </t>
    </r>
    <r>
      <rPr>
        <sz val="11"/>
        <color theme="5" tint="-0.499984740745262"/>
        <rFont val="Arial"/>
        <family val="2"/>
      </rPr>
      <t>driver cells</t>
    </r>
    <r>
      <rPr>
        <sz val="11"/>
        <color theme="2" tint="-0.749992370372631"/>
        <rFont val="Arial"/>
        <family val="2"/>
      </rPr>
      <t>, which by default are hidden at the top of each tab.</t>
    </r>
  </si>
  <si>
    <r>
      <t>Click the leftmost "</t>
    </r>
    <r>
      <rPr>
        <b/>
        <sz val="11"/>
        <color theme="2" tint="-0.749992370372631"/>
        <rFont val="Arial"/>
        <family val="2"/>
      </rPr>
      <t>+</t>
    </r>
    <r>
      <rPr>
        <sz val="11"/>
        <color theme="2" tint="-0.749992370372631"/>
        <rFont val="Arial"/>
        <family val="2"/>
      </rPr>
      <t xml:space="preserve">" button at the top of each tab to view the </t>
    </r>
    <r>
      <rPr>
        <sz val="11"/>
        <color theme="5" tint="-0.499984740745262"/>
        <rFont val="Arial"/>
        <family val="2"/>
      </rPr>
      <t>driver cells</t>
    </r>
    <r>
      <rPr>
        <sz val="11"/>
        <color theme="2" tint="-0.749992370372631"/>
        <rFont val="Arial"/>
        <family val="2"/>
      </rPr>
      <t>. Make sure to click the second grouping of "</t>
    </r>
    <r>
      <rPr>
        <b/>
        <sz val="11"/>
        <color theme="2" tint="-0.749992370372631"/>
        <rFont val="Arial"/>
        <family val="2"/>
      </rPr>
      <t xml:space="preserve">+" </t>
    </r>
    <r>
      <rPr>
        <sz val="11"/>
        <color theme="2" tint="-0.749992370372631"/>
        <rFont val="Arial"/>
        <family val="2"/>
      </rPr>
      <t>signs, if hidden.</t>
    </r>
  </si>
  <si>
    <t>See below for details:</t>
  </si>
  <si>
    <t>-</t>
  </si>
  <si>
    <r>
      <t xml:space="preserve">The only exceptions to using </t>
    </r>
    <r>
      <rPr>
        <sz val="11"/>
        <color theme="5" tint="-0.499984740745262"/>
        <rFont val="Arial"/>
        <family val="2"/>
      </rPr>
      <t xml:space="preserve">driver-based </t>
    </r>
    <r>
      <rPr>
        <sz val="11"/>
        <color theme="2" tint="-0.749992370372631"/>
        <rFont val="Arial"/>
        <family val="2"/>
      </rPr>
      <t>forecasts are the following:</t>
    </r>
  </si>
  <si>
    <t>o</t>
  </si>
  <si>
    <t>Non-linear estimation or linear-regression based estimation, which will always include R-squared values</t>
  </si>
  <si>
    <t>Fixed, constant, or long-term balance sheet items</t>
  </si>
  <si>
    <r>
      <t>Normal interval estimation for sporadic and immaterial items (</t>
    </r>
    <r>
      <rPr>
        <i/>
        <sz val="11"/>
        <color theme="2" tint="-0.749992370372631"/>
        <rFont val="Arial"/>
        <family val="2"/>
      </rPr>
      <t>these values are have a random probability, based on the mean and sample-standard deviation</t>
    </r>
    <r>
      <rPr>
        <sz val="11"/>
        <color theme="2" tint="-0.749992370372631"/>
        <rFont val="Arial"/>
        <family val="2"/>
      </rPr>
      <t>)</t>
    </r>
  </si>
  <si>
    <t>Else, please either trace cell dependencies from the formulas tab to see the calculation process trail. All forecasts should trace back to some cell.</t>
  </si>
  <si>
    <t>Also, look out for comments on cells - they will have brief explanations for directional purposes</t>
  </si>
  <si>
    <t>Mean</t>
  </si>
  <si>
    <t>Standard Dev</t>
  </si>
  <si>
    <t>Max</t>
  </si>
  <si>
    <t>75% Quartile</t>
  </si>
  <si>
    <t>Min</t>
  </si>
  <si>
    <t>Last Trade Time</t>
  </si>
  <si>
    <t>Ticker</t>
  </si>
  <si>
    <t>Pre-Calculated P/E Ratio</t>
  </si>
  <si>
    <t>Manually Caculated P/E Ratio</t>
  </si>
  <si>
    <t>Forward P/E Ratio</t>
  </si>
  <si>
    <t>Book to Market</t>
  </si>
  <si>
    <t>BM Above 75th Quartile</t>
  </si>
  <si>
    <t>Process</t>
  </si>
  <si>
    <t>HUD</t>
  </si>
  <si>
    <t>NA</t>
  </si>
  <si>
    <t>DDS</t>
  </si>
  <si>
    <t>SFIX</t>
  </si>
  <si>
    <t>WKHS</t>
  </si>
  <si>
    <t>OSW</t>
  </si>
  <si>
    <t>BBBY</t>
  </si>
  <si>
    <t>GME</t>
  </si>
  <si>
    <t>QUOT</t>
  </si>
  <si>
    <t>CZR</t>
  </si>
  <si>
    <t>SEAS</t>
  </si>
  <si>
    <t>BH</t>
  </si>
  <si>
    <t>CHS</t>
  </si>
  <si>
    <t>GDEN</t>
  </si>
  <si>
    <t>RRGB</t>
  </si>
  <si>
    <t>EXPR</t>
  </si>
  <si>
    <t>FOSL</t>
  </si>
  <si>
    <t>CPS</t>
  </si>
  <si>
    <t>TH</t>
  </si>
  <si>
    <t>AGS</t>
  </si>
  <si>
    <t>HMHC</t>
  </si>
  <si>
    <t>MIK</t>
  </si>
  <si>
    <t>1. Rank firms by forward P/E ratios (non-negative)</t>
  </si>
  <si>
    <t>TEN</t>
  </si>
  <si>
    <t>2. Then, we identified firms who's B/M ratio appeared above the 75th percentile of B/M ratios in our sector</t>
  </si>
  <si>
    <t>SBH</t>
  </si>
  <si>
    <t>3. Finally, we selected the top-ranking (positive) forward P/E ratios who appeared above the 75th percentile </t>
  </si>
  <si>
    <t>ODP</t>
  </si>
  <si>
    <t>MOD</t>
  </si>
  <si>
    <t>CATO</t>
  </si>
  <si>
    <t>GPI</t>
  </si>
  <si>
    <t>GIII</t>
  </si>
  <si>
    <t>CAL</t>
  </si>
  <si>
    <t>MHO</t>
  </si>
  <si>
    <t>GPRO</t>
  </si>
  <si>
    <t>GCO</t>
  </si>
  <si>
    <t>TMHC</t>
  </si>
  <si>
    <t>RGS</t>
  </si>
  <si>
    <t>DAN</t>
  </si>
  <si>
    <t>RICK</t>
  </si>
  <si>
    <t>TPH</t>
  </si>
  <si>
    <t>ADNT</t>
  </si>
  <si>
    <t>SIG</t>
  </si>
  <si>
    <t>VRA</t>
  </si>
  <si>
    <t>BIG</t>
  </si>
  <si>
    <t>MPAA</t>
  </si>
  <si>
    <t>NBEV</t>
  </si>
  <si>
    <t>CCS</t>
  </si>
  <si>
    <t>CRMT</t>
  </si>
  <si>
    <t>ABG</t>
  </si>
  <si>
    <t>MOV</t>
  </si>
  <si>
    <t>MDC</t>
  </si>
  <si>
    <t>UEIC</t>
  </si>
  <si>
    <t>CONN</t>
  </si>
  <si>
    <t>RCII</t>
  </si>
  <si>
    <t>KTB</t>
  </si>
  <si>
    <t>M</t>
  </si>
  <si>
    <t>WW</t>
  </si>
  <si>
    <t>GRBK</t>
  </si>
  <si>
    <t>ATGE</t>
  </si>
  <si>
    <t>DBI</t>
  </si>
  <si>
    <t>BZH</t>
  </si>
  <si>
    <t>BXG</t>
  </si>
  <si>
    <t>HBB</t>
  </si>
  <si>
    <t>SAH</t>
  </si>
  <si>
    <t>LEGH</t>
  </si>
  <si>
    <t>MTH</t>
  </si>
  <si>
    <t>CSV</t>
  </si>
  <si>
    <t>HZO</t>
  </si>
  <si>
    <t>KBH</t>
  </si>
  <si>
    <t>HOME</t>
  </si>
  <si>
    <t>ZUMZ</t>
  </si>
  <si>
    <t>TUP</t>
  </si>
  <si>
    <t>BKE</t>
  </si>
  <si>
    <t>HOFT</t>
  </si>
  <si>
    <t>GES</t>
  </si>
  <si>
    <t>VSTO</t>
  </si>
  <si>
    <t>CTB</t>
  </si>
  <si>
    <t>RCKY</t>
  </si>
  <si>
    <t>AAN</t>
  </si>
  <si>
    <t>WEYS</t>
  </si>
  <si>
    <t>CTRN</t>
  </si>
  <si>
    <t>SCVL</t>
  </si>
  <si>
    <t>TLYS</t>
  </si>
  <si>
    <t>DIN</t>
  </si>
  <si>
    <t>LCUT</t>
  </si>
  <si>
    <t>LZB</t>
  </si>
  <si>
    <t>FNKO</t>
  </si>
  <si>
    <t>WWW</t>
  </si>
  <si>
    <t>HIBB</t>
  </si>
  <si>
    <t>URBN</t>
  </si>
  <si>
    <t>EAT</t>
  </si>
  <si>
    <t>AEO</t>
  </si>
  <si>
    <t>LAD</t>
  </si>
  <si>
    <t>PLCE</t>
  </si>
  <si>
    <t>CNTY</t>
  </si>
  <si>
    <t>SHOO</t>
  </si>
  <si>
    <t>GT</t>
  </si>
  <si>
    <t>SMP</t>
  </si>
  <si>
    <t>SGC</t>
  </si>
  <si>
    <t>JOUT</t>
  </si>
  <si>
    <t>ETH</t>
  </si>
  <si>
    <t>ESCA</t>
  </si>
  <si>
    <t>CBRL</t>
  </si>
  <si>
    <t>SNBR</t>
  </si>
  <si>
    <t>RGR</t>
  </si>
  <si>
    <t>JACK</t>
  </si>
  <si>
    <t>AXL</t>
  </si>
  <si>
    <t>CORE</t>
  </si>
  <si>
    <t>OXM</t>
  </si>
  <si>
    <t>VAC</t>
  </si>
  <si>
    <t>LAKE</t>
  </si>
  <si>
    <t>HEAR</t>
  </si>
  <si>
    <t>IGT</t>
  </si>
  <si>
    <t>LAUR</t>
  </si>
  <si>
    <t>BOOT</t>
  </si>
  <si>
    <t>NLS</t>
  </si>
  <si>
    <t>DLTH</t>
  </si>
  <si>
    <t>TCS</t>
  </si>
  <si>
    <t>HVT</t>
  </si>
  <si>
    <t>MCRI</t>
  </si>
  <si>
    <t>ANF</t>
  </si>
  <si>
    <t>LOCO</t>
  </si>
  <si>
    <t>APEI</t>
  </si>
  <si>
    <t>CLAR</t>
  </si>
  <si>
    <t>MNRO</t>
  </si>
  <si>
    <t>LL</t>
  </si>
  <si>
    <t>ELY</t>
  </si>
  <si>
    <t>GOLF</t>
  </si>
  <si>
    <t>TACO</t>
  </si>
  <si>
    <t>LRN</t>
  </si>
  <si>
    <t>DENN</t>
  </si>
  <si>
    <t>CHUY</t>
  </si>
  <si>
    <t>CAKE</t>
  </si>
  <si>
    <t>SRI</t>
  </si>
  <si>
    <t>UTI</t>
  </si>
  <si>
    <t>UFI</t>
  </si>
  <si>
    <t>BYD</t>
  </si>
  <si>
    <t>NDLS</t>
  </si>
  <si>
    <t>KRUS</t>
  </si>
  <si>
    <t>PZZA</t>
  </si>
  <si>
    <t>GRPN</t>
  </si>
  <si>
    <t>LE</t>
  </si>
  <si>
    <t>VOXX</t>
  </si>
  <si>
    <t>BJRI</t>
  </si>
  <si>
    <t>EYE</t>
  </si>
  <si>
    <t>TAST</t>
  </si>
  <si>
    <t>PENN</t>
  </si>
  <si>
    <t>FRGI</t>
  </si>
  <si>
    <t>SGMS</t>
  </si>
  <si>
    <t>PLAY</t>
  </si>
  <si>
    <t>LQDT</t>
  </si>
  <si>
    <t>RRR</t>
  </si>
  <si>
    <t>PRTS</t>
  </si>
  <si>
    <t>EVRI</t>
  </si>
  <si>
    <t>OSTK</t>
  </si>
  <si>
    <t>BBX</t>
  </si>
  <si>
    <t>Inf</t>
  </si>
  <si>
    <t>BHA</t>
  </si>
  <si>
    <t>ELA</t>
  </si>
  <si>
    <t>FRG</t>
  </si>
  <si>
    <t>GAN</t>
  </si>
  <si>
    <t>MGNI</t>
  </si>
  <si>
    <t>SWBI</t>
  </si>
  <si>
    <t>VVNT</t>
  </si>
  <si>
    <t>CLCT</t>
  </si>
  <si>
    <t>WINA</t>
  </si>
  <si>
    <t>NATH</t>
  </si>
  <si>
    <t>CSPR</t>
  </si>
  <si>
    <t>Notes on Relevent Assumptions Leading up to Earnings Model</t>
  </si>
  <si>
    <r>
      <t xml:space="preserve">Top-4 Screened Stocks </t>
    </r>
    <r>
      <rPr>
        <i/>
        <sz val="11"/>
        <color theme="0"/>
        <rFont val="Arial"/>
        <family val="2"/>
      </rPr>
      <t>(Excluding Current Holdings)</t>
    </r>
  </si>
  <si>
    <t>Rank</t>
  </si>
  <si>
    <t>Current Holdings</t>
  </si>
  <si>
    <t>* Based on non-negative forward PE Ratios who appeared above the 75% quartile in book to market ratios</t>
  </si>
  <si>
    <t>** First 3 stocks appear in top 8 (of 164) non-negative P/E Ratios, and others appear in top 16 (of 164)</t>
  </si>
  <si>
    <t>**** Last update on 11/9/2020</t>
  </si>
  <si>
    <t>Executive Summary of Pro Forma Estimations</t>
  </si>
  <si>
    <t>Sector Drivers for Model</t>
  </si>
  <si>
    <t>Asssumed Long Term Growth Rate</t>
  </si>
  <si>
    <t>Sector Forward P/E Ratio</t>
  </si>
  <si>
    <t>MHO - Data</t>
  </si>
  <si>
    <t>B:B</t>
  </si>
  <si>
    <t>C:C</t>
  </si>
  <si>
    <t>D:D</t>
  </si>
  <si>
    <t>E:E</t>
  </si>
  <si>
    <t>F:F</t>
  </si>
  <si>
    <t>M/I Homes Inc (NYS: MHO)</t>
  </si>
  <si>
    <t>isForecast</t>
  </si>
  <si>
    <t>Drivers of Model</t>
  </si>
  <si>
    <t>Slope</t>
  </si>
  <si>
    <t>Intercept</t>
  </si>
  <si>
    <t>R Squared</t>
  </si>
  <si>
    <t>Trend</t>
  </si>
  <si>
    <t>Revenue % YoY</t>
  </si>
  <si>
    <t>Interest payments as % of average debt</t>
  </si>
  <si>
    <t>Effective tax rate (% of profit before tax)</t>
  </si>
  <si>
    <t>Share count growth % YoY</t>
  </si>
  <si>
    <t>Issuance of debt</t>
  </si>
  <si>
    <t>Debt Repayments as a percent of Debt Issuance</t>
  </si>
  <si>
    <t>Account Information</t>
  </si>
  <si>
    <t>Forecast</t>
  </si>
  <si>
    <t>As Reported Historical Data</t>
  </si>
  <si>
    <t>Report Date</t>
  </si>
  <si>
    <t xml:space="preserve">Income Statement </t>
  </si>
  <si>
    <t>Revenue</t>
  </si>
  <si>
    <t>Land &amp; housing expense</t>
  </si>
  <si>
    <t>Impairment of inventory &amp; investment in unconsolidated joint ventures</t>
  </si>
  <si>
    <t>General &amp; administrative expense</t>
  </si>
  <si>
    <t>Selling expense</t>
  </si>
  <si>
    <t>Acquisition &amp; integration costs</t>
  </si>
  <si>
    <t>Equity in income of joint venture arrangements</t>
  </si>
  <si>
    <t>Interest expense</t>
  </si>
  <si>
    <t>Total costs &amp; expenses</t>
  </si>
  <si>
    <t>Income (loss) before income taxes</t>
  </si>
  <si>
    <t>Provision (benefit) for income taxes</t>
  </si>
  <si>
    <t>Net income (loss)</t>
  </si>
  <si>
    <t>Preferred dividends</t>
  </si>
  <si>
    <t>Excess of fair value over book value of preferred shares subject to redemption</t>
  </si>
  <si>
    <t>Net income (loss) to common shareholders</t>
  </si>
  <si>
    <t>Weighted average shares outstanding - basic</t>
  </si>
  <si>
    <t>Weighted average shares outstanding - diluted</t>
  </si>
  <si>
    <t>Year end shares outstanding</t>
  </si>
  <si>
    <t>Net earnings (loss) per common share - basic</t>
  </si>
  <si>
    <t>Net earnings (loss) per common share - diluted</t>
  </si>
  <si>
    <t>Balance Sheet</t>
  </si>
  <si>
    <t>Current Assets</t>
  </si>
  <si>
    <t>Cash, cash equivalents &amp; restricted cash</t>
  </si>
  <si>
    <t>Mortgage loans held for sale</t>
  </si>
  <si>
    <t>Single-family lots, land &amp; land development costs</t>
  </si>
  <si>
    <t>Land held for sale</t>
  </si>
  <si>
    <t>Homes under construction</t>
  </si>
  <si>
    <t>Model homes &amp; furnishings - at cost</t>
  </si>
  <si>
    <t>Community development district infrastructure</t>
  </si>
  <si>
    <t>Land purchase deposits</t>
  </si>
  <si>
    <t>Consolidated inventory not owned</t>
  </si>
  <si>
    <t>Inventory</t>
  </si>
  <si>
    <t>Land, building &amp; improvements</t>
  </si>
  <si>
    <t>Office furnishings, leasehold improvements, computer equipment &amp; computer software</t>
  </si>
  <si>
    <t>Transportation &amp; construction equipment</t>
  </si>
  <si>
    <t>Long Term Assets</t>
  </si>
  <si>
    <t>Less: accumulated depreciation</t>
  </si>
  <si>
    <t>Property &amp; equipment - net</t>
  </si>
  <si>
    <t>Investment in joint venture arrangements</t>
  </si>
  <si>
    <t>Operating lease right-of-use assets</t>
  </si>
  <si>
    <t>Deferred income tax asset</t>
  </si>
  <si>
    <t>Goodwill</t>
  </si>
  <si>
    <t>Other assets</t>
  </si>
  <si>
    <t>Total assets</t>
  </si>
  <si>
    <t>Current Liabilities</t>
  </si>
  <si>
    <t>Accounts payable</t>
  </si>
  <si>
    <t>Customer deposits</t>
  </si>
  <si>
    <t>Operating lease liabilities</t>
  </si>
  <si>
    <t>Other liabilities</t>
  </si>
  <si>
    <t>Preferred share subject to redemption</t>
  </si>
  <si>
    <t>Community development district obligations</t>
  </si>
  <si>
    <t>Obligation for consolidated inventory not owned</t>
  </si>
  <si>
    <t>Long-Term Liabilities</t>
  </si>
  <si>
    <t>Notes payable bank - homebuilding operations</t>
  </si>
  <si>
    <t>Notes payable bank - financial services operations</t>
  </si>
  <si>
    <t>Notes payable - other</t>
  </si>
  <si>
    <t>Convertible senior subordinated notes due 2017 - net</t>
  </si>
  <si>
    <t>Convertible senior subordinated notes due 2018 - net</t>
  </si>
  <si>
    <t>Senior notes due 2021 - net</t>
  </si>
  <si>
    <t>Senior notes due 2025 - net</t>
  </si>
  <si>
    <t>Senior notes</t>
  </si>
  <si>
    <t>Total liabilities</t>
  </si>
  <si>
    <t>Preferred shares</t>
  </si>
  <si>
    <t>Common shares</t>
  </si>
  <si>
    <t>Additional paid-in capital</t>
  </si>
  <si>
    <t>Retained earnings (accumulated deficit)</t>
  </si>
  <si>
    <t>Treasury shares</t>
  </si>
  <si>
    <t>Total shareholders' equity (deficit)</t>
  </si>
  <si>
    <t>Free Cash Flow to Equity (FCFE)</t>
  </si>
  <si>
    <t>Net Income</t>
  </si>
  <si>
    <t>Add back depreciation</t>
  </si>
  <si>
    <t>Subtract increase in current assets</t>
  </si>
  <si>
    <t>Add back increase in current liabilities</t>
  </si>
  <si>
    <t>Subtract increase in fixed assets at cost</t>
  </si>
  <si>
    <t>Net new Debt</t>
  </si>
  <si>
    <t>Issuance of Debt</t>
  </si>
  <si>
    <t>Debt Repayment</t>
  </si>
  <si>
    <t xml:space="preserve">Free cash flow </t>
  </si>
  <si>
    <t>Discounted Cash Flows</t>
  </si>
  <si>
    <t>Cost of Equity</t>
  </si>
  <si>
    <t>Long Term Growth in Free Cash Flow</t>
  </si>
  <si>
    <t>Short Term Growth Rate</t>
  </si>
  <si>
    <t>Terminal Value</t>
  </si>
  <si>
    <t>Total</t>
  </si>
  <si>
    <t>Enterprise value</t>
  </si>
  <si>
    <t>Conditional, please trace back</t>
  </si>
  <si>
    <t>Add Year 0 cash and marketable securities</t>
  </si>
  <si>
    <t>Asset value in year 0</t>
  </si>
  <si>
    <t>Subtract out value of firm's debt today</t>
  </si>
  <si>
    <t>Equity value</t>
  </si>
  <si>
    <t>Equity value per share</t>
  </si>
  <si>
    <t>&lt;- Value will changes on each calculation iter, so use probability based</t>
  </si>
  <si>
    <t>Equity Value</t>
  </si>
  <si>
    <t>Probability</t>
  </si>
  <si>
    <t>Most Likely Equity Value</t>
  </si>
  <si>
    <t>Most Likely Equity Value Per Share</t>
  </si>
  <si>
    <t>11/10/2020 Trading</t>
  </si>
  <si>
    <t>Current Outstanding Recommendation</t>
  </si>
  <si>
    <t>Also show with varying cost of equities</t>
  </si>
  <si>
    <t>Powered by Clearbit</t>
  </si>
  <si>
    <t xml:space="preserve">Exchange rate used is that of the Year End reported date </t>
  </si>
  <si>
    <t xml:space="preserve">As Reported Annual Balance Sheet </t>
  </si>
  <si>
    <t>12/31/2019</t>
  </si>
  <si>
    <t>12/31/2018</t>
  </si>
  <si>
    <t>12/31/2017</t>
  </si>
  <si>
    <t>12/31/2016</t>
  </si>
  <si>
    <t>12/31/2015</t>
  </si>
  <si>
    <t>Currency</t>
  </si>
  <si>
    <t>USD</t>
  </si>
  <si>
    <t>Audit Status</t>
  </si>
  <si>
    <t>Not Qualified</t>
  </si>
  <si>
    <t>Consolidated</t>
  </si>
  <si>
    <t>Yes</t>
  </si>
  <si>
    <t>Scale</t>
  </si>
  <si>
    <t>Thousands</t>
  </si>
  <si>
    <t>Cash &amp; cash equivalents</t>
  </si>
  <si>
    <t>Restricted cash</t>
  </si>
  <si>
    <t>Property &amp; equipment, cost</t>
  </si>
  <si>
    <t>Investment in unconsolidated joint ventures</t>
  </si>
  <si>
    <t>Total shareholders' equity</t>
  </si>
  <si>
    <t xml:space="preserve">As Reported Annual Income Statement </t>
  </si>
  <si>
    <t>Loss on early extinguishment of debt</t>
  </si>
  <si>
    <t>Total costs &amp; expenses &amp; other loss (income)</t>
  </si>
  <si>
    <t>Total cost &amp; expenses</t>
  </si>
  <si>
    <t>Current federal provision (benefit) from income taxes</t>
  </si>
  <si>
    <t>Current state provision (benefit) from income taxes</t>
  </si>
  <si>
    <t>Total current provision (benefit) from income taxes</t>
  </si>
  <si>
    <t>Deferred federal provision (benefit) from income taxes</t>
  </si>
  <si>
    <t>Deferred state provision (benefit) from income taxes</t>
  </si>
  <si>
    <t>Total deferred provision (benefit) from income taxes</t>
  </si>
  <si>
    <t>Excess of fair value over book value of preferred shares redeemed</t>
  </si>
  <si>
    <t>Net income available to common stockholders</t>
  </si>
  <si>
    <t>Total number of employees</t>
  </si>
  <si>
    <t>Number of stockholders</t>
  </si>
  <si>
    <t xml:space="preserve">As Reported Annual Retained Earnings </t>
  </si>
  <si>
    <t>Previous retained earnings</t>
  </si>
  <si>
    <t>Dividends declared to preferred shareholders</t>
  </si>
  <si>
    <t>Retained earnings</t>
  </si>
  <si>
    <t xml:space="preserve">As Reported Annual Cash Flow </t>
  </si>
  <si>
    <t>Impairment of inventory &amp; investment in joint venture arrangements</t>
  </si>
  <si>
    <t>Inventory valuation adjustments &amp; abandoned land transaction write-offs</t>
  </si>
  <si>
    <t>Equity in loss (income) from joint venture arrangements</t>
  </si>
  <si>
    <t>Mortgage loan originations</t>
  </si>
  <si>
    <t>Net loss (gain) from property disposals</t>
  </si>
  <si>
    <t>Proceeds from the sale of mortgage loans</t>
  </si>
  <si>
    <t>Fair value adjustment of mortgage loans held for sale</t>
  </si>
  <si>
    <t>Capitalization of originated mortgage servicing rights</t>
  </si>
  <si>
    <t>Amortization of mortgage servicing rights</t>
  </si>
  <si>
    <t>Loss (gain) on sale of mortgage servicing rights</t>
  </si>
  <si>
    <t>Depreciation</t>
  </si>
  <si>
    <t>Amortization of intangibles, debt discount &amp; debt issue costs</t>
  </si>
  <si>
    <t>Amortization of debt discount &amp; debt issue costs</t>
  </si>
  <si>
    <t>Loss on early extinguishment of debt, including transaction costs</t>
  </si>
  <si>
    <t>Payment of original issue discount on redemption of senior notes</t>
  </si>
  <si>
    <t>Stock-based compensation expense</t>
  </si>
  <si>
    <t>Deferred income tax expense (benefit)</t>
  </si>
  <si>
    <t>Cash held in escrow</t>
  </si>
  <si>
    <t>Accrued compensation</t>
  </si>
  <si>
    <t>Net cash flows from operating activities</t>
  </si>
  <si>
    <t>Purchase of property &amp; equipment</t>
  </si>
  <si>
    <t>Acquisition</t>
  </si>
  <si>
    <t>Return of capital from joint venture arrangements</t>
  </si>
  <si>
    <t>Proceeds from sale of property</t>
  </si>
  <si>
    <t>Investment in &amp; advances to joint venture arrangements</t>
  </si>
  <si>
    <t>Proceeds from the sale of mortgage servicing rights</t>
  </si>
  <si>
    <t>Net cash flows from investing activities</t>
  </si>
  <si>
    <t>Repayment of senior notes, including transaction costs</t>
  </si>
  <si>
    <t>Proceeds from issuance of senior notes</t>
  </si>
  <si>
    <t>Repayment of convertible senior subordinated notes</t>
  </si>
  <si>
    <t>Proceeds from bank borrowings - homebuilding operations</t>
  </si>
  <si>
    <t>Repayment of bank borrowings - homebuilding operations</t>
  </si>
  <si>
    <t>Net proceeds from (net repayment of) bank borrowings - financial services operations</t>
  </si>
  <si>
    <t>Proceeds from (principal repayment of) notes payable-other &amp; community development district bond obligations</t>
  </si>
  <si>
    <t>Redemption of preferred shares</t>
  </si>
  <si>
    <t>Dividends paid on preferred shares</t>
  </si>
  <si>
    <t>Repurchase of common shares</t>
  </si>
  <si>
    <t>Debt issue costs</t>
  </si>
  <si>
    <t>Proceeds from exercise of stock options</t>
  </si>
  <si>
    <t>Net cash flows from financing activities</t>
  </si>
  <si>
    <t>Net increase (decrease) in cash &amp; cash equivalents</t>
  </si>
  <si>
    <t>Cash cash &amp; cash equivalents balance at beginning of period</t>
  </si>
  <si>
    <t>Cash cash &amp; cash equivalents balance at end of period</t>
  </si>
  <si>
    <t>Net increase (decrease) in cash, cash equivalents &amp; restricted cash</t>
  </si>
  <si>
    <t>Cash, cash equivalents &amp; restricted cash balance at beginning of period</t>
  </si>
  <si>
    <t>Cash, cash equivalents &amp; restricted cash balance at end of period</t>
  </si>
  <si>
    <t>Cash paid during the year for interest - net of amount capitalized</t>
  </si>
  <si>
    <t>Cash paid during the year for income taxes</t>
  </si>
  <si>
    <t>AAN - Data</t>
  </si>
  <si>
    <t>Aaron's Inc (NYS: AAN)</t>
  </si>
  <si>
    <t>Assume OpEx trends prior to FY19 persist?</t>
  </si>
  <si>
    <t>OpEx Trends</t>
  </si>
  <si>
    <t>Interest income as % of loan receivable</t>
  </si>
  <si>
    <t>Current Lia</t>
  </si>
  <si>
    <t>Paid In Capital Trends</t>
  </si>
  <si>
    <t>PPE Gross trends</t>
  </si>
  <si>
    <t>Less: treasury shares at cost common stock % of SE</t>
  </si>
  <si>
    <t>Debt forecast</t>
  </si>
  <si>
    <t>Lease revenues &amp; fees</t>
  </si>
  <si>
    <t>Retail sales</t>
  </si>
  <si>
    <t>Non-retail sales</t>
  </si>
  <si>
    <t>Franchise royalties &amp; fees</t>
  </si>
  <si>
    <t>Interest &amp; fees on loans receivable</t>
  </si>
  <si>
    <t>Other revenues</t>
  </si>
  <si>
    <t>Total revenues</t>
  </si>
  <si>
    <t>Depreciation of lease merchandise</t>
  </si>
  <si>
    <t>Retail cost of sales</t>
  </si>
  <si>
    <t>Non-retail cost of sales</t>
  </si>
  <si>
    <t>Operating expenses</t>
  </si>
  <si>
    <t>Restructuring expenses, net</t>
  </si>
  <si>
    <t>Legal &amp; regulatory expense (income)</t>
  </si>
  <si>
    <t>Impairment of Investment</t>
  </si>
  <si>
    <t>Other operating expense (income), net</t>
  </si>
  <si>
    <t>Operating profit (loss)</t>
  </si>
  <si>
    <t>Interest income</t>
  </si>
  <si>
    <t>Impairment of investment</t>
  </si>
  <si>
    <t>Other non-operating income (expense), net</t>
  </si>
  <si>
    <t>Earnings (loss) before income taxes</t>
  </si>
  <si>
    <t>Income tax expense (benefit)</t>
  </si>
  <si>
    <t>Net earnings (loss)</t>
  </si>
  <si>
    <t>Weighted average shares outstanding-basic</t>
  </si>
  <si>
    <t>Weighted average shares outstanding-assuming dilution</t>
  </si>
  <si>
    <t>Net earnings (loss) per share-basic</t>
  </si>
  <si>
    <t>Net earnings (loss) per share-assuming dilution</t>
  </si>
  <si>
    <t>Cah dividends declared per common stock</t>
  </si>
  <si>
    <t>Loans receivable</t>
  </si>
  <si>
    <t>Property, plant &amp; equipment, gross</t>
  </si>
  <si>
    <t>Debt</t>
  </si>
  <si>
    <t>Common stock</t>
  </si>
  <si>
    <t>Foreign currency</t>
  </si>
  <si>
    <t>Accumulated other comprehensive income (loss)</t>
  </si>
  <si>
    <t>Shareholders' equity before treasury shares</t>
  </si>
  <si>
    <t>Less: treasury shares at cost</t>
  </si>
  <si>
    <t>Equity Value per Share</t>
  </si>
  <si>
    <t>Aarons Holdings Co Inc (NYS: AAN)</t>
  </si>
  <si>
    <t>Investments</t>
  </si>
  <si>
    <t>Accounts receivable, gross</t>
  </si>
  <si>
    <t>Less: allowances</t>
  </si>
  <si>
    <t>Accounts receivable, net</t>
  </si>
  <si>
    <t>Lease merchandise</t>
  </si>
  <si>
    <t>Lease merchandise, net</t>
  </si>
  <si>
    <t>Credit card loans</t>
  </si>
  <si>
    <t>Acquired loans</t>
  </si>
  <si>
    <t>Allowance for loan losses</t>
  </si>
  <si>
    <t>Unamortized fees</t>
  </si>
  <si>
    <t>Land</t>
  </si>
  <si>
    <t>Buildings &amp; improvements</t>
  </si>
  <si>
    <t>Leasehold improvements &amp; signs</t>
  </si>
  <si>
    <t>Fixtures &amp; equipment</t>
  </si>
  <si>
    <t>Software - Internal Use</t>
  </si>
  <si>
    <t>Assets under finance leases with related parties</t>
  </si>
  <si>
    <t>Assets under finance leases with unrelated parties</t>
  </si>
  <si>
    <t>Construction in progress</t>
  </si>
  <si>
    <t>Less: accumulated depreciation &amp; amortization</t>
  </si>
  <si>
    <t>Property, plant &amp; equipment, net</t>
  </si>
  <si>
    <t>Other intangibles, net</t>
  </si>
  <si>
    <t>Income tax receivable</t>
  </si>
  <si>
    <t>Prepaid expenses</t>
  </si>
  <si>
    <t>Prepaid insurance</t>
  </si>
  <si>
    <t>Assets held for sale</t>
  </si>
  <si>
    <t>Deferred tax asset</t>
  </si>
  <si>
    <t>Prepaid expenses &amp; other assets</t>
  </si>
  <si>
    <t>Accrued insurance costs</t>
  </si>
  <si>
    <t>Accrued salaries &amp; benefits</t>
  </si>
  <si>
    <t>Accrued real estate &amp; sales taxes</t>
  </si>
  <si>
    <t>Deferred rent</t>
  </si>
  <si>
    <t>Other accrued expenses &amp; liabilities</t>
  </si>
  <si>
    <t>Accounts payable &amp; accrued expenses</t>
  </si>
  <si>
    <t>Accrued regulatory expense</t>
  </si>
  <si>
    <t>Deferred income taxes payable</t>
  </si>
  <si>
    <t>Customer deposits &amp; advance payments</t>
  </si>
  <si>
    <t>Credit facility</t>
  </si>
  <si>
    <t>Revolving facility</t>
  </si>
  <si>
    <t>Senior unsecured notes</t>
  </si>
  <si>
    <t>Term loan</t>
  </si>
  <si>
    <t>Capital lease obligation with related parties</t>
  </si>
  <si>
    <t>Capital lease obligation with unrelated parties</t>
  </si>
  <si>
    <t>Operating profit</t>
  </si>
  <si>
    <t>Earnings before income tax expense (benefit)</t>
  </si>
  <si>
    <t>Current income tax expense (benefit) - federal</t>
  </si>
  <si>
    <t>Current income tax expense (benefit) - state</t>
  </si>
  <si>
    <t>Total current income tax expense (benefit)</t>
  </si>
  <si>
    <t>Deferred income tax expense (benefit) - federal</t>
  </si>
  <si>
    <t>Deferred income tax expense (benefit) - state</t>
  </si>
  <si>
    <t>Total deferred income tax expense (benefit)</t>
  </si>
  <si>
    <t>Net earnings</t>
  </si>
  <si>
    <t>Net earnings per share - basic</t>
  </si>
  <si>
    <t>Net earnings per share - diluted</t>
  </si>
  <si>
    <t>Cash dividends per share - common</t>
  </si>
  <si>
    <t>Number of common stockholders</t>
  </si>
  <si>
    <t>Foreign currency translation adjustments</t>
  </si>
  <si>
    <t>Opening Balance Sheet Adjustment - ASC 606</t>
  </si>
  <si>
    <t>Opening Balance Sheet Adjustment - ASC 842</t>
  </si>
  <si>
    <t>Cash dividends</t>
  </si>
  <si>
    <t>Other depreciation &amp; amortization</t>
  </si>
  <si>
    <t>Accounts receivable provision</t>
  </si>
  <si>
    <t>Provision for credit losses on loans receivable</t>
  </si>
  <si>
    <t>Fee amortization on loans receivable</t>
  </si>
  <si>
    <t>Stock-based compensation</t>
  </si>
  <si>
    <t>Deferred income taxes</t>
  </si>
  <si>
    <t>Impairment of assets</t>
  </si>
  <si>
    <t>Non-cash lease expense</t>
  </si>
  <si>
    <t>Other changes, net</t>
  </si>
  <si>
    <t>Additions to lease merchandise</t>
  </si>
  <si>
    <t>Book value of lease merchandise sold or disposed</t>
  </si>
  <si>
    <t>Accounts receivable</t>
  </si>
  <si>
    <t>Operating lease right-of-use assets &amp; liabilities</t>
  </si>
  <si>
    <t>Accrued litigation expense</t>
  </si>
  <si>
    <t>Investments in loans receivable</t>
  </si>
  <si>
    <t>Proceeds from loans receivable</t>
  </si>
  <si>
    <t>Proceeds from investments</t>
  </si>
  <si>
    <t>Outflows on purchases of property, plant &amp; equipment</t>
  </si>
  <si>
    <t>Proceeds from property, plant &amp; equipment</t>
  </si>
  <si>
    <t>Outflows on acquisitions of businesses &amp; customer agreements, net of cash acquired</t>
  </si>
  <si>
    <t>Proceeds from dispositions of businesses &amp; customer agreements, net of cash disposed</t>
  </si>
  <si>
    <t>Acquisitions of businesses &amp; contracts</t>
  </si>
  <si>
    <t>Outflows on acquisitions of businesses, net of cash acquired</t>
  </si>
  <si>
    <t>Proceeds from dispositions of businesses &amp; contracts</t>
  </si>
  <si>
    <t>Proceeds from dispositions of businesses, net of cash disposed</t>
  </si>
  <si>
    <t>Net cash flows from (used in) investing activities</t>
  </si>
  <si>
    <t>Borrowings (repayment) on revolving facility, net</t>
  </si>
  <si>
    <t>Proceeds from debt</t>
  </si>
  <si>
    <t>Repayments of debt</t>
  </si>
  <si>
    <t>Acquisition of treasury stock</t>
  </si>
  <si>
    <t>Dividends paid</t>
  </si>
  <si>
    <t>Excess tax benefits from stock-based compensation</t>
  </si>
  <si>
    <t>Issuance of stock under stock option plans</t>
  </si>
  <si>
    <t>Shares withheld for tax payments</t>
  </si>
  <si>
    <t>Debt issuance costs</t>
  </si>
  <si>
    <t>Other cash flows from financing activities</t>
  </si>
  <si>
    <t>Net cash flows from (used in) financing activities</t>
  </si>
  <si>
    <t>Effects of exchange rate changes on cash &amp; cash equivalents</t>
  </si>
  <si>
    <t>Increase (decrease) in cash &amp; cash equivalents</t>
  </si>
  <si>
    <t>Cash &amp; cash equivalents at beginning of year</t>
  </si>
  <si>
    <t>Cash &amp; cash equivalents at end of year</t>
  </si>
  <si>
    <t>Cash paid during the year for interest</t>
  </si>
  <si>
    <t>Cash paid (received) during the year for income taxes</t>
  </si>
  <si>
    <t>CATO - Data</t>
  </si>
  <si>
    <t>Cato Corp. (NYS: CATO)</t>
  </si>
  <si>
    <t>Retail sales growth % YoY</t>
  </si>
  <si>
    <t>Other revenue (principally finance charges, late fees &amp; layaway charges) growth % YoY</t>
  </si>
  <si>
    <t>COGS as % of Sales</t>
  </si>
  <si>
    <t>Depreciation as % of assets at cost</t>
  </si>
  <si>
    <t>Interest earned as % of average cash &amp; mkt sec</t>
  </si>
  <si>
    <t>Dividend payout ratio (percent of profit after tax)</t>
  </si>
  <si>
    <t>Current assets as % of sales</t>
  </si>
  <si>
    <t>Other revenue (principally finance charges, late fees &amp; layaway charges)</t>
  </si>
  <si>
    <t>Cost of goods sold</t>
  </si>
  <si>
    <t>Selling, general &amp; administrative expenses</t>
  </si>
  <si>
    <t>Interest &amp; other income</t>
  </si>
  <si>
    <t>Costs &amp; expenses, net</t>
  </si>
  <si>
    <t>Earnings allocated to non-vested equity awards</t>
  </si>
  <si>
    <t>Net earnings (loss) available to common stockholders</t>
  </si>
  <si>
    <t>Weighted average shares outstanding-diluted</t>
  </si>
  <si>
    <t>Net earnings (loss) per share-diluted</t>
  </si>
  <si>
    <t>Dividends per share</t>
  </si>
  <si>
    <t>Short-term investments</t>
  </si>
  <si>
    <t>Restricted cash &amp; investments</t>
  </si>
  <si>
    <t>Restricted short-term investments</t>
  </si>
  <si>
    <t>Merchandise inventories</t>
  </si>
  <si>
    <t>Prepaid expenses &amp; other current assets</t>
  </si>
  <si>
    <t>Total current assets</t>
  </si>
  <si>
    <t>Total Long-Term assets</t>
  </si>
  <si>
    <t>Total current liabilities</t>
  </si>
  <si>
    <t>Other noncurrent liabilities</t>
  </si>
  <si>
    <t>Property &amp; equipment, gross</t>
  </si>
  <si>
    <t>Class A common stock</t>
  </si>
  <si>
    <t>Convertible class B common stock</t>
  </si>
  <si>
    <t>Unrealized gains (losses) on available-for-sale securities</t>
  </si>
  <si>
    <t>Total stockholders' equity (deficit)</t>
  </si>
  <si>
    <t>+ Year 0 cash and marketable securities</t>
  </si>
  <si>
    <t>02/01/2020</t>
  </si>
  <si>
    <t>02/02/2019</t>
  </si>
  <si>
    <t>02/03/2018</t>
  </si>
  <si>
    <t>01/28/2017</t>
  </si>
  <si>
    <t>01/30/2016</t>
  </si>
  <si>
    <t>Customer accounts - principally deferred payment accounts</t>
  </si>
  <si>
    <t xml:space="preserve">Miscellaneous receivables </t>
  </si>
  <si>
    <t>Bank card receivables</t>
  </si>
  <si>
    <t>Total accounts receivable</t>
  </si>
  <si>
    <t>Less allowance for doubtful accounts</t>
  </si>
  <si>
    <t>Land &amp; improvements</t>
  </si>
  <si>
    <t>Buildings</t>
  </si>
  <si>
    <t>Leasehold improvements</t>
  </si>
  <si>
    <t>Information technology equipment &amp; software</t>
  </si>
  <si>
    <t>Less accumulated depreciation</t>
  </si>
  <si>
    <t>Property &amp; equipment, net</t>
  </si>
  <si>
    <t>Right-of-Use assets - net</t>
  </si>
  <si>
    <t>Deferred compensation investments</t>
  </si>
  <si>
    <t>Miscellaneous investments</t>
  </si>
  <si>
    <t>Other deposits</t>
  </si>
  <si>
    <t>Investment in partnership</t>
  </si>
  <si>
    <t>Land held for investment</t>
  </si>
  <si>
    <t>Total other assets</t>
  </si>
  <si>
    <t>Accrued employment &amp; related items</t>
  </si>
  <si>
    <t xml:space="preserve">Accrued payroll &amp; related items </t>
  </si>
  <si>
    <t xml:space="preserve">Property &amp; other taxes </t>
  </si>
  <si>
    <t>Accrued self-insurance</t>
  </si>
  <si>
    <t>Fixed assets</t>
  </si>
  <si>
    <t>Other accrued expenses</t>
  </si>
  <si>
    <t>Accrued expenses</t>
  </si>
  <si>
    <t>Accrued bonus &amp; benefits</t>
  </si>
  <si>
    <t>Accrued income taxes</t>
  </si>
  <si>
    <t>Current lease liability</t>
  </si>
  <si>
    <t>Lease liability</t>
  </si>
  <si>
    <t xml:space="preserve">Dividend income </t>
  </si>
  <si>
    <t>Miscellaneous income</t>
  </si>
  <si>
    <t>Net gain (loss) on investment sales</t>
  </si>
  <si>
    <t>Cost &amp; expenses, net</t>
  </si>
  <si>
    <t>Current income taxes expense (benefit) - federal</t>
  </si>
  <si>
    <t>Current income taxes expense (benefit) - state</t>
  </si>
  <si>
    <t>Current income taxes expense (benefit) - foreign</t>
  </si>
  <si>
    <t>Total current income taxes expense (benefit)</t>
  </si>
  <si>
    <t>Deferred income taxes expense (benefit) - federal</t>
  </si>
  <si>
    <t>Deferred income taxes expense (benefit) - state</t>
  </si>
  <si>
    <t>Deferred income taxes expense (benefit) - foreign</t>
  </si>
  <si>
    <t>Total deferred income taxes expense (benefit)</t>
  </si>
  <si>
    <t>Net earnings available to common stockholders</t>
  </si>
  <si>
    <t>Net income (loss) per share - basic</t>
  </si>
  <si>
    <t>Net income per share - diluted</t>
  </si>
  <si>
    <t>Number of class A common stockholders</t>
  </si>
  <si>
    <t>Number of class B common stockholders</t>
  </si>
  <si>
    <t>Class A common stock issued through restricted stock grant plans</t>
  </si>
  <si>
    <t>Repurchase &amp; retirement of treasury shares</t>
  </si>
  <si>
    <t>Subtract  Depreciation</t>
  </si>
  <si>
    <t>Provision for doubtful accounts</t>
  </si>
  <si>
    <t>Purchase premium &amp; premium amortization of investments</t>
  </si>
  <si>
    <t>Share based compensation</t>
  </si>
  <si>
    <t>Excess tax benefits from share-based compensation</t>
  </si>
  <si>
    <t>Loss on disposal of property &amp; equipment</t>
  </si>
  <si>
    <t>Prepaid &amp; other assets</t>
  </si>
  <si>
    <t>Operating lease right-of-use asstes &amp; liabilities</t>
  </si>
  <si>
    <t>Accounts payable, accrued expenses &amp; other liabilities</t>
  </si>
  <si>
    <t>Expenditures for property &amp; equipment</t>
  </si>
  <si>
    <t>Purchase of short-term investments</t>
  </si>
  <si>
    <t>Sales of short-term investments</t>
  </si>
  <si>
    <t>Purchase of other assets</t>
  </si>
  <si>
    <t>Sales of other assets</t>
  </si>
  <si>
    <t>Change in restricted cash &amp; investments provided (used)</t>
  </si>
  <si>
    <t>Repurchase of common stock</t>
  </si>
  <si>
    <t>Proceeds from line of credit</t>
  </si>
  <si>
    <t>Payments to line of credit</t>
  </si>
  <si>
    <t>Proceeds from employee stock purchase plan</t>
  </si>
  <si>
    <t>Proceeds from stock options exercised</t>
  </si>
  <si>
    <t>Cash &amp; cash equivalents at beginning of period</t>
  </si>
  <si>
    <t>Cash &amp; cash equivalents at end of period</t>
  </si>
  <si>
    <t>Income tax payments, net of refunds received</t>
  </si>
  <si>
    <t>GPI - Data</t>
  </si>
  <si>
    <t>Group 1 Automotive, Inc. (NYS: GPI)</t>
  </si>
  <si>
    <t>Net fixed assets as % of sales</t>
  </si>
  <si>
    <t>PPE % of Sales</t>
  </si>
  <si>
    <t xml:space="preserve">PPE Gross Trends </t>
  </si>
  <si>
    <t>Current liabilities as % of sales</t>
  </si>
  <si>
    <t>LT liabilities Trend</t>
  </si>
  <si>
    <t>Debt Issuance</t>
  </si>
  <si>
    <t>New vehicle retail sales</t>
  </si>
  <si>
    <t>Used vehicle retail sales</t>
  </si>
  <si>
    <t>Used vehicle wholesale sales</t>
  </si>
  <si>
    <t>Parts &amp; service sales</t>
  </si>
  <si>
    <t>Finance, insurance &amp; other revenues, net</t>
  </si>
  <si>
    <t>Cost of New vehicle retail sales</t>
  </si>
  <si>
    <t>Cost of Used vehicle retail sales</t>
  </si>
  <si>
    <t>Cost of Used vehicle wholesale sales</t>
  </si>
  <si>
    <t>Cost of Parts &amp; service sales</t>
  </si>
  <si>
    <t>Total cost of sales</t>
  </si>
  <si>
    <t>Gross profit (loss)</t>
  </si>
  <si>
    <t>Depreciation &amp; amortization expense</t>
  </si>
  <si>
    <t>Asset impairments</t>
  </si>
  <si>
    <t>Income (loss) from operations</t>
  </si>
  <si>
    <t>Floorplan interest expense</t>
  </si>
  <si>
    <t>Other interest expense, net</t>
  </si>
  <si>
    <t>Less: earnings allocated to participating securities</t>
  </si>
  <si>
    <t>Net income available to common shareholders</t>
  </si>
  <si>
    <t>Cash dividends per common share</t>
  </si>
  <si>
    <t>Contracts-in-transit &amp; vehicle receivables, net</t>
  </si>
  <si>
    <t>Amounts due from manufacturers</t>
  </si>
  <si>
    <t>Parts &amp; service receivables</t>
  </si>
  <si>
    <t>Finance &amp; insurance receivables</t>
  </si>
  <si>
    <t>Other receivables</t>
  </si>
  <si>
    <t>Total accounts &amp; notes receivable</t>
  </si>
  <si>
    <t>Accounts &amp; notes receivable, net</t>
  </si>
  <si>
    <t>Accounts &amp; notes receivable, gross</t>
  </si>
  <si>
    <t>Less: allowance</t>
  </si>
  <si>
    <t>New vehicles</t>
  </si>
  <si>
    <t>Used vehicles</t>
  </si>
  <si>
    <t>Rental vehicles</t>
  </si>
  <si>
    <t>Parts, accessories &amp; other inventories</t>
  </si>
  <si>
    <t>Total inventories</t>
  </si>
  <si>
    <t>Less lower of cost or net realizable value allowance</t>
  </si>
  <si>
    <t>Inventories, net</t>
  </si>
  <si>
    <t>Other current assets</t>
  </si>
  <si>
    <t>Machinery &amp; equipment</t>
  </si>
  <si>
    <t>Furniture &amp; fixtures</t>
  </si>
  <si>
    <t>Company vehicles</t>
  </si>
  <si>
    <t>Less accumulated depreciation &amp; amortization</t>
  </si>
  <si>
    <t>Operating lease assets</t>
  </si>
  <si>
    <t>Intangible franchise rights</t>
  </si>
  <si>
    <t>Other long-term assets</t>
  </si>
  <si>
    <t>Total Long-Term Assets</t>
  </si>
  <si>
    <t>Floorplan notes payable-credit facility &amp; other, net</t>
  </si>
  <si>
    <t>Offset account related to floorplan notes payable-credit facility</t>
  </si>
  <si>
    <t>Floorplan notes payable-manufacturer affiliates, net</t>
  </si>
  <si>
    <t>Offset account related to floorplan notes payable-manufacturer affiliates</t>
  </si>
  <si>
    <t>Current maturities of long-term debt</t>
  </si>
  <si>
    <t>Current maturities of long-term debt &amp; short-term financing</t>
  </si>
  <si>
    <t>Current operating lease liabilities</t>
  </si>
  <si>
    <t>Current liabilities from interest rate risk management activities</t>
  </si>
  <si>
    <t>Accrued expenses &amp; other current liabilities</t>
  </si>
  <si>
    <t>Acquisition line</t>
  </si>
  <si>
    <t>Real estate related debt</t>
  </si>
  <si>
    <t>Real estate related &amp; other long-term debt</t>
  </si>
  <si>
    <t>Capital lease obligations related to real estate</t>
  </si>
  <si>
    <t>Finance leases</t>
  </si>
  <si>
    <t>Finance leases related to real estate</t>
  </si>
  <si>
    <t>Other long-term debt</t>
  </si>
  <si>
    <t>Total long-term debt</t>
  </si>
  <si>
    <t>Less: unamortized discount on notes</t>
  </si>
  <si>
    <t>Less: unamortized debt issuance costs</t>
  </si>
  <si>
    <t>Less current maturities of long-term debt</t>
  </si>
  <si>
    <t>Less: current maturities of long-term debt &amp; short-term financing</t>
  </si>
  <si>
    <t>Long-term debt</t>
  </si>
  <si>
    <t>Long-term operating lease liabilities</t>
  </si>
  <si>
    <t>Long-term interest rate swap liabilities</t>
  </si>
  <si>
    <t>Other long-term liabilities</t>
  </si>
  <si>
    <t>Total Long-Term Liabilities</t>
  </si>
  <si>
    <t>Total Liabilities</t>
  </si>
  <si>
    <t>Treasury stock, at cost</t>
  </si>
  <si>
    <t>Other accounts &amp; notes receivable</t>
  </si>
  <si>
    <t>Less: allowance for doubtful accounts</t>
  </si>
  <si>
    <t>Less: lower of cost or net realizable value allowance</t>
  </si>
  <si>
    <t>Machinery &amp; dealership equipment</t>
  </si>
  <si>
    <t>Office equipment, furniture &amp; fixtures</t>
  </si>
  <si>
    <t>Floorplan notes payable - credit facility &amp; other</t>
  </si>
  <si>
    <t>Offset account related to floorplan notes payable - credit facility</t>
  </si>
  <si>
    <t>Floorplan notes payable - manufacturer affiliates</t>
  </si>
  <si>
    <t>Offset account related to floorplan notes payable - manufacturer affiliates</t>
  </si>
  <si>
    <t>Real estate credit facility</t>
  </si>
  <si>
    <t>Real estate related</t>
  </si>
  <si>
    <t>Finance lease</t>
  </si>
  <si>
    <t>Other debts</t>
  </si>
  <si>
    <t>Less: current maturities of long-term debt</t>
  </si>
  <si>
    <t>Long-term debt, net of current maturities</t>
  </si>
  <si>
    <t>Operating lease liabilities, net of current portion</t>
  </si>
  <si>
    <t>Liabilities from interest rate risk management activities</t>
  </si>
  <si>
    <t>Accumulated gain (loss) on foreign currency translation</t>
  </si>
  <si>
    <t>Accumulated gain (loss) on interest rate swaps</t>
  </si>
  <si>
    <t>Total stockholders' equity (deficiency)</t>
  </si>
  <si>
    <t>Cost of new vehicle retail sales</t>
  </si>
  <si>
    <t>Cost of used vehicle retail sales</t>
  </si>
  <si>
    <t>Cost of used vehicle wholesale sales</t>
  </si>
  <si>
    <t>Cost of parts &amp; service sales</t>
  </si>
  <si>
    <t>Gross profit</t>
  </si>
  <si>
    <t>Income (loss) before income taxes - domestic</t>
  </si>
  <si>
    <t>Income (loss) before income taxes - foreign</t>
  </si>
  <si>
    <t>Current provision (benefit) for income taxes - federal</t>
  </si>
  <si>
    <t>Deferred provision (benefit) for income taxes - federal</t>
  </si>
  <si>
    <t>Current provision (benefit) for income taxes - state</t>
  </si>
  <si>
    <t>Deferred provision (benefit) for income taxes - state</t>
  </si>
  <si>
    <t>Current provision (benefit) for income taxes - foreign</t>
  </si>
  <si>
    <t>Deferred provision (benefit) for income taxes - foreign</t>
  </si>
  <si>
    <t>Net income (loss) available to basic common shares</t>
  </si>
  <si>
    <t>Net earnings (loss) per share - basic</t>
  </si>
  <si>
    <t>Net earnings (loss) per share - diluted</t>
  </si>
  <si>
    <t>Previous retained earnings (accumulated deficit)</t>
  </si>
  <si>
    <t xml:space="preserve">ASC 842 cumulative adjustment </t>
  </si>
  <si>
    <t>Tax effects reclassified from accumulated other comprehensive income</t>
  </si>
  <si>
    <t>Cash dividends, net of estimated forfeitures relative to participating securities</t>
  </si>
  <si>
    <t>ASC 606 Cumulative Catch-up</t>
  </si>
  <si>
    <t>Depreciation &amp; amortization</t>
  </si>
  <si>
    <t>Change in operating lease assets</t>
  </si>
  <si>
    <t>Amortization of debt discount &amp; issue costs</t>
  </si>
  <si>
    <t>Loss (gain) on disposition of assets</t>
  </si>
  <si>
    <t>Tax effect from stock-based compensation</t>
  </si>
  <si>
    <t>Other net income adjustments</t>
  </si>
  <si>
    <t>Accounts &amp; notes receivable</t>
  </si>
  <si>
    <t>Inventories</t>
  </si>
  <si>
    <t>Contracts-in-transit &amp; vehicle receivables</t>
  </si>
  <si>
    <t>Deferred revenues</t>
  </si>
  <si>
    <t>Cash paid for acquisitions, net of cash received</t>
  </si>
  <si>
    <t>Proceeds from disposition of franchises, property &amp; equipment</t>
  </si>
  <si>
    <t>Purchases of property &amp; equipment</t>
  </si>
  <si>
    <t>Other investing activities</t>
  </si>
  <si>
    <t>Borrowings on credit facility - floorplan line &amp; other lines</t>
  </si>
  <si>
    <t>Repayments on credit facility - floorplan line &amp; other lines</t>
  </si>
  <si>
    <t>Borrowings on credit facility - acquisition line</t>
  </si>
  <si>
    <t>Repayments on credit facility - acquisition line</t>
  </si>
  <si>
    <t>Net borrowings on 5.25% senior unsecured notes</t>
  </si>
  <si>
    <t>Principal payments on real estate facility</t>
  </si>
  <si>
    <t>Borrowings of other debt</t>
  </si>
  <si>
    <t>Principal payments of other debt</t>
  </si>
  <si>
    <t>Borrowings on debt related to real estate</t>
  </si>
  <si>
    <t>Principal payments on debt related to real estate</t>
  </si>
  <si>
    <t>Payment of tax withholding for stock-based awards</t>
  </si>
  <si>
    <t>Issuance of common stock to benefit plans, net</t>
  </si>
  <si>
    <t>Employee stock purchase plan purchases, net of employee tax withholdings</t>
  </si>
  <si>
    <t>Proceeds from termination of mortgage swap</t>
  </si>
  <si>
    <t>Repurchases of common stock, amounts based on settlement date</t>
  </si>
  <si>
    <t>Effect of exchange rate changes on cash</t>
  </si>
  <si>
    <t>Cash, cash equivalents &amp; restricted cash, beginning of period</t>
  </si>
  <si>
    <t>Cash, cash equivalents &amp; restricted cash, end of period</t>
  </si>
  <si>
    <t>Cash &amp; cash equivalents, beginning of period</t>
  </si>
  <si>
    <t>Cash &amp; cash equivalents, end of period</t>
  </si>
  <si>
    <t>Cash paid for interest</t>
  </si>
  <si>
    <t>Cash paid for taxes, net of refunds</t>
  </si>
  <si>
    <t>GIII - Data</t>
  </si>
  <si>
    <t>G-III Apparel Group Ltd. (NMS: GIII)</t>
  </si>
  <si>
    <t>Sales growth % YoY</t>
  </si>
  <si>
    <t>2nd Order Poly Est.</t>
  </si>
  <si>
    <t>SG&amp;A as % of Sales</t>
  </si>
  <si>
    <t>C * X^2</t>
  </si>
  <si>
    <t>b (constant)</t>
  </si>
  <si>
    <t>Net sales</t>
  </si>
  <si>
    <t>Other income (loss)</t>
  </si>
  <si>
    <t>Interest &amp; financing charges, net</t>
  </si>
  <si>
    <t>Net income (loss) attributable to G-III Apparel Group, Ltd.</t>
  </si>
  <si>
    <t>Net income (loss) per share-basic</t>
  </si>
  <si>
    <t>Net income (loss) per share-diluted</t>
  </si>
  <si>
    <t>Allowances for doubtful accounts &amp; sales discounts</t>
  </si>
  <si>
    <t>Finished goods</t>
  </si>
  <si>
    <t>Raw materials &amp; work-in-process</t>
  </si>
  <si>
    <t>Prepaid income taxes</t>
  </si>
  <si>
    <t>Deferred income taxes, net</t>
  </si>
  <si>
    <t>Investments in unconsolidated affiliates</t>
  </si>
  <si>
    <t>Equity method investment</t>
  </si>
  <si>
    <t>Other assets, net</t>
  </si>
  <si>
    <t>Deferred income tax assets, net</t>
  </si>
  <si>
    <t>Trademarks</t>
  </si>
  <si>
    <t>Notes payable</t>
  </si>
  <si>
    <t>Income tax payable</t>
  </si>
  <si>
    <t>Customer refund liabilities</t>
  </si>
  <si>
    <t>Current portion of notes payable</t>
  </si>
  <si>
    <t>Other current liabilities</t>
  </si>
  <si>
    <t>New revolving credit facility</t>
  </si>
  <si>
    <t>Revolving credit facility</t>
  </si>
  <si>
    <t>Note issued to LVMH</t>
  </si>
  <si>
    <t>Unsecured loan</t>
  </si>
  <si>
    <t>Overdraft facilities</t>
  </si>
  <si>
    <t>Total long term debt</t>
  </si>
  <si>
    <t>Less: net debt issuance costs &amp; debt discount</t>
  </si>
  <si>
    <t>Less: net debt issuance costs</t>
  </si>
  <si>
    <t>Less: debt discount</t>
  </si>
  <si>
    <t>Less: current portion of long-term debt</t>
  </si>
  <si>
    <t>Notes payable, net of note discount and unamortized issuance costs</t>
  </si>
  <si>
    <t>Deferred income taxes liabilities, net</t>
  </si>
  <si>
    <t>Noncurrent operating lease liabilities</t>
  </si>
  <si>
    <t>Other non-current liabilities</t>
  </si>
  <si>
    <t>Common stock held in treasury, at cost</t>
  </si>
  <si>
    <t>Total G-III stockholders' equity (deficit)</t>
  </si>
  <si>
    <t>Equity per Share</t>
  </si>
  <si>
    <t>01/31/2020</t>
  </si>
  <si>
    <t>01/31/2019</t>
  </si>
  <si>
    <t>01/31/2018</t>
  </si>
  <si>
    <t>01/31/2017</t>
  </si>
  <si>
    <t>01/31/2016</t>
  </si>
  <si>
    <t>Allowance for doubtful accounts &amp; sales discount</t>
  </si>
  <si>
    <t>Computer equipment &amp; software</t>
  </si>
  <si>
    <t>Accrued bonuses</t>
  </si>
  <si>
    <t>Customer refund liability</t>
  </si>
  <si>
    <t>Note issued to LVMH Moet Hennessy Louis Vuitton Inc. (LVMH)</t>
  </si>
  <si>
    <t>Debt discount</t>
  </si>
  <si>
    <t>Current portion of long-term debt</t>
  </si>
  <si>
    <t>Notes payable, net of discount &amp; unamortized issuance costs</t>
  </si>
  <si>
    <t>Deferred income tax liabilities, net</t>
  </si>
  <si>
    <t>Other income</t>
  </si>
  <si>
    <t>Income (loss) before income taxes - United States</t>
  </si>
  <si>
    <t>Income (loss) before income taxes - non-United States</t>
  </si>
  <si>
    <t>Current income tax provision (benefit) - federal</t>
  </si>
  <si>
    <t>Current income tax provision (benefit) - state &amp; city</t>
  </si>
  <si>
    <t>Current income tax provision (benefit) - foreign</t>
  </si>
  <si>
    <t>Total current income tax provision (benefit)</t>
  </si>
  <si>
    <t>Deferred income tax provision (benefit) - federal</t>
  </si>
  <si>
    <t>Deferred income tax provision (benefit) - state &amp; city</t>
  </si>
  <si>
    <t>Deferred income tax provision - foreign</t>
  </si>
  <si>
    <t>Total deferred income tax provision (benefit)</t>
  </si>
  <si>
    <t>Net income attributable to G-III Apparel Group, Ltd.</t>
  </si>
  <si>
    <t>Net income (loss) per share - diluted</t>
  </si>
  <si>
    <t>Number of full time employees</t>
  </si>
  <si>
    <t>Number of part time employees</t>
  </si>
  <si>
    <t>Number of beneficiary stockholders</t>
  </si>
  <si>
    <t>Cumulative effect of adoption of ASC 606</t>
  </si>
  <si>
    <t>Dividend received from unconsolidated affiliate</t>
  </si>
  <si>
    <t>Equity loss (gain) on investment</t>
  </si>
  <si>
    <t>Equity loss (gain) in unconsolidated affiliates</t>
  </si>
  <si>
    <t>Change in contingent purchase price payable</t>
  </si>
  <si>
    <t>Equity based compensation</t>
  </si>
  <si>
    <t>Share-based compensation</t>
  </si>
  <si>
    <t>Tax benefit from exercise &amp; vesting of equity awards</t>
  </si>
  <si>
    <t>Deferred financing charges</t>
  </si>
  <si>
    <t>Deferred financing charges &amp; debt discount amortization</t>
  </si>
  <si>
    <t>Loss on disposal of fixed assets</t>
  </si>
  <si>
    <t>Non-cash operating lease costs</t>
  </si>
  <si>
    <t>Gain on lease terminations</t>
  </si>
  <si>
    <t>Income taxes, net</t>
  </si>
  <si>
    <t>Operating lease assets initial direct costs</t>
  </si>
  <si>
    <t>Capital expenditures</t>
  </si>
  <si>
    <t>Investment in unconsolidated affiliate</t>
  </si>
  <si>
    <t>Return of capital from unconsolidated affiliate</t>
  </si>
  <si>
    <t>Proceeds from sale of a retail store</t>
  </si>
  <si>
    <t>Acquisitions, net of cash acquired</t>
  </si>
  <si>
    <t>Proceeds from term loan, net</t>
  </si>
  <si>
    <t>Repayment of borrowings - new revolving credit facility</t>
  </si>
  <si>
    <t>Proceeds from borrowings - new revolving credit facility</t>
  </si>
  <si>
    <t>Repayment of borrowings - unsecured term loan</t>
  </si>
  <si>
    <t>Proceeds from borrowings - unsecured term loan</t>
  </si>
  <si>
    <t>Repayment of borrowings - old revolving credit facility</t>
  </si>
  <si>
    <t>Proceeds from exercise of equity awards</t>
  </si>
  <si>
    <t>Purchase of treasury shares</t>
  </si>
  <si>
    <t>Excess tax benefit from exercise &amp; vesting of equity awards</t>
  </si>
  <si>
    <t>Taxes paid for net share settlements</t>
  </si>
  <si>
    <t>Cash payments - interest, net</t>
  </si>
  <si>
    <t>Cash payments - income tax payments, net</t>
  </si>
  <si>
    <t>GCO - Data</t>
  </si>
  <si>
    <t>Genesco Inc. (NYS: GCO)</t>
  </si>
  <si>
    <t>Interest expense as % of average debt</t>
  </si>
  <si>
    <t>Cost of sales</t>
  </si>
  <si>
    <t>Gross margin</t>
  </si>
  <si>
    <t>Selling &amp; administrative expenses</t>
  </si>
  <si>
    <t>Goodwill impairment</t>
  </si>
  <si>
    <t>Asset impairments &amp; other, net</t>
  </si>
  <si>
    <t>Operating income (loss)</t>
  </si>
  <si>
    <t>Gain on sale of SureGrip Footwear</t>
  </si>
  <si>
    <t>Gain (loss) on sale of Lids Team Sports</t>
  </si>
  <si>
    <t>Loss on early retirement of debt</t>
  </si>
  <si>
    <t>Other components of net periodic benefit cost</t>
  </si>
  <si>
    <t>Total interest income (expense), net</t>
  </si>
  <si>
    <t>Earnings (loss) from continuing operations before income taxes</t>
  </si>
  <si>
    <t>Earnings (loss) from continuing operations</t>
  </si>
  <si>
    <t>Allowances</t>
  </si>
  <si>
    <t>Raw materials</t>
  </si>
  <si>
    <t>Wholesale finished goods</t>
  </si>
  <si>
    <t>Retail merchandise</t>
  </si>
  <si>
    <t>Prepaids &amp; other current assets</t>
  </si>
  <si>
    <t>Buildings &amp; building equipment</t>
  </si>
  <si>
    <t>Computer hardware, software &amp; equipment</t>
  </si>
  <si>
    <t>Improvements to leased property</t>
  </si>
  <si>
    <t>Property &amp; equipment, at cost</t>
  </si>
  <si>
    <t>Accumulated depreciation</t>
  </si>
  <si>
    <t>Operating lease right of use asset</t>
  </si>
  <si>
    <t>Trademarks, gross</t>
  </si>
  <si>
    <t>Accumulated amortization-trademarks</t>
  </si>
  <si>
    <t>Trademarks, net</t>
  </si>
  <si>
    <t>Other intangibles, gross</t>
  </si>
  <si>
    <t>Accumulated amortization-other intangibles</t>
  </si>
  <si>
    <t>Other noncurrent assets</t>
  </si>
  <si>
    <t>Accrued employee compensation</t>
  </si>
  <si>
    <t>Accrued other taxes</t>
  </si>
  <si>
    <t>Current portion-long-term debt</t>
  </si>
  <si>
    <t>Current portion-operating lease liability</t>
  </si>
  <si>
    <t>Other accrued liabilities</t>
  </si>
  <si>
    <t>Provision for discontinued operations</t>
  </si>
  <si>
    <t>US revolver borrowings</t>
  </si>
  <si>
    <t>UK revolver borrowings</t>
  </si>
  <si>
    <t>Current portion</t>
  </si>
  <si>
    <t>Long-term operating lease liability</t>
  </si>
  <si>
    <t>Pension liability</t>
  </si>
  <si>
    <t>Deferred rent &amp; other long-term liabilities</t>
  </si>
  <si>
    <t>Non-redeemable preferred stock</t>
  </si>
  <si>
    <t>Foreign currency translation</t>
  </si>
  <si>
    <t>Unrecognized pension/porstretirement benefit costs</t>
  </si>
  <si>
    <t>Treasury shares, at cost</t>
  </si>
  <si>
    <t>Total Genesco Inc. equity</t>
  </si>
  <si>
    <t>Noncontrolling interest - non-redeemable</t>
  </si>
  <si>
    <t>Total equity</t>
  </si>
  <si>
    <t>Accumulated amortization</t>
  </si>
  <si>
    <t>Current portion - long-term debt</t>
  </si>
  <si>
    <t>Current portion - operating lease liability</t>
  </si>
  <si>
    <t>U.S. revolver borrowings</t>
  </si>
  <si>
    <t>UK term loans</t>
  </si>
  <si>
    <t>Deferred note expense on term loans</t>
  </si>
  <si>
    <t>Long term debt</t>
  </si>
  <si>
    <t>Unrecognized pension/postretirement benefit costs</t>
  </si>
  <si>
    <t>Earnings (loss) from continuing operations before income taxes - United States</t>
  </si>
  <si>
    <t>Earnings (loss) from continuing operations before income taxes - foreign</t>
  </si>
  <si>
    <t>Current United States federal income tax expense (benefit)</t>
  </si>
  <si>
    <t>Current international income tax expense (benefit)</t>
  </si>
  <si>
    <t>Current state income tax expense (benefit)</t>
  </si>
  <si>
    <t>Deferred United States federal income tax expense (benefit)</t>
  </si>
  <si>
    <t>Deferred international income tax expense (benefit)</t>
  </si>
  <si>
    <t>Deferred state income tax expense (benefit)</t>
  </si>
  <si>
    <t>Provision for discontinued operations, net</t>
  </si>
  <si>
    <t>Earnings (loss) per share from continuing operations - basic</t>
  </si>
  <si>
    <t>Earnings (loss) per share from discontinued operations - basic</t>
  </si>
  <si>
    <t>Earnings (loss) per share from continuing operations - diluted</t>
  </si>
  <si>
    <t>Earnings (loss) per share from discontinued operations - diluted</t>
  </si>
  <si>
    <t>Cumulative adjustment from ASC 842, net of tax</t>
  </si>
  <si>
    <t>Cumulative adjustment from ASC 606, net of tax</t>
  </si>
  <si>
    <t>Restricted shares withheld for taxes</t>
  </si>
  <si>
    <t>Shares repurchased</t>
  </si>
  <si>
    <t>Stranded tax effect from tax reform</t>
  </si>
  <si>
    <t>Amortization of deferred note expense &amp; debt discount</t>
  </si>
  <si>
    <t>Provision for accounts receivable</t>
  </si>
  <si>
    <t>Impairment of intangible assets</t>
  </si>
  <si>
    <t>Impairment of goodwill</t>
  </si>
  <si>
    <t>Impairment of long-lived assets</t>
  </si>
  <si>
    <t>Restricted stock expense</t>
  </si>
  <si>
    <t>Loss (gain) on sale of business</t>
  </si>
  <si>
    <t>Loss on pension plan termination</t>
  </si>
  <si>
    <t>Loss (gain) on sale of Lids Team Sports</t>
  </si>
  <si>
    <t>Loss (gain) on sale of SureGrip Footwear</t>
  </si>
  <si>
    <t>Loss on pension buyout</t>
  </si>
  <si>
    <t>Other adjustments</t>
  </si>
  <si>
    <t>Tax benefit of stock options &amp; restricted stock</t>
  </si>
  <si>
    <t>Other assets &amp; liabilities</t>
  </si>
  <si>
    <t>Business acquisitions</t>
  </si>
  <si>
    <t>Proceeds from (payments for) sale of businesses</t>
  </si>
  <si>
    <t>Proceeds from asset sales</t>
  </si>
  <si>
    <t>Proceeds from asset sales &amp; sale of businesses</t>
  </si>
  <si>
    <t>Payments of long-term debt</t>
  </si>
  <si>
    <t>Proceeds from issuance of long-term debt</t>
  </si>
  <si>
    <t>Borrowings under revolving credit facility</t>
  </si>
  <si>
    <t>Payments on revolving credit facility</t>
  </si>
  <si>
    <t>Shares repurchased related to share repurchase plan</t>
  </si>
  <si>
    <t>Change in overdraft balances</t>
  </si>
  <si>
    <t>Additions to deferred note cost</t>
  </si>
  <si>
    <t>Exercise of stock options</t>
  </si>
  <si>
    <t>Other financing activities</t>
  </si>
  <si>
    <t>Effect of foreign exchange rate fluctuations on cash</t>
  </si>
  <si>
    <t>Net cash paid for interest</t>
  </si>
  <si>
    <t>Net cash paid for income taxes</t>
  </si>
  <si>
    <t>RCI Hospitality Holdings Inc (NMS: RICK)</t>
  </si>
  <si>
    <t>Quarter</t>
  </si>
  <si>
    <t>3rd Quarter</t>
  </si>
  <si>
    <t>2nd Quarter</t>
  </si>
  <si>
    <t>1st Quarter</t>
  </si>
  <si>
    <t>Sales of alcoholic beverages</t>
  </si>
  <si>
    <t>Sales of food &amp; merchandise</t>
  </si>
  <si>
    <t>Service revenues</t>
  </si>
  <si>
    <t>Alcoholic beverages sold</t>
  </si>
  <si>
    <t>Food &amp; merchandise sold</t>
  </si>
  <si>
    <t>Service &amp; other cost of goods sold</t>
  </si>
  <si>
    <t>Total cost of goods sold</t>
  </si>
  <si>
    <t>Salaries &amp; wages expense</t>
  </si>
  <si>
    <t>Taxes &amp; permits expenses</t>
  </si>
  <si>
    <t>Advertising &amp; marketing expenses</t>
  </si>
  <si>
    <t>Supplies &amp; services expenses</t>
  </si>
  <si>
    <t>Insurance expenses</t>
  </si>
  <si>
    <t>Accounting &amp; professional fees</t>
  </si>
  <si>
    <t>Lease expenses</t>
  </si>
  <si>
    <t>Charge card fees</t>
  </si>
  <si>
    <t>Legal fees</t>
  </si>
  <si>
    <t>Utilities expenses</t>
  </si>
  <si>
    <t>Security expenses</t>
  </si>
  <si>
    <t>Repairs &amp; maintenance expenses</t>
  </si>
  <si>
    <t>Other selling, general &amp; administrative expense</t>
  </si>
  <si>
    <t>Stock compensation expense</t>
  </si>
  <si>
    <t>Rent expenses</t>
  </si>
  <si>
    <t>Legal &amp; professional expenses</t>
  </si>
  <si>
    <t>Gain on sale of property &amp; marketable securities</t>
  </si>
  <si>
    <t>Gain (loss) on sale of property</t>
  </si>
  <si>
    <t>Settlement of lawsuits &amp; other one-time costs</t>
  </si>
  <si>
    <t>Other general &amp; administrative expenses</t>
  </si>
  <si>
    <t>Other charges (gains), net</t>
  </si>
  <si>
    <t>Total operating expenses</t>
  </si>
  <si>
    <t>Interest income &amp; other income (expense)</t>
  </si>
  <si>
    <t>Non-operating gains (losses), net</t>
  </si>
  <si>
    <t>Unrealized gain (loss) on equity securities</t>
  </si>
  <si>
    <t>Net income (loss) attributable to noncontrolling interests</t>
  </si>
  <si>
    <t>Net income (loss) attributable to RCI Hospitality Holdings, Inc. common stockholders</t>
  </si>
  <si>
    <t>Weighted average shares outstanding0basic</t>
  </si>
  <si>
    <t>Weighted average shares outstanding0diluted</t>
  </si>
  <si>
    <t>Earnings (loss) per share0basic</t>
  </si>
  <si>
    <t>Earnings (loss) per share0diluted</t>
  </si>
  <si>
    <t>Current portion of notes receivable</t>
  </si>
  <si>
    <t>Other accounts receivable, net</t>
  </si>
  <si>
    <t>Marketable securities</t>
  </si>
  <si>
    <t>Notes receivable, net of current portion</t>
  </si>
  <si>
    <t>Intangibles, net</t>
  </si>
  <si>
    <t>Indefinite lived intangibles, net</t>
  </si>
  <si>
    <t>Definite lived intangibles, net</t>
  </si>
  <si>
    <t>Accrued insurance</t>
  </si>
  <si>
    <t>Accrued sales &amp; liquor taxes</t>
  </si>
  <si>
    <t>Accrued payroll &amp; related costs</t>
  </si>
  <si>
    <t>Accrued property taxes</t>
  </si>
  <si>
    <t>Accrued interest</t>
  </si>
  <si>
    <t>Accrued patron tax</t>
  </si>
  <si>
    <t>Unearned revenues</t>
  </si>
  <si>
    <t>Accrued lawsuit settlements</t>
  </si>
  <si>
    <t>Accrued liabilities</t>
  </si>
  <si>
    <t>Texas patron tax liability</t>
  </si>
  <si>
    <t>Current portion of long-term debt, net</t>
  </si>
  <si>
    <t>Current portion of operating lease liabilities</t>
  </si>
  <si>
    <t>Deferred tax liability, net</t>
  </si>
  <si>
    <t>Non-interest-bearing debt to State of Texas</t>
  </si>
  <si>
    <t>Total debt</t>
  </si>
  <si>
    <t>Less: current portion</t>
  </si>
  <si>
    <t>Long-term debt, net of current portion &amp; debt discount &amp; issuance costs</t>
  </si>
  <si>
    <t>Total RCI Hospitality Holdings, Inc. stockholders' equity (deficit)</t>
  </si>
  <si>
    <t>Noncontrolling interests</t>
  </si>
  <si>
    <t>Loss (gain) on disposal of assets</t>
  </si>
  <si>
    <t>Loss (gain) on sale of businesses &amp; assets</t>
  </si>
  <si>
    <t>Unrealized loss (gain) on equity securities</t>
  </si>
  <si>
    <t>Amortization of debt discount &amp; issuance costs</t>
  </si>
  <si>
    <t>Noncash lease expense</t>
  </si>
  <si>
    <t>Loss (gain) on insurance</t>
  </si>
  <si>
    <t>Doubtful accounts expense on notes receivable</t>
  </si>
  <si>
    <t>Debt prepayment penalty</t>
  </si>
  <si>
    <t>Loss (gain) on sale of marketable securities &amp; from acquisition of controlling interest in subsidiary</t>
  </si>
  <si>
    <t>Net loss (gain) on sale of property &amp; other</t>
  </si>
  <si>
    <t>Amortization of note discount</t>
  </si>
  <si>
    <t>Amortization of note discount &amp; beneficial conversion</t>
  </si>
  <si>
    <t>Beneficial conversion</t>
  </si>
  <si>
    <t>Gain from sale of marketable securities &amp; acquisition of controlling interest in subsidiary</t>
  </si>
  <si>
    <t>Prepaid insurance &amp; other current assets &amp; other assets</t>
  </si>
  <si>
    <t>Accounts payable, accrued &amp; other liabilities</t>
  </si>
  <si>
    <t>Proceeds from sale of businesses &amp; assets</t>
  </si>
  <si>
    <t>Proceeds from insurance</t>
  </si>
  <si>
    <t>Proceeds from notes receivable</t>
  </si>
  <si>
    <t>Issuance of note receivable</t>
  </si>
  <si>
    <t>Additions to property &amp; equipment</t>
  </si>
  <si>
    <t>Acquisition of businesses, net of cash acquired</t>
  </si>
  <si>
    <t>Proceeds from sale of marketable securities</t>
  </si>
  <si>
    <t>Proceeds from debt obligations</t>
  </si>
  <si>
    <t>Payments on debt obligations</t>
  </si>
  <si>
    <t>Purchase of treasury stock</t>
  </si>
  <si>
    <t>Payment of dividends</t>
  </si>
  <si>
    <t>Payment of loan origination costs</t>
  </si>
  <si>
    <t xml:space="preserve">Distribution to minority interests </t>
  </si>
  <si>
    <t>Distribution to noncontrolling interests</t>
  </si>
  <si>
    <t>Cash paid during period for interest, net of amounts capitalized</t>
  </si>
  <si>
    <t>Cash paid (received) during period for income taxes</t>
  </si>
  <si>
    <t>covid hit</t>
  </si>
  <si>
    <t>11/17/2020 Trading</t>
  </si>
  <si>
    <t>NO BUY</t>
  </si>
  <si>
    <t>Item will vary within spreadsheet due to probabilitiy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</si>
</sst>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3" formatCode="_(* #,##0.00_);_(* \(#,##0.00\);_(* &quot;-&quot;??_);_(@_)"/>
    <numFmt numFmtId="164" formatCode="_(* #,##0.00_);[Red]_(* \(#,##0.00\);_(* &quot;-&quot;_);_(@_)"/>
    <numFmt numFmtId="165" formatCode="_(* #,##0.0000000000_);[Red]_(* \(#,##0.0000000000\);_(* &quot;-&quot;_);_(@_)"/>
    <numFmt numFmtId="166" formatCode="_(* #,##0_);_(* \(#,##0\);_(* &quot;-&quot;??_);_(@_)"/>
    <numFmt numFmtId="167" formatCode="[$-409]mmm\-yy;@"/>
    <numFmt numFmtId="168" formatCode="0.0%"/>
    <numFmt numFmtId="169" formatCode="0.000%"/>
    <numFmt numFmtId="170" formatCode="0.00000%"/>
    <numFmt numFmtId="171" formatCode="_(* #,##0_);[Red]_(* \(#,##0\);_(* &quot;-&quot;_);_(@_)"/>
    <numFmt numFmtId="172" formatCode="0.0000%"/>
    <numFmt numFmtId="173" formatCode="_(* #,##0.0000_);_(* \(#,##0.0000\);_(* &quot;-&quot;??_);_(@_)"/>
    <numFmt numFmtId="174" formatCode="#\)"/>
    <numFmt numFmtId="175" formatCode="0.000"/>
    <numFmt numFmtId="176" formatCode="0.0"/>
    <numFmt numFmtId="177" formatCode="_([$$-409]* #,##0.00_);_([$$-409]* \(#,##0.00\);_([$$-409]* &quot;-&quot;??_);_(@_)"/>
    <numFmt numFmtId="178" formatCode="_([$$-409]* #,##0_);_([$$-409]* \(#,##0\);_([$$-409]* &quot;-&quot;??_);_(@_)"/>
    <numFmt numFmtId="179" formatCode="_(* #,##0.0_);_(* \(#,##0.0\);_(* &quot;-&quot;??_);_(@_)"/>
    <numFmt numFmtId="180" formatCode="####\ &quot;Q4 %&quot;"/>
    <numFmt numFmtId="181" formatCode="####\ &quot;Est.&quot;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theme="1" tint="0.14999847407452621"/>
      <name val="Arial"/>
      <family val="2"/>
    </font>
    <font>
      <sz val="18"/>
      <color rgb="FF000000"/>
      <name val="Arial"/>
      <family val="2"/>
    </font>
    <font>
      <sz val="18"/>
      <color theme="2" tint="-0.749992370372631"/>
      <name val="Arial"/>
      <family val="2"/>
    </font>
    <font>
      <b/>
      <sz val="10"/>
      <color theme="1" tint="0.14999847407452621"/>
      <name val="Arial"/>
      <family val="2"/>
    </font>
    <font>
      <sz val="10"/>
      <color theme="1" tint="0.14999847407452621"/>
      <name val="Calibri"/>
      <family val="2"/>
      <scheme val="minor"/>
    </font>
    <font>
      <b/>
      <i/>
      <sz val="10"/>
      <color indexed="9"/>
      <name val="Arial"/>
      <family val="2"/>
    </font>
    <font>
      <i/>
      <sz val="11"/>
      <color theme="2" tint="-0.249977111117893"/>
      <name val="Calibri"/>
      <family val="2"/>
      <scheme val="minor"/>
    </font>
    <font>
      <sz val="10"/>
      <color rgb="FFC00000"/>
      <name val="Arial"/>
      <family val="2"/>
    </font>
    <font>
      <i/>
      <sz val="10"/>
      <color rgb="FFC00000"/>
      <name val="Arial"/>
      <family val="2"/>
    </font>
    <font>
      <i/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2" tint="-0.74999237037263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i/>
      <sz val="11"/>
      <color theme="1" tint="0.34998626667073579"/>
      <name val="Arial"/>
      <family val="2"/>
    </font>
    <font>
      <sz val="11"/>
      <color theme="2" tint="-0.749992370372631"/>
      <name val="Arial"/>
      <family val="2"/>
    </font>
    <font>
      <b/>
      <sz val="11"/>
      <color theme="2" tint="-0.749992370372631"/>
      <name val="Arial"/>
      <family val="2"/>
    </font>
    <font>
      <i/>
      <sz val="11"/>
      <color theme="2" tint="-0.749992370372631"/>
      <name val="Arial"/>
      <family val="2"/>
    </font>
    <font>
      <sz val="11"/>
      <color theme="4"/>
      <name val="Arial"/>
      <family val="2"/>
    </font>
    <font>
      <sz val="11"/>
      <color theme="5" tint="-0.499984740745262"/>
      <name val="Arial"/>
      <family val="2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theme="4"/>
      <name val="Arial"/>
      <family val="2"/>
    </font>
    <font>
      <sz val="10"/>
      <color theme="0"/>
      <name val="Arial"/>
      <family val="2"/>
    </font>
    <font>
      <i/>
      <sz val="11"/>
      <color theme="2" tint="-9.9978637043366805E-2"/>
      <name val="Calibri"/>
      <family val="2"/>
      <scheme val="minor"/>
    </font>
    <font>
      <i/>
      <sz val="11"/>
      <color theme="2" tint="-9.9978637043366805E-2"/>
      <name val="Arial"/>
      <family val="2"/>
    </font>
    <font>
      <i/>
      <sz val="11"/>
      <color theme="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6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0"/>
      <color theme="1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3F3F76"/>
      <name val="Arial"/>
      <family val="2"/>
    </font>
    <font>
      <i/>
      <sz val="10"/>
      <name val="Arial"/>
      <family val="2"/>
    </font>
    <font>
      <i/>
      <sz val="11"/>
      <name val="Calibri"/>
      <family val="2"/>
      <scheme val="minor"/>
    </font>
    <font>
      <i/>
      <sz val="10"/>
      <color theme="0" tint="-0.34998626667073579"/>
      <name val="Arial"/>
      <family val="2"/>
    </font>
    <font>
      <i/>
      <sz val="11"/>
      <color theme="0" tint="-0.14999847407452621"/>
      <name val="Calibri"/>
      <family val="2"/>
      <scheme val="minor"/>
    </font>
    <font>
      <b/>
      <i/>
      <sz val="11"/>
      <color theme="1" tint="0.34998626667073579"/>
      <name val="Arial"/>
      <family val="2"/>
    </font>
    <font>
      <sz val="11"/>
      <color rgb="FF3F3F76"/>
      <name val="Arial"/>
      <family val="2"/>
    </font>
    <font>
      <i/>
      <sz val="11"/>
      <color rgb="FFC00000"/>
      <name val="Arial"/>
      <family val="2"/>
    </font>
    <font>
      <i/>
      <sz val="10"/>
      <color theme="2" tint="-0.249977111117893"/>
      <name val="Arial"/>
      <family val="2"/>
    </font>
    <font>
      <b/>
      <i/>
      <sz val="11"/>
      <color rgb="FF3F3F3F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0"/>
      <color theme="0" tint="-0.34998626667073579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thin">
        <color theme="4" tint="0.39991454817346722"/>
      </top>
      <bottom style="thin">
        <color theme="4" tint="0.39988402966399123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/>
      <bottom style="thin">
        <color theme="4" tint="0.3998840296639912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theme="2" tint="-0.24994659260841701"/>
      </top>
      <bottom/>
      <diagonal/>
    </border>
    <border>
      <left/>
      <right/>
      <top style="thin">
        <color theme="2" tint="-9.9948118533890809E-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9.9948118533890809E-2"/>
      </bottom>
      <diagonal/>
    </border>
    <border>
      <left/>
      <right/>
      <top style="thin">
        <color theme="4" tint="0.39988402966399123"/>
      </top>
      <bottom style="thin">
        <color theme="0" tint="-0.34998626667073579"/>
      </bottom>
      <diagonal/>
    </border>
    <border>
      <left/>
      <right style="thin">
        <color rgb="FF7F7F7F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56" fillId="0" borderId="0"/>
  </cellStyleXfs>
  <cellXfs count="403">
    <xf numFmtId="0" fontId="0" fillId="0" borderId="0" xfId="0"/>
    <xf numFmtId="0" fontId="18" fillId="33" borderId="11" xfId="0" applyFont="1" applyFill="1" applyBorder="1" applyAlignment="1">
      <alignment horizontal="center" wrapText="1"/>
    </xf>
    <xf numFmtId="0" fontId="0" fillId="0" borderId="0" xfId="0" applyBorder="1"/>
    <xf numFmtId="0" fontId="13" fillId="36" borderId="0" xfId="0" applyFont="1" applyFill="1" applyAlignment="1">
      <alignment horizontal="centerContinuous" wrapText="1"/>
    </xf>
    <xf numFmtId="0" fontId="0" fillId="0" borderId="12" xfId="0" applyBorder="1"/>
    <xf numFmtId="164" fontId="10" fillId="6" borderId="5" xfId="10" applyNumberFormat="1"/>
    <xf numFmtId="165" fontId="10" fillId="6" borderId="5" xfId="10" applyNumberFormat="1"/>
    <xf numFmtId="0" fontId="10" fillId="6" borderId="5" xfId="10"/>
    <xf numFmtId="22" fontId="0" fillId="0" borderId="12" xfId="0" applyNumberFormat="1" applyBorder="1"/>
    <xf numFmtId="22" fontId="0" fillId="34" borderId="12" xfId="0" applyNumberFormat="1" applyFill="1" applyBorder="1"/>
    <xf numFmtId="0" fontId="0" fillId="34" borderId="12" xfId="0" applyFill="1" applyBorder="1"/>
    <xf numFmtId="22" fontId="0" fillId="35" borderId="12" xfId="0" applyNumberFormat="1" applyFill="1" applyBorder="1"/>
    <xf numFmtId="0" fontId="0" fillId="35" borderId="12" xfId="0" applyFill="1" applyBorder="1"/>
    <xf numFmtId="11" fontId="0" fillId="0" borderId="12" xfId="0" applyNumberFormat="1" applyBorder="1"/>
    <xf numFmtId="11" fontId="0" fillId="34" borderId="12" xfId="0" applyNumberFormat="1" applyFill="1" applyBorder="1"/>
    <xf numFmtId="0" fontId="0" fillId="0" borderId="12" xfId="0" applyFill="1" applyBorder="1"/>
    <xf numFmtId="11" fontId="0" fillId="35" borderId="12" xfId="0" applyNumberFormat="1" applyFill="1" applyBorder="1"/>
    <xf numFmtId="0" fontId="16" fillId="0" borderId="0" xfId="0" applyFont="1" applyAlignment="1">
      <alignment horizontal="right"/>
    </xf>
    <xf numFmtId="0" fontId="16" fillId="0" borderId="0" xfId="0" applyFont="1" applyBorder="1" applyAlignment="1">
      <alignment horizontal="right"/>
    </xf>
    <xf numFmtId="0" fontId="19" fillId="0" borderId="0" xfId="42"/>
    <xf numFmtId="0" fontId="16" fillId="0" borderId="0" xfId="0" applyFont="1"/>
    <xf numFmtId="0" fontId="16" fillId="0" borderId="14" xfId="0" applyFont="1" applyBorder="1"/>
    <xf numFmtId="0" fontId="24" fillId="0" borderId="0" xfId="0" applyFont="1"/>
    <xf numFmtId="0" fontId="19" fillId="0" borderId="0" xfId="42" applyAlignment="1">
      <alignment horizontal="left" indent="1"/>
    </xf>
    <xf numFmtId="43" fontId="19" fillId="0" borderId="0" xfId="43" applyFont="1"/>
    <xf numFmtId="166" fontId="19" fillId="0" borderId="0" xfId="43" applyNumberFormat="1" applyFont="1"/>
    <xf numFmtId="166" fontId="16" fillId="0" borderId="14" xfId="43" applyNumberFormat="1" applyFont="1" applyBorder="1"/>
    <xf numFmtId="166" fontId="19" fillId="0" borderId="0" xfId="43" applyNumberFormat="1" applyFont="1" applyAlignment="1">
      <alignment horizontal="right"/>
    </xf>
    <xf numFmtId="0" fontId="26" fillId="0" borderId="0" xfId="42" applyFont="1"/>
    <xf numFmtId="0" fontId="27" fillId="0" borderId="15" xfId="42" applyFont="1" applyBorder="1" applyAlignment="1">
      <alignment horizontal="left"/>
    </xf>
    <xf numFmtId="166" fontId="27" fillId="0" borderId="15" xfId="43" applyNumberFormat="1" applyFont="1" applyBorder="1"/>
    <xf numFmtId="0" fontId="20" fillId="0" borderId="0" xfId="42" applyFont="1"/>
    <xf numFmtId="0" fontId="22" fillId="36" borderId="0" xfId="42" applyFont="1" applyFill="1" applyAlignment="1">
      <alignment horizontal="centerContinuous" vertical="center" wrapText="1"/>
    </xf>
    <xf numFmtId="0" fontId="0" fillId="0" borderId="0" xfId="0" applyAlignment="1">
      <alignment vertical="center"/>
    </xf>
    <xf numFmtId="166" fontId="22" fillId="36" borderId="0" xfId="43" applyNumberFormat="1" applyFont="1" applyFill="1" applyAlignment="1">
      <alignment horizontal="centerContinuous" vertical="center" wrapText="1"/>
    </xf>
    <xf numFmtId="0" fontId="19" fillId="0" borderId="0" xfId="42" applyAlignment="1">
      <alignment vertical="center"/>
    </xf>
    <xf numFmtId="0" fontId="28" fillId="33" borderId="0" xfId="42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/>
    </xf>
    <xf numFmtId="167" fontId="28" fillId="33" borderId="0" xfId="43" applyNumberFormat="1" applyFont="1" applyFill="1" applyBorder="1" applyAlignment="1">
      <alignment horizontal="center" vertical="center" wrapText="1"/>
    </xf>
    <xf numFmtId="166" fontId="28" fillId="33" borderId="0" xfId="43" applyNumberFormat="1" applyFont="1" applyFill="1" applyBorder="1" applyAlignment="1">
      <alignment horizontal="center" vertical="center" wrapText="1"/>
    </xf>
    <xf numFmtId="0" fontId="25" fillId="0" borderId="0" xfId="42" applyFont="1" applyAlignment="1">
      <alignment vertical="center"/>
    </xf>
    <xf numFmtId="14" fontId="28" fillId="33" borderId="0" xfId="43" applyNumberFormat="1" applyFont="1" applyFill="1" applyBorder="1" applyAlignment="1">
      <alignment horizontal="center" vertical="center" wrapText="1"/>
    </xf>
    <xf numFmtId="0" fontId="21" fillId="36" borderId="0" xfId="42" applyFont="1" applyFill="1" applyAlignment="1">
      <alignment horizontal="centerContinuous" vertical="center" wrapText="1"/>
    </xf>
    <xf numFmtId="166" fontId="21" fillId="36" borderId="0" xfId="43" applyNumberFormat="1" applyFont="1" applyFill="1" applyAlignment="1">
      <alignment horizontal="centerContinuous" vertical="center" wrapText="1"/>
    </xf>
    <xf numFmtId="166" fontId="30" fillId="36" borderId="0" xfId="43" applyNumberFormat="1" applyFont="1" applyFill="1" applyAlignment="1">
      <alignment horizontal="centerContinuous" vertical="center" wrapText="1"/>
    </xf>
    <xf numFmtId="166" fontId="20" fillId="0" borderId="0" xfId="43" applyNumberFormat="1" applyFont="1"/>
    <xf numFmtId="0" fontId="16" fillId="0" borderId="16" xfId="0" applyFont="1" applyBorder="1"/>
    <xf numFmtId="166" fontId="16" fillId="0" borderId="16" xfId="43" applyNumberFormat="1" applyFont="1" applyBorder="1"/>
    <xf numFmtId="0" fontId="19" fillId="0" borderId="0" xfId="42" applyBorder="1"/>
    <xf numFmtId="166" fontId="19" fillId="0" borderId="0" xfId="43" applyNumberFormat="1" applyFont="1" applyBorder="1"/>
    <xf numFmtId="9" fontId="9" fillId="5" borderId="4" xfId="44" applyFont="1" applyFill="1" applyBorder="1"/>
    <xf numFmtId="9" fontId="0" fillId="0" borderId="0" xfId="44" applyFont="1"/>
    <xf numFmtId="9" fontId="9" fillId="5" borderId="17" xfId="44" applyFont="1" applyFill="1" applyBorder="1"/>
    <xf numFmtId="167" fontId="28" fillId="0" borderId="10" xfId="43" applyNumberFormat="1" applyFont="1" applyFill="1" applyBorder="1" applyAlignment="1">
      <alignment horizontal="center" vertical="center" wrapText="1"/>
    </xf>
    <xf numFmtId="0" fontId="24" fillId="0" borderId="0" xfId="0" applyFont="1" applyBorder="1"/>
    <xf numFmtId="0" fontId="31" fillId="0" borderId="12" xfId="0" applyFont="1" applyBorder="1"/>
    <xf numFmtId="0" fontId="16" fillId="0" borderId="0" xfId="0" applyFont="1" applyBorder="1"/>
    <xf numFmtId="0" fontId="20" fillId="0" borderId="0" xfId="42" applyFont="1" applyAlignment="1">
      <alignment horizontal="left" indent="1"/>
    </xf>
    <xf numFmtId="0" fontId="19" fillId="0" borderId="0" xfId="42" applyFont="1"/>
    <xf numFmtId="166" fontId="20" fillId="0" borderId="0" xfId="43" applyNumberFormat="1" applyFont="1" applyAlignment="1">
      <alignment horizontal="right"/>
    </xf>
    <xf numFmtId="0" fontId="20" fillId="0" borderId="18" xfId="42" applyFont="1" applyBorder="1" applyAlignment="1">
      <alignment horizontal="left" indent="1"/>
    </xf>
    <xf numFmtId="166" fontId="20" fillId="0" borderId="18" xfId="43" applyNumberFormat="1" applyFont="1" applyBorder="1"/>
    <xf numFmtId="0" fontId="20" fillId="0" borderId="0" xfId="42" applyFont="1" applyBorder="1" applyAlignment="1">
      <alignment horizontal="left" indent="1"/>
    </xf>
    <xf numFmtId="166" fontId="20" fillId="0" borderId="0" xfId="43" applyNumberFormat="1" applyFont="1" applyBorder="1"/>
    <xf numFmtId="166" fontId="19" fillId="0" borderId="18" xfId="43" applyNumberFormat="1" applyFont="1" applyBorder="1"/>
    <xf numFmtId="0" fontId="19" fillId="0" borderId="18" xfId="42" applyFont="1" applyBorder="1" applyAlignment="1">
      <alignment horizontal="left" indent="2"/>
    </xf>
    <xf numFmtId="166" fontId="33" fillId="0" borderId="0" xfId="43" applyNumberFormat="1" applyFont="1"/>
    <xf numFmtId="168" fontId="19" fillId="0" borderId="0" xfId="43" applyNumberFormat="1" applyFont="1"/>
    <xf numFmtId="168" fontId="27" fillId="0" borderId="15" xfId="42" applyNumberFormat="1" applyFont="1" applyBorder="1" applyAlignment="1">
      <alignment horizontal="left"/>
    </xf>
    <xf numFmtId="168" fontId="19" fillId="0" borderId="0" xfId="43" applyNumberFormat="1" applyFont="1" applyBorder="1"/>
    <xf numFmtId="168" fontId="28" fillId="37" borderId="10" xfId="43" applyNumberFormat="1" applyFont="1" applyFill="1" applyBorder="1" applyAlignment="1">
      <alignment horizontal="center" vertical="center" wrapText="1"/>
    </xf>
    <xf numFmtId="168" fontId="22" fillId="36" borderId="0" xfId="43" applyNumberFormat="1" applyFont="1" applyFill="1" applyAlignment="1">
      <alignment horizontal="centerContinuous" vertical="center" wrapText="1"/>
    </xf>
    <xf numFmtId="168" fontId="28" fillId="33" borderId="0" xfId="43" applyNumberFormat="1" applyFont="1" applyFill="1" applyBorder="1" applyAlignment="1">
      <alignment horizontal="center" vertical="center" wrapText="1"/>
    </xf>
    <xf numFmtId="168" fontId="20" fillId="0" borderId="0" xfId="43" applyNumberFormat="1" applyFont="1"/>
    <xf numFmtId="168" fontId="19" fillId="0" borderId="0" xfId="43" applyNumberFormat="1" applyFont="1" applyAlignment="1">
      <alignment horizontal="right"/>
    </xf>
    <xf numFmtId="168" fontId="20" fillId="0" borderId="18" xfId="43" applyNumberFormat="1" applyFont="1" applyBorder="1"/>
    <xf numFmtId="168" fontId="20" fillId="0" borderId="0" xfId="43" applyNumberFormat="1" applyFont="1" applyBorder="1"/>
    <xf numFmtId="168" fontId="20" fillId="0" borderId="0" xfId="43" applyNumberFormat="1" applyFont="1" applyAlignment="1">
      <alignment horizontal="right"/>
    </xf>
    <xf numFmtId="168" fontId="19" fillId="0" borderId="18" xfId="43" applyNumberFormat="1" applyFont="1" applyBorder="1"/>
    <xf numFmtId="169" fontId="19" fillId="0" borderId="0" xfId="44" applyNumberFormat="1" applyFont="1"/>
    <xf numFmtId="169" fontId="27" fillId="0" borderId="15" xfId="44" applyNumberFormat="1" applyFont="1" applyBorder="1" applyAlignment="1">
      <alignment horizontal="left"/>
    </xf>
    <xf numFmtId="169" fontId="19" fillId="0" borderId="0" xfId="44" applyNumberFormat="1" applyFont="1" applyBorder="1"/>
    <xf numFmtId="169" fontId="28" fillId="37" borderId="10" xfId="44" applyNumberFormat="1" applyFont="1" applyFill="1" applyBorder="1" applyAlignment="1">
      <alignment horizontal="center" vertical="center" wrapText="1"/>
    </xf>
    <xf numFmtId="169" fontId="22" fillId="36" borderId="0" xfId="44" applyNumberFormat="1" applyFont="1" applyFill="1" applyAlignment="1">
      <alignment horizontal="centerContinuous" vertical="center" wrapText="1"/>
    </xf>
    <xf numFmtId="169" fontId="28" fillId="33" borderId="0" xfId="44" applyNumberFormat="1" applyFont="1" applyFill="1" applyBorder="1" applyAlignment="1">
      <alignment horizontal="center" vertical="center" wrapText="1"/>
    </xf>
    <xf numFmtId="169" fontId="20" fillId="0" borderId="0" xfId="44" applyNumberFormat="1" applyFont="1"/>
    <xf numFmtId="169" fontId="19" fillId="0" borderId="0" xfId="44" applyNumberFormat="1" applyFont="1" applyAlignment="1">
      <alignment horizontal="right"/>
    </xf>
    <xf numFmtId="169" fontId="20" fillId="0" borderId="18" xfId="44" applyNumberFormat="1" applyFont="1" applyBorder="1"/>
    <xf numFmtId="169" fontId="20" fillId="0" borderId="0" xfId="44" applyNumberFormat="1" applyFont="1" applyBorder="1"/>
    <xf numFmtId="169" fontId="20" fillId="0" borderId="0" xfId="44" applyNumberFormat="1" applyFont="1" applyAlignment="1">
      <alignment horizontal="right"/>
    </xf>
    <xf numFmtId="169" fontId="19" fillId="0" borderId="18" xfId="44" applyNumberFormat="1" applyFont="1" applyBorder="1"/>
    <xf numFmtId="170" fontId="19" fillId="0" borderId="0" xfId="44" applyNumberFormat="1" applyFont="1"/>
    <xf numFmtId="170" fontId="27" fillId="0" borderId="15" xfId="44" applyNumberFormat="1" applyFont="1" applyBorder="1" applyAlignment="1">
      <alignment horizontal="left"/>
    </xf>
    <xf numFmtId="170" fontId="19" fillId="0" borderId="0" xfId="44" applyNumberFormat="1" applyFont="1" applyBorder="1"/>
    <xf numFmtId="170" fontId="28" fillId="37" borderId="10" xfId="44" applyNumberFormat="1" applyFont="1" applyFill="1" applyBorder="1" applyAlignment="1">
      <alignment horizontal="center" vertical="center" wrapText="1"/>
    </xf>
    <xf numFmtId="170" fontId="22" fillId="36" borderId="0" xfId="44" applyNumberFormat="1" applyFont="1" applyFill="1" applyAlignment="1">
      <alignment horizontal="centerContinuous" vertical="center" wrapText="1"/>
    </xf>
    <xf numFmtId="170" fontId="28" fillId="33" borderId="0" xfId="44" applyNumberFormat="1" applyFont="1" applyFill="1" applyBorder="1" applyAlignment="1">
      <alignment horizontal="center" vertical="center" wrapText="1"/>
    </xf>
    <xf numFmtId="170" fontId="20" fillId="0" borderId="0" xfId="44" applyNumberFormat="1" applyFont="1"/>
    <xf numFmtId="170" fontId="19" fillId="0" borderId="0" xfId="44" applyNumberFormat="1" applyFont="1" applyAlignment="1">
      <alignment horizontal="right"/>
    </xf>
    <xf numFmtId="170" fontId="20" fillId="0" borderId="18" xfId="44" applyNumberFormat="1" applyFont="1" applyBorder="1"/>
    <xf numFmtId="170" fontId="20" fillId="0" borderId="0" xfId="44" applyNumberFormat="1" applyFont="1" applyBorder="1"/>
    <xf numFmtId="170" fontId="20" fillId="0" borderId="0" xfId="44" applyNumberFormat="1" applyFont="1" applyAlignment="1">
      <alignment horizontal="right"/>
    </xf>
    <xf numFmtId="170" fontId="19" fillId="0" borderId="18" xfId="44" applyNumberFormat="1" applyFont="1" applyBorder="1"/>
    <xf numFmtId="43" fontId="19" fillId="0" borderId="0" xfId="42" applyNumberFormat="1"/>
    <xf numFmtId="166" fontId="19" fillId="37" borderId="0" xfId="43" applyNumberFormat="1" applyFont="1" applyFill="1"/>
    <xf numFmtId="171" fontId="20" fillId="0" borderId="18" xfId="43" applyNumberFormat="1" applyFont="1" applyBorder="1"/>
    <xf numFmtId="0" fontId="34" fillId="0" borderId="19" xfId="42" applyFont="1" applyBorder="1" applyAlignment="1">
      <alignment horizontal="left" indent="2"/>
    </xf>
    <xf numFmtId="166" fontId="34" fillId="0" borderId="19" xfId="43" applyNumberFormat="1" applyFont="1" applyBorder="1"/>
    <xf numFmtId="166" fontId="23" fillId="0" borderId="18" xfId="43" applyNumberFormat="1" applyFont="1" applyBorder="1"/>
    <xf numFmtId="166" fontId="36" fillId="0" borderId="18" xfId="43" applyNumberFormat="1" applyFont="1" applyBorder="1"/>
    <xf numFmtId="0" fontId="20" fillId="0" borderId="0" xfId="42" applyFont="1" applyAlignment="1">
      <alignment horizontal="left" indent="2"/>
    </xf>
    <xf numFmtId="0" fontId="20" fillId="0" borderId="0" xfId="42" applyFont="1" applyBorder="1"/>
    <xf numFmtId="1" fontId="0" fillId="0" borderId="0" xfId="0" applyNumberFormat="1"/>
    <xf numFmtId="0" fontId="34" fillId="0" borderId="0" xfId="42" applyFont="1" applyBorder="1" applyAlignment="1">
      <alignment horizontal="left" indent="3"/>
    </xf>
    <xf numFmtId="166" fontId="20" fillId="0" borderId="0" xfId="43" applyNumberFormat="1" applyFont="1" applyBorder="1" applyAlignment="1">
      <alignment horizontal="right"/>
    </xf>
    <xf numFmtId="0" fontId="36" fillId="0" borderId="0" xfId="42" applyFont="1" applyAlignment="1">
      <alignment horizontal="left" indent="1"/>
    </xf>
    <xf numFmtId="0" fontId="34" fillId="0" borderId="0" xfId="42" applyFont="1" applyAlignment="1">
      <alignment horizontal="left" indent="2"/>
    </xf>
    <xf numFmtId="0" fontId="35" fillId="0" borderId="0" xfId="0" applyFont="1"/>
    <xf numFmtId="166" fontId="34" fillId="0" borderId="0" xfId="43" applyNumberFormat="1" applyFont="1"/>
    <xf numFmtId="0" fontId="34" fillId="0" borderId="0" xfId="42" applyFont="1"/>
    <xf numFmtId="171" fontId="19" fillId="0" borderId="0" xfId="43" applyNumberFormat="1" applyFont="1"/>
    <xf numFmtId="171" fontId="19" fillId="0" borderId="0" xfId="42" applyNumberFormat="1"/>
    <xf numFmtId="171" fontId="20" fillId="0" borderId="18" xfId="44" applyNumberFormat="1" applyFont="1" applyBorder="1"/>
    <xf numFmtId="171" fontId="20" fillId="0" borderId="0" xfId="42" applyNumberFormat="1" applyFont="1"/>
    <xf numFmtId="0" fontId="19" fillId="37" borderId="0" xfId="42" applyFont="1" applyFill="1" applyAlignment="1">
      <alignment horizontal="left" indent="2"/>
    </xf>
    <xf numFmtId="166" fontId="34" fillId="0" borderId="18" xfId="43" applyNumberFormat="1" applyFont="1" applyBorder="1"/>
    <xf numFmtId="170" fontId="34" fillId="0" borderId="18" xfId="44" applyNumberFormat="1" applyFont="1" applyBorder="1"/>
    <xf numFmtId="169" fontId="34" fillId="0" borderId="18" xfId="44" applyNumberFormat="1" applyFont="1" applyBorder="1"/>
    <xf numFmtId="168" fontId="34" fillId="0" borderId="18" xfId="43" applyNumberFormat="1" applyFont="1" applyBorder="1"/>
    <xf numFmtId="0" fontId="34" fillId="0" borderId="18" xfId="42" applyFont="1" applyBorder="1" applyAlignment="1">
      <alignment horizontal="left" indent="2"/>
    </xf>
    <xf numFmtId="173" fontId="9" fillId="5" borderId="4" xfId="43" applyNumberFormat="1" applyFont="1" applyFill="1" applyBorder="1"/>
    <xf numFmtId="0" fontId="19" fillId="0" borderId="0" xfId="42" applyAlignment="1">
      <alignment horizontal="right"/>
    </xf>
    <xf numFmtId="0" fontId="26" fillId="0" borderId="0" xfId="42" applyFont="1" applyAlignment="1">
      <alignment horizontal="right"/>
    </xf>
    <xf numFmtId="0" fontId="19" fillId="0" borderId="0" xfId="42" applyBorder="1" applyAlignment="1">
      <alignment horizontal="right"/>
    </xf>
    <xf numFmtId="0" fontId="2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9" fillId="0" borderId="0" xfId="42" applyAlignment="1">
      <alignment horizontal="right" vertical="center"/>
    </xf>
    <xf numFmtId="0" fontId="25" fillId="0" borderId="0" xfId="42" applyFont="1" applyAlignment="1">
      <alignment horizontal="right" vertical="center"/>
    </xf>
    <xf numFmtId="0" fontId="20" fillId="0" borderId="0" xfId="42" applyFont="1" applyAlignment="1">
      <alignment horizontal="right"/>
    </xf>
    <xf numFmtId="0" fontId="24" fillId="0" borderId="0" xfId="0" applyFont="1" applyBorder="1" applyAlignment="1">
      <alignment horizontal="right"/>
    </xf>
    <xf numFmtId="0" fontId="34" fillId="0" borderId="0" xfId="42" applyFont="1" applyAlignment="1">
      <alignment horizontal="right"/>
    </xf>
    <xf numFmtId="0" fontId="20" fillId="0" borderId="0" xfId="42" applyFont="1" applyAlignment="1">
      <alignment horizontal="center"/>
    </xf>
    <xf numFmtId="171" fontId="19" fillId="37" borderId="0" xfId="43" applyNumberFormat="1" applyFont="1" applyFill="1"/>
    <xf numFmtId="0" fontId="19" fillId="0" borderId="0" xfId="42" applyFont="1" applyAlignment="1">
      <alignment horizontal="left" indent="2"/>
    </xf>
    <xf numFmtId="0" fontId="0" fillId="0" borderId="20" xfId="0" applyBorder="1"/>
    <xf numFmtId="0" fontId="37" fillId="0" borderId="15" xfId="42" applyFont="1" applyBorder="1" applyAlignment="1">
      <alignment horizontal="left"/>
    </xf>
    <xf numFmtId="0" fontId="38" fillId="0" borderId="0" xfId="0" applyFont="1"/>
    <xf numFmtId="0" fontId="39" fillId="0" borderId="0" xfId="0" applyFont="1"/>
    <xf numFmtId="0" fontId="40" fillId="36" borderId="0" xfId="0" applyFont="1" applyFill="1" applyAlignment="1">
      <alignment horizontal="centerContinuous" wrapText="1"/>
    </xf>
    <xf numFmtId="0" fontId="41" fillId="33" borderId="11" xfId="0" applyFont="1" applyFill="1" applyBorder="1" applyAlignment="1">
      <alignment horizontal="center" wrapText="1"/>
    </xf>
    <xf numFmtId="0" fontId="38" fillId="0" borderId="13" xfId="0" applyFont="1" applyBorder="1"/>
    <xf numFmtId="0" fontId="38" fillId="0" borderId="12" xfId="0" applyFont="1" applyBorder="1"/>
    <xf numFmtId="0" fontId="42" fillId="0" borderId="0" xfId="0" applyFont="1"/>
    <xf numFmtId="173" fontId="38" fillId="0" borderId="13" xfId="43" applyNumberFormat="1" applyFont="1" applyBorder="1"/>
    <xf numFmtId="0" fontId="37" fillId="0" borderId="0" xfId="42" applyFont="1" applyBorder="1" applyAlignment="1">
      <alignment horizontal="left"/>
    </xf>
    <xf numFmtId="0" fontId="27" fillId="0" borderId="0" xfId="42" applyFont="1" applyBorder="1" applyAlignment="1">
      <alignment horizontal="left"/>
    </xf>
    <xf numFmtId="0" fontId="43" fillId="0" borderId="0" xfId="0" applyFont="1"/>
    <xf numFmtId="0" fontId="37" fillId="0" borderId="0" xfId="0" applyFont="1"/>
    <xf numFmtId="174" fontId="43" fillId="0" borderId="0" xfId="0" applyNumberFormat="1" applyFont="1"/>
    <xf numFmtId="0" fontId="44" fillId="0" borderId="0" xfId="0" applyFont="1"/>
    <xf numFmtId="0" fontId="43" fillId="0" borderId="0" xfId="0" quotePrefix="1" applyFont="1" applyAlignment="1">
      <alignment horizontal="right"/>
    </xf>
    <xf numFmtId="0" fontId="43" fillId="0" borderId="0" xfId="0" applyFont="1" applyAlignment="1">
      <alignment horizontal="right"/>
    </xf>
    <xf numFmtId="0" fontId="43" fillId="0" borderId="0" xfId="0" applyFont="1" applyBorder="1"/>
    <xf numFmtId="174" fontId="43" fillId="0" borderId="0" xfId="0" applyNumberFormat="1" applyFont="1" applyBorder="1"/>
    <xf numFmtId="0" fontId="43" fillId="0" borderId="0" xfId="0" applyFont="1" applyBorder="1" applyAlignment="1">
      <alignment horizontal="right"/>
    </xf>
    <xf numFmtId="0" fontId="46" fillId="0" borderId="0" xfId="0" applyFont="1"/>
    <xf numFmtId="0" fontId="48" fillId="0" borderId="0" xfId="45"/>
    <xf numFmtId="0" fontId="49" fillId="0" borderId="0" xfId="45" applyFont="1"/>
    <xf numFmtId="0" fontId="38" fillId="0" borderId="13" xfId="0" applyFont="1" applyBorder="1" applyAlignment="1">
      <alignment horizontal="left" indent="1"/>
    </xf>
    <xf numFmtId="0" fontId="38" fillId="0" borderId="12" xfId="0" applyFont="1" applyBorder="1" applyAlignment="1">
      <alignment horizontal="left" indent="1"/>
    </xf>
    <xf numFmtId="0" fontId="51" fillId="0" borderId="0" xfId="0" applyFont="1"/>
    <xf numFmtId="166" fontId="52" fillId="0" borderId="0" xfId="43" applyNumberFormat="1" applyFont="1" applyBorder="1"/>
    <xf numFmtId="0" fontId="52" fillId="0" borderId="0" xfId="42" applyFont="1" applyBorder="1"/>
    <xf numFmtId="0" fontId="0" fillId="0" borderId="21" xfId="0" applyBorder="1"/>
    <xf numFmtId="0" fontId="53" fillId="0" borderId="12" xfId="0" applyFont="1" applyBorder="1"/>
    <xf numFmtId="173" fontId="54" fillId="0" borderId="13" xfId="43" applyNumberFormat="1" applyFont="1" applyBorder="1"/>
    <xf numFmtId="0" fontId="54" fillId="0" borderId="13" xfId="0" applyFont="1" applyBorder="1"/>
    <xf numFmtId="0" fontId="18" fillId="33" borderId="11" xfId="0" applyFont="1" applyFill="1" applyBorder="1" applyAlignment="1">
      <alignment horizontal="centerContinuous"/>
    </xf>
    <xf numFmtId="0" fontId="0" fillId="0" borderId="22" xfId="0" applyBorder="1" applyAlignment="1">
      <alignment horizontal="left" indent="1"/>
    </xf>
    <xf numFmtId="0" fontId="0" fillId="0" borderId="23" xfId="0" applyBorder="1"/>
    <xf numFmtId="0" fontId="0" fillId="0" borderId="24" xfId="0" applyBorder="1"/>
    <xf numFmtId="22" fontId="0" fillId="0" borderId="20" xfId="0" applyNumberFormat="1" applyBorder="1"/>
    <xf numFmtId="11" fontId="0" fillId="0" borderId="20" xfId="0" applyNumberFormat="1" applyBorder="1"/>
    <xf numFmtId="171" fontId="19" fillId="0" borderId="0" xfId="43" applyNumberFormat="1" applyFont="1" applyBorder="1"/>
    <xf numFmtId="0" fontId="57" fillId="0" borderId="0" xfId="46" applyFont="1" applyAlignment="1">
      <alignment horizontal="left"/>
    </xf>
    <xf numFmtId="0" fontId="56" fillId="0" borderId="0" xfId="46"/>
    <xf numFmtId="0" fontId="58" fillId="0" borderId="0" xfId="46" applyFont="1" applyAlignment="1">
      <alignment horizontal="left"/>
    </xf>
    <xf numFmtId="0" fontId="56" fillId="0" borderId="0" xfId="46" applyAlignment="1">
      <alignment horizontal="left" vertical="top" wrapText="1"/>
    </xf>
    <xf numFmtId="0" fontId="20" fillId="0" borderId="0" xfId="46" applyFont="1" applyAlignment="1">
      <alignment vertical="top" wrapText="1"/>
    </xf>
    <xf numFmtId="0" fontId="20" fillId="0" borderId="0" xfId="46" applyFont="1" applyAlignment="1">
      <alignment horizontal="left" vertical="top"/>
    </xf>
    <xf numFmtId="0" fontId="20" fillId="0" borderId="0" xfId="46" applyFont="1" applyAlignment="1">
      <alignment horizontal="right" vertical="top" wrapText="1"/>
    </xf>
    <xf numFmtId="0" fontId="56" fillId="0" borderId="0" xfId="46" applyAlignment="1">
      <alignment horizontal="left"/>
    </xf>
    <xf numFmtId="0" fontId="9" fillId="5" borderId="4" xfId="9" applyAlignment="1">
      <alignment horizontal="center"/>
    </xf>
    <xf numFmtId="14" fontId="56" fillId="0" borderId="0" xfId="46" applyNumberFormat="1"/>
    <xf numFmtId="166" fontId="9" fillId="5" borderId="4" xfId="9" applyNumberFormat="1" applyAlignment="1">
      <alignment horizontal="center"/>
    </xf>
    <xf numFmtId="171" fontId="56" fillId="0" borderId="0" xfId="46" applyNumberFormat="1"/>
    <xf numFmtId="171" fontId="56" fillId="0" borderId="0" xfId="46" applyNumberFormat="1" applyAlignment="1">
      <alignment horizontal="right"/>
    </xf>
    <xf numFmtId="171" fontId="20" fillId="0" borderId="0" xfId="46" applyNumberFormat="1" applyFont="1" applyAlignment="1">
      <alignment horizontal="right" vertical="top" wrapText="1"/>
    </xf>
    <xf numFmtId="0" fontId="59" fillId="0" borderId="0" xfId="0" applyFont="1"/>
    <xf numFmtId="166" fontId="32" fillId="0" borderId="0" xfId="43" applyNumberFormat="1" applyFont="1"/>
    <xf numFmtId="170" fontId="32" fillId="0" borderId="0" xfId="44" applyNumberFormat="1" applyFont="1"/>
    <xf numFmtId="169" fontId="32" fillId="0" borderId="0" xfId="44" applyNumberFormat="1" applyFont="1"/>
    <xf numFmtId="168" fontId="32" fillId="0" borderId="0" xfId="43" applyNumberFormat="1" applyFont="1"/>
    <xf numFmtId="0" fontId="32" fillId="0" borderId="0" xfId="42" applyFont="1"/>
    <xf numFmtId="0" fontId="36" fillId="0" borderId="0" xfId="42" applyFont="1" applyAlignment="1">
      <alignment horizontal="left" indent="2"/>
    </xf>
    <xf numFmtId="166" fontId="36" fillId="0" borderId="0" xfId="43" applyNumberFormat="1" applyFont="1"/>
    <xf numFmtId="0" fontId="60" fillId="0" borderId="0" xfId="0" applyFont="1"/>
    <xf numFmtId="166" fontId="36" fillId="0" borderId="0" xfId="43" applyNumberFormat="1" applyFont="1" applyAlignment="1">
      <alignment horizontal="right"/>
    </xf>
    <xf numFmtId="0" fontId="57" fillId="0" borderId="0" xfId="42" applyFont="1" applyAlignment="1">
      <alignment horizontal="left"/>
    </xf>
    <xf numFmtId="0" fontId="58" fillId="0" borderId="0" xfId="42" applyFont="1" applyAlignment="1">
      <alignment horizontal="left"/>
    </xf>
    <xf numFmtId="0" fontId="19" fillId="0" borderId="0" xfId="42" applyAlignment="1">
      <alignment horizontal="left" vertical="top" wrapText="1"/>
    </xf>
    <xf numFmtId="0" fontId="20" fillId="0" borderId="0" xfId="42" applyFont="1" applyAlignment="1">
      <alignment vertical="top" wrapText="1"/>
    </xf>
    <xf numFmtId="0" fontId="20" fillId="0" borderId="0" xfId="42" applyFont="1" applyAlignment="1">
      <alignment horizontal="left" vertical="top"/>
    </xf>
    <xf numFmtId="0" fontId="20" fillId="0" borderId="0" xfId="42" applyFont="1" applyAlignment="1">
      <alignment horizontal="right" vertical="top" wrapText="1"/>
    </xf>
    <xf numFmtId="0" fontId="19" fillId="0" borderId="0" xfId="42" applyAlignment="1">
      <alignment horizontal="left"/>
    </xf>
    <xf numFmtId="1" fontId="19" fillId="0" borderId="0" xfId="42" applyNumberFormat="1"/>
    <xf numFmtId="2" fontId="19" fillId="0" borderId="0" xfId="42" applyNumberFormat="1"/>
    <xf numFmtId="175" fontId="19" fillId="0" borderId="0" xfId="42" applyNumberFormat="1"/>
    <xf numFmtId="171" fontId="20" fillId="0" borderId="0" xfId="42" applyNumberFormat="1" applyFont="1" applyAlignment="1">
      <alignment horizontal="right" vertical="top" wrapText="1"/>
    </xf>
    <xf numFmtId="171" fontId="19" fillId="0" borderId="0" xfId="42" applyNumberFormat="1" applyAlignment="1">
      <alignment horizontal="right"/>
    </xf>
    <xf numFmtId="0" fontId="20" fillId="0" borderId="0" xfId="42" applyFont="1" applyAlignment="1">
      <alignment horizontal="left"/>
    </xf>
    <xf numFmtId="0" fontId="34" fillId="0" borderId="19" xfId="42" applyFont="1" applyBorder="1" applyAlignment="1">
      <alignment horizontal="left" indent="3"/>
    </xf>
    <xf numFmtId="0" fontId="20" fillId="0" borderId="0" xfId="46" applyFont="1"/>
    <xf numFmtId="0" fontId="23" fillId="0" borderId="18" xfId="42" applyFont="1" applyBorder="1" applyAlignment="1">
      <alignment horizontal="left" indent="1"/>
    </xf>
    <xf numFmtId="170" fontId="23" fillId="0" borderId="18" xfId="44" applyNumberFormat="1" applyFont="1" applyBorder="1"/>
    <xf numFmtId="169" fontId="23" fillId="0" borderId="18" xfId="44" applyNumberFormat="1" applyFont="1" applyBorder="1"/>
    <xf numFmtId="168" fontId="23" fillId="0" borderId="18" xfId="43" applyNumberFormat="1" applyFont="1" applyBorder="1"/>
    <xf numFmtId="0" fontId="23" fillId="0" borderId="0" xfId="42" applyFont="1"/>
    <xf numFmtId="176" fontId="19" fillId="0" borderId="0" xfId="42" applyNumberFormat="1"/>
    <xf numFmtId="14" fontId="19" fillId="0" borderId="0" xfId="42" applyNumberFormat="1"/>
    <xf numFmtId="1" fontId="19" fillId="0" borderId="0" xfId="42" applyNumberFormat="1" applyAlignment="1">
      <alignment horizontal="left"/>
    </xf>
    <xf numFmtId="0" fontId="34" fillId="0" borderId="0" xfId="42" applyFont="1" applyBorder="1" applyAlignment="1">
      <alignment horizontal="left" indent="2"/>
    </xf>
    <xf numFmtId="166" fontId="34" fillId="0" borderId="0" xfId="43" applyNumberFormat="1" applyFont="1" applyBorder="1"/>
    <xf numFmtId="0" fontId="34" fillId="0" borderId="0" xfId="42" applyFont="1" applyBorder="1"/>
    <xf numFmtId="0" fontId="34" fillId="0" borderId="25" xfId="42" applyFont="1" applyBorder="1" applyAlignment="1">
      <alignment horizontal="left" indent="2"/>
    </xf>
    <xf numFmtId="166" fontId="34" fillId="0" borderId="25" xfId="43" applyNumberFormat="1" applyFont="1" applyBorder="1"/>
    <xf numFmtId="0" fontId="36" fillId="0" borderId="0" xfId="42" applyFont="1"/>
    <xf numFmtId="166" fontId="20" fillId="0" borderId="0" xfId="43" applyNumberFormat="1" applyFont="1" applyAlignment="1">
      <alignment horizontal="left" indent="1"/>
    </xf>
    <xf numFmtId="166" fontId="19" fillId="0" borderId="18" xfId="43" applyNumberFormat="1" applyFont="1" applyBorder="1" applyAlignment="1">
      <alignment horizontal="left" indent="2"/>
    </xf>
    <xf numFmtId="0" fontId="19" fillId="0" borderId="0" xfId="42" applyFont="1" applyBorder="1" applyAlignment="1">
      <alignment horizontal="left" indent="2"/>
    </xf>
    <xf numFmtId="166" fontId="19" fillId="0" borderId="18" xfId="43" applyNumberFormat="1" applyFont="1" applyBorder="1" applyAlignment="1">
      <alignment horizontal="left" indent="1"/>
    </xf>
    <xf numFmtId="166" fontId="19" fillId="0" borderId="0" xfId="43" applyNumberFormat="1" applyFont="1" applyBorder="1" applyAlignment="1">
      <alignment horizontal="left" indent="1"/>
    </xf>
    <xf numFmtId="166" fontId="20" fillId="0" borderId="0" xfId="43" applyNumberFormat="1" applyFont="1" applyAlignment="1">
      <alignment horizontal="left"/>
    </xf>
    <xf numFmtId="0" fontId="20" fillId="37" borderId="0" xfId="42" applyFont="1" applyFill="1" applyBorder="1" applyAlignment="1">
      <alignment horizontal="left" indent="1"/>
    </xf>
    <xf numFmtId="166" fontId="20" fillId="37" borderId="0" xfId="43" applyNumberFormat="1" applyFont="1" applyFill="1" applyBorder="1"/>
    <xf numFmtId="0" fontId="19" fillId="0" borderId="0" xfId="42" quotePrefix="1" applyFont="1" applyBorder="1" applyAlignment="1">
      <alignment horizontal="left" indent="2"/>
    </xf>
    <xf numFmtId="166" fontId="19" fillId="0" borderId="15" xfId="43" applyNumberFormat="1" applyFont="1" applyBorder="1"/>
    <xf numFmtId="166" fontId="61" fillId="5" borderId="4" xfId="9" applyNumberFormat="1" applyFont="1"/>
    <xf numFmtId="166" fontId="23" fillId="33" borderId="11" xfId="43" applyNumberFormat="1" applyFont="1" applyFill="1" applyBorder="1" applyAlignment="1">
      <alignment horizontal="center" wrapText="1"/>
    </xf>
    <xf numFmtId="0" fontId="62" fillId="0" borderId="0" xfId="0" applyFont="1" applyAlignment="1">
      <alignment horizontal="right" indent="1"/>
    </xf>
    <xf numFmtId="0" fontId="19" fillId="0" borderId="0" xfId="42" applyFont="1" applyBorder="1"/>
    <xf numFmtId="0" fontId="19" fillId="0" borderId="0" xfId="42" applyFont="1" applyAlignment="1">
      <alignment horizontal="left" indent="1"/>
    </xf>
    <xf numFmtId="0" fontId="25" fillId="0" borderId="0" xfId="0" applyFont="1" applyAlignment="1">
      <alignment vertical="center"/>
    </xf>
    <xf numFmtId="0" fontId="19" fillId="0" borderId="0" xfId="42" applyFont="1" applyAlignment="1">
      <alignment horizontal="left" indent="3"/>
    </xf>
    <xf numFmtId="0" fontId="19" fillId="0" borderId="15" xfId="42" applyFont="1" applyBorder="1"/>
    <xf numFmtId="0" fontId="62" fillId="0" borderId="0" xfId="0" applyFont="1"/>
    <xf numFmtId="0" fontId="62" fillId="0" borderId="0" xfId="0" applyFont="1" applyBorder="1"/>
    <xf numFmtId="0" fontId="64" fillId="0" borderId="16" xfId="0" applyFont="1" applyBorder="1"/>
    <xf numFmtId="10" fontId="63" fillId="5" borderId="4" xfId="44" applyNumberFormat="1" applyFont="1" applyFill="1" applyBorder="1"/>
    <xf numFmtId="9" fontId="65" fillId="6" borderId="5" xfId="10" applyNumberFormat="1" applyFont="1"/>
    <xf numFmtId="9" fontId="63" fillId="5" borderId="4" xfId="44" applyFont="1" applyFill="1" applyBorder="1"/>
    <xf numFmtId="172" fontId="65" fillId="6" borderId="5" xfId="44" applyNumberFormat="1" applyFont="1" applyFill="1" applyBorder="1"/>
    <xf numFmtId="168" fontId="65" fillId="6" borderId="5" xfId="44" applyNumberFormat="1" applyFont="1" applyFill="1" applyBorder="1"/>
    <xf numFmtId="9" fontId="62" fillId="0" borderId="0" xfId="44" applyFont="1"/>
    <xf numFmtId="0" fontId="62" fillId="0" borderId="0" xfId="0" applyFont="1" applyAlignment="1">
      <alignment horizontal="right"/>
    </xf>
    <xf numFmtId="166" fontId="63" fillId="5" borderId="4" xfId="43" applyNumberFormat="1" applyFont="1" applyFill="1" applyBorder="1"/>
    <xf numFmtId="43" fontId="65" fillId="6" borderId="5" xfId="43" applyFont="1" applyFill="1" applyBorder="1"/>
    <xf numFmtId="171" fontId="65" fillId="6" borderId="5" xfId="43" applyNumberFormat="1" applyFont="1" applyFill="1" applyBorder="1"/>
    <xf numFmtId="168" fontId="65" fillId="6" borderId="5" xfId="10" applyNumberFormat="1" applyFont="1"/>
    <xf numFmtId="0" fontId="62" fillId="0" borderId="0" xfId="0" applyFont="1" applyAlignment="1">
      <alignment vertical="center"/>
    </xf>
    <xf numFmtId="0" fontId="64" fillId="0" borderId="14" xfId="0" applyFont="1" applyBorder="1"/>
    <xf numFmtId="166" fontId="64" fillId="0" borderId="14" xfId="43" applyNumberFormat="1" applyFont="1" applyBorder="1"/>
    <xf numFmtId="0" fontId="66" fillId="0" borderId="0" xfId="0" applyFont="1"/>
    <xf numFmtId="0" fontId="67" fillId="0" borderId="0" xfId="0" applyFont="1"/>
    <xf numFmtId="166" fontId="64" fillId="0" borderId="16" xfId="43" applyNumberFormat="1" applyFont="1" applyBorder="1"/>
    <xf numFmtId="0" fontId="36" fillId="0" borderId="0" xfId="0" applyFont="1"/>
    <xf numFmtId="0" fontId="64" fillId="0" borderId="16" xfId="0" applyFont="1" applyBorder="1" applyAlignment="1">
      <alignment horizontal="left" indent="1"/>
    </xf>
    <xf numFmtId="10" fontId="68" fillId="5" borderId="4" xfId="44" applyNumberFormat="1" applyFont="1" applyFill="1" applyBorder="1" applyAlignment="1">
      <alignment horizontal="center"/>
    </xf>
    <xf numFmtId="166" fontId="62" fillId="0" borderId="0" xfId="43" applyNumberFormat="1" applyFont="1"/>
    <xf numFmtId="166" fontId="65" fillId="6" borderId="5" xfId="43" applyNumberFormat="1" applyFont="1" applyFill="1" applyBorder="1"/>
    <xf numFmtId="178" fontId="65" fillId="6" borderId="5" xfId="43" applyNumberFormat="1" applyFont="1" applyFill="1" applyBorder="1"/>
    <xf numFmtId="177" fontId="65" fillId="6" borderId="5" xfId="43" applyNumberFormat="1" applyFont="1" applyFill="1" applyBorder="1"/>
    <xf numFmtId="166" fontId="68" fillId="5" borderId="4" xfId="9" applyNumberFormat="1" applyFont="1"/>
    <xf numFmtId="0" fontId="34" fillId="0" borderId="0" xfId="42" applyFont="1" applyBorder="1" applyAlignment="1">
      <alignment horizontal="right" indent="1"/>
    </xf>
    <xf numFmtId="0" fontId="19" fillId="0" borderId="0" xfId="42" quotePrefix="1" applyFont="1" applyBorder="1" applyAlignment="1">
      <alignment horizontal="right" indent="1"/>
    </xf>
    <xf numFmtId="0" fontId="19" fillId="0" borderId="0" xfId="42" applyFont="1" applyBorder="1" applyAlignment="1">
      <alignment horizontal="right" indent="1"/>
    </xf>
    <xf numFmtId="0" fontId="19" fillId="37" borderId="0" xfId="42" applyFont="1" applyFill="1" applyAlignment="1">
      <alignment horizontal="left" indent="3"/>
    </xf>
    <xf numFmtId="166" fontId="63" fillId="5" borderId="4" xfId="44" applyNumberFormat="1" applyFont="1" applyFill="1" applyBorder="1"/>
    <xf numFmtId="171" fontId="62" fillId="0" borderId="0" xfId="0" applyNumberFormat="1" applyFont="1"/>
    <xf numFmtId="171" fontId="66" fillId="0" borderId="0" xfId="0" applyNumberFormat="1" applyFont="1"/>
    <xf numFmtId="171" fontId="64" fillId="0" borderId="16" xfId="43" applyNumberFormat="1" applyFont="1" applyBorder="1"/>
    <xf numFmtId="177" fontId="65" fillId="6" borderId="5" xfId="10" applyNumberFormat="1" applyFont="1"/>
    <xf numFmtId="0" fontId="32" fillId="0" borderId="0" xfId="42" applyFont="1" applyAlignment="1">
      <alignment horizontal="left"/>
    </xf>
    <xf numFmtId="1" fontId="32" fillId="0" borderId="0" xfId="42" applyNumberFormat="1" applyFont="1"/>
    <xf numFmtId="0" fontId="32" fillId="0" borderId="0" xfId="42" applyFont="1" applyAlignment="1">
      <alignment horizontal="right"/>
    </xf>
    <xf numFmtId="168" fontId="63" fillId="5" borderId="4" xfId="44" applyNumberFormat="1" applyFont="1" applyFill="1" applyBorder="1"/>
    <xf numFmtId="171" fontId="63" fillId="5" borderId="4" xfId="44" applyNumberFormat="1" applyFont="1" applyFill="1" applyBorder="1"/>
    <xf numFmtId="9" fontId="65" fillId="6" borderId="5" xfId="44" applyFont="1" applyFill="1" applyBorder="1"/>
    <xf numFmtId="166" fontId="62" fillId="0" borderId="0" xfId="0" applyNumberFormat="1" applyFont="1"/>
    <xf numFmtId="166" fontId="65" fillId="6" borderId="5" xfId="10" applyNumberFormat="1" applyFont="1"/>
    <xf numFmtId="0" fontId="69" fillId="0" borderId="25" xfId="42" applyFont="1" applyBorder="1" applyAlignment="1">
      <alignment horizontal="left" indent="2"/>
    </xf>
    <xf numFmtId="166" fontId="69" fillId="0" borderId="25" xfId="43" applyNumberFormat="1" applyFont="1" applyBorder="1"/>
    <xf numFmtId="0" fontId="70" fillId="0" borderId="0" xfId="0" applyFont="1"/>
    <xf numFmtId="0" fontId="69" fillId="0" borderId="0" xfId="42" applyFont="1" applyBorder="1"/>
    <xf numFmtId="170" fontId="65" fillId="6" borderId="5" xfId="44" applyNumberFormat="1" applyFont="1" applyFill="1" applyBorder="1"/>
    <xf numFmtId="169" fontId="65" fillId="6" borderId="5" xfId="44" applyNumberFormat="1" applyFont="1" applyFill="1" applyBorder="1"/>
    <xf numFmtId="9" fontId="63" fillId="5" borderId="4" xfId="44" applyNumberFormat="1" applyFont="1" applyFill="1" applyBorder="1"/>
    <xf numFmtId="10" fontId="65" fillId="6" borderId="5" xfId="44" applyNumberFormat="1" applyFont="1" applyFill="1" applyBorder="1"/>
    <xf numFmtId="166" fontId="63" fillId="5" borderId="4" xfId="9" applyNumberFormat="1" applyFont="1"/>
    <xf numFmtId="0" fontId="67" fillId="0" borderId="0" xfId="0" applyFont="1" applyBorder="1"/>
    <xf numFmtId="0" fontId="69" fillId="0" borderId="0" xfId="0" applyFont="1" applyBorder="1"/>
    <xf numFmtId="0" fontId="62" fillId="0" borderId="0" xfId="0" applyFont="1" applyAlignment="1">
      <alignment horizontal="left" indent="3"/>
    </xf>
    <xf numFmtId="0" fontId="66" fillId="0" borderId="0" xfId="0" applyFont="1" applyBorder="1"/>
    <xf numFmtId="0" fontId="32" fillId="0" borderId="0" xfId="0" applyFont="1"/>
    <xf numFmtId="178" fontId="65" fillId="6" borderId="5" xfId="10" applyNumberFormat="1" applyFont="1"/>
    <xf numFmtId="170" fontId="34" fillId="0" borderId="0" xfId="44" applyNumberFormat="1" applyFont="1" applyBorder="1"/>
    <xf numFmtId="169" fontId="34" fillId="0" borderId="0" xfId="44" applyNumberFormat="1" applyFont="1" applyBorder="1"/>
    <xf numFmtId="168" fontId="34" fillId="0" borderId="0" xfId="43" applyNumberFormat="1" applyFont="1" applyBorder="1"/>
    <xf numFmtId="166" fontId="19" fillId="0" borderId="26" xfId="43" applyNumberFormat="1" applyFont="1" applyBorder="1"/>
    <xf numFmtId="0" fontId="19" fillId="37" borderId="0" xfId="42" applyFont="1" applyFill="1" applyAlignment="1">
      <alignment horizontal="left" indent="1"/>
    </xf>
    <xf numFmtId="170" fontId="62" fillId="0" borderId="0" xfId="44" applyNumberFormat="1" applyFont="1"/>
    <xf numFmtId="169" fontId="62" fillId="0" borderId="0" xfId="44" applyNumberFormat="1" applyFont="1"/>
    <xf numFmtId="168" fontId="62" fillId="0" borderId="0" xfId="44" applyNumberFormat="1" applyFont="1"/>
    <xf numFmtId="168" fontId="62" fillId="0" borderId="0" xfId="0" applyNumberFormat="1" applyFont="1"/>
    <xf numFmtId="0" fontId="67" fillId="0" borderId="19" xfId="0" applyFont="1" applyBorder="1"/>
    <xf numFmtId="0" fontId="23" fillId="0" borderId="0" xfId="0" applyFont="1"/>
    <xf numFmtId="0" fontId="34" fillId="0" borderId="27" xfId="42" applyFont="1" applyBorder="1" applyAlignment="1">
      <alignment horizontal="left" indent="2"/>
    </xf>
    <xf numFmtId="166" fontId="34" fillId="0" borderId="27" xfId="43" applyNumberFormat="1" applyFont="1" applyBorder="1"/>
    <xf numFmtId="166" fontId="52" fillId="0" borderId="0" xfId="43" applyNumberFormat="1" applyFont="1"/>
    <xf numFmtId="166" fontId="71" fillId="0" borderId="0" xfId="43" applyNumberFormat="1" applyFont="1"/>
    <xf numFmtId="170" fontId="64" fillId="0" borderId="16" xfId="44" applyNumberFormat="1" applyFont="1" applyBorder="1"/>
    <xf numFmtId="169" fontId="64" fillId="0" borderId="16" xfId="44" applyNumberFormat="1" applyFont="1" applyBorder="1"/>
    <xf numFmtId="168" fontId="64" fillId="0" borderId="16" xfId="43" applyNumberFormat="1" applyFont="1" applyBorder="1"/>
    <xf numFmtId="10" fontId="61" fillId="5" borderId="4" xfId="9" applyNumberFormat="1" applyFont="1" applyAlignment="1">
      <alignment horizontal="center"/>
    </xf>
    <xf numFmtId="0" fontId="19" fillId="0" borderId="0" xfId="42" applyFont="1" applyAlignment="1">
      <alignment horizontal="right" indent="1"/>
    </xf>
    <xf numFmtId="166" fontId="19" fillId="0" borderId="12" xfId="43" applyNumberFormat="1" applyFont="1" applyBorder="1"/>
    <xf numFmtId="177" fontId="9" fillId="5" borderId="4" xfId="43" applyNumberFormat="1" applyFont="1" applyFill="1" applyBorder="1"/>
    <xf numFmtId="0" fontId="66" fillId="0" borderId="0" xfId="0" applyFont="1" applyAlignment="1">
      <alignment horizontal="right" indent="1"/>
    </xf>
    <xf numFmtId="166" fontId="19" fillId="0" borderId="13" xfId="43" applyNumberFormat="1" applyFont="1" applyBorder="1"/>
    <xf numFmtId="166" fontId="65" fillId="6" borderId="12" xfId="43" applyNumberFormat="1" applyFont="1" applyFill="1" applyBorder="1"/>
    <xf numFmtId="166" fontId="20" fillId="0" borderId="12" xfId="43" applyNumberFormat="1" applyFont="1" applyBorder="1"/>
    <xf numFmtId="0" fontId="19" fillId="0" borderId="13" xfId="42" applyFont="1" applyBorder="1" applyAlignment="1">
      <alignment horizontal="left" indent="2"/>
    </xf>
    <xf numFmtId="0" fontId="19" fillId="0" borderId="12" xfId="42" applyFont="1" applyBorder="1" applyAlignment="1">
      <alignment horizontal="left" indent="2"/>
    </xf>
    <xf numFmtId="0" fontId="23" fillId="33" borderId="11" xfId="42" applyFont="1" applyFill="1" applyBorder="1" applyAlignment="1">
      <alignment horizontal="center" wrapText="1"/>
    </xf>
    <xf numFmtId="167" fontId="23" fillId="33" borderId="11" xfId="43" applyNumberFormat="1" applyFont="1" applyFill="1" applyBorder="1" applyAlignment="1">
      <alignment horizontal="center" wrapText="1"/>
    </xf>
    <xf numFmtId="0" fontId="19" fillId="0" borderId="0" xfId="42" applyFont="1" applyAlignment="1" applyProtection="1">
      <alignment horizontal="right" indent="1"/>
      <protection locked="0"/>
    </xf>
    <xf numFmtId="178" fontId="10" fillId="6" borderId="5" xfId="10" applyNumberFormat="1"/>
    <xf numFmtId="9" fontId="72" fillId="0" borderId="0" xfId="44" applyFont="1" applyAlignment="1">
      <alignment horizontal="left" indent="1"/>
    </xf>
    <xf numFmtId="0" fontId="73" fillId="0" borderId="0" xfId="0" applyFont="1"/>
    <xf numFmtId="166" fontId="19" fillId="0" borderId="0" xfId="43" applyNumberFormat="1" applyFont="1" applyAlignment="1">
      <alignment horizontal="left" indent="1"/>
    </xf>
    <xf numFmtId="169" fontId="74" fillId="5" borderId="4" xfId="44" applyNumberFormat="1" applyFont="1" applyFill="1" applyBorder="1"/>
    <xf numFmtId="0" fontId="75" fillId="0" borderId="0" xfId="0" applyFont="1" applyAlignment="1">
      <alignment horizontal="left" indent="1"/>
    </xf>
    <xf numFmtId="0" fontId="43" fillId="0" borderId="28" xfId="42" applyFont="1" applyBorder="1" applyAlignment="1">
      <alignment horizontal="right"/>
    </xf>
    <xf numFmtId="179" fontId="74" fillId="5" borderId="4" xfId="43" applyNumberFormat="1" applyFont="1" applyFill="1" applyBorder="1" applyAlignment="1">
      <alignment horizontal="center"/>
    </xf>
    <xf numFmtId="0" fontId="68" fillId="5" borderId="4" xfId="43" applyNumberFormat="1" applyFont="1" applyFill="1" applyBorder="1" applyAlignment="1">
      <alignment horizontal="center"/>
    </xf>
    <xf numFmtId="0" fontId="34" fillId="0" borderId="0" xfId="42" applyFont="1" applyAlignment="1">
      <alignment horizontal="left" indent="3"/>
    </xf>
    <xf numFmtId="179" fontId="65" fillId="6" borderId="5" xfId="43" applyNumberFormat="1" applyFont="1" applyFill="1" applyBorder="1"/>
    <xf numFmtId="9" fontId="19" fillId="0" borderId="0" xfId="44" applyFont="1"/>
    <xf numFmtId="177" fontId="19" fillId="0" borderId="0" xfId="43" applyNumberFormat="1" applyFont="1"/>
    <xf numFmtId="178" fontId="19" fillId="0" borderId="0" xfId="43" applyNumberFormat="1" applyFont="1"/>
    <xf numFmtId="166" fontId="76" fillId="0" borderId="0" xfId="43" applyNumberFormat="1" applyFont="1"/>
    <xf numFmtId="166" fontId="77" fillId="34" borderId="5" xfId="10" quotePrefix="1" applyNumberFormat="1" applyFont="1" applyFill="1" applyAlignment="1">
      <alignment horizontal="center"/>
    </xf>
    <xf numFmtId="166" fontId="0" fillId="0" borderId="0" xfId="43" applyNumberFormat="1" applyFont="1"/>
    <xf numFmtId="166" fontId="35" fillId="0" borderId="0" xfId="43" applyNumberFormat="1" applyFont="1"/>
    <xf numFmtId="0" fontId="19" fillId="0" borderId="0" xfId="42" applyFont="1" applyAlignment="1">
      <alignment wrapText="1"/>
    </xf>
    <xf numFmtId="0" fontId="62" fillId="0" borderId="0" xfId="0" applyFont="1" applyAlignment="1">
      <alignment wrapText="1"/>
    </xf>
    <xf numFmtId="166" fontId="19" fillId="0" borderId="0" xfId="43" applyNumberFormat="1" applyFont="1" applyAlignment="1">
      <alignment wrapText="1"/>
    </xf>
    <xf numFmtId="166" fontId="20" fillId="0" borderId="0" xfId="43" applyNumberFormat="1" applyFont="1" applyAlignment="1">
      <alignment wrapText="1"/>
    </xf>
    <xf numFmtId="0" fontId="0" fillId="0" borderId="0" xfId="0" applyAlignment="1">
      <alignment wrapText="1"/>
    </xf>
    <xf numFmtId="0" fontId="19" fillId="0" borderId="0" xfId="42" applyAlignment="1">
      <alignment wrapText="1"/>
    </xf>
    <xf numFmtId="0" fontId="19" fillId="0" borderId="0" xfId="42" applyAlignment="1">
      <alignment horizontal="right" wrapText="1"/>
    </xf>
    <xf numFmtId="166" fontId="23" fillId="33" borderId="11" xfId="43" applyNumberFormat="1" applyFont="1" applyFill="1" applyBorder="1" applyAlignment="1">
      <alignment horizontal="center"/>
    </xf>
    <xf numFmtId="9" fontId="78" fillId="0" borderId="0" xfId="44" applyFont="1" applyAlignment="1">
      <alignment horizontal="left" indent="1"/>
    </xf>
    <xf numFmtId="166" fontId="36" fillId="0" borderId="0" xfId="0" applyNumberFormat="1" applyFont="1"/>
    <xf numFmtId="0" fontId="62" fillId="0" borderId="0" xfId="0" applyFont="1" applyBorder="1" applyAlignment="1">
      <alignment horizontal="right" indent="1"/>
    </xf>
    <xf numFmtId="177" fontId="10" fillId="6" borderId="5" xfId="10" applyNumberFormat="1"/>
    <xf numFmtId="166" fontId="79" fillId="0" borderId="0" xfId="43" applyNumberFormat="1" applyFont="1"/>
    <xf numFmtId="166" fontId="36" fillId="0" borderId="0" xfId="43" applyNumberFormat="1" applyFont="1" applyBorder="1" applyAlignment="1">
      <alignment horizontal="left" indent="1"/>
    </xf>
    <xf numFmtId="178" fontId="0" fillId="0" borderId="0" xfId="0" applyNumberFormat="1"/>
    <xf numFmtId="43" fontId="0" fillId="0" borderId="0" xfId="0" applyNumberFormat="1"/>
    <xf numFmtId="171" fontId="19" fillId="0" borderId="13" xfId="44" applyNumberFormat="1" applyFont="1" applyBorder="1"/>
    <xf numFmtId="9" fontId="19" fillId="0" borderId="13" xfId="44" applyFont="1" applyBorder="1"/>
    <xf numFmtId="171" fontId="19" fillId="0" borderId="13" xfId="44" quotePrefix="1" applyNumberFormat="1" applyFont="1" applyBorder="1"/>
    <xf numFmtId="180" fontId="18" fillId="33" borderId="11" xfId="0" applyNumberFormat="1" applyFont="1" applyFill="1" applyBorder="1" applyAlignment="1">
      <alignment horizontal="center" wrapText="1"/>
    </xf>
    <xf numFmtId="181" fontId="18" fillId="33" borderId="11" xfId="0" applyNumberFormat="1" applyFont="1" applyFill="1" applyBorder="1" applyAlignment="1">
      <alignment horizontal="center" wrapText="1"/>
    </xf>
    <xf numFmtId="9" fontId="0" fillId="0" borderId="0" xfId="0" applyNumberFormat="1"/>
    <xf numFmtId="0" fontId="64" fillId="38" borderId="14" xfId="0" applyFont="1" applyFill="1" applyBorder="1"/>
    <xf numFmtId="0" fontId="19" fillId="38" borderId="0" xfId="42" applyFont="1" applyFill="1" applyAlignment="1">
      <alignment horizontal="left" indent="2"/>
    </xf>
    <xf numFmtId="0" fontId="20" fillId="38" borderId="18" xfId="42" applyFont="1" applyFill="1" applyBorder="1" applyAlignment="1">
      <alignment horizontal="left" indent="1"/>
    </xf>
    <xf numFmtId="0" fontId="20" fillId="38" borderId="0" xfId="42" applyFont="1" applyFill="1" applyAlignment="1">
      <alignment horizontal="left" indent="1"/>
    </xf>
    <xf numFmtId="171" fontId="19" fillId="38" borderId="0" xfId="42" applyNumberFormat="1" applyFont="1" applyFill="1" applyAlignment="1">
      <alignment horizontal="left" indent="2"/>
    </xf>
    <xf numFmtId="171" fontId="20" fillId="38" borderId="18" xfId="42" applyNumberFormat="1" applyFont="1" applyFill="1" applyBorder="1" applyAlignment="1">
      <alignment horizontal="left" indent="1"/>
    </xf>
    <xf numFmtId="166" fontId="64" fillId="38" borderId="14" xfId="43" applyNumberFormat="1" applyFont="1" applyFill="1" applyBorder="1"/>
    <xf numFmtId="166" fontId="19" fillId="38" borderId="0" xfId="43" applyNumberFormat="1" applyFont="1" applyFill="1"/>
    <xf numFmtId="166" fontId="20" fillId="38" borderId="18" xfId="43" applyNumberFormat="1" applyFont="1" applyFill="1" applyBorder="1"/>
    <xf numFmtId="166" fontId="20" fillId="38" borderId="0" xfId="43" applyNumberFormat="1" applyFont="1" applyFill="1"/>
    <xf numFmtId="171" fontId="19" fillId="38" borderId="0" xfId="43" applyNumberFormat="1" applyFont="1" applyFill="1"/>
    <xf numFmtId="171" fontId="20" fillId="38" borderId="18" xfId="43" applyNumberFormat="1" applyFont="1" applyFill="1" applyBorder="1"/>
    <xf numFmtId="167" fontId="64" fillId="0" borderId="16" xfId="43" applyNumberFormat="1" applyFont="1" applyBorder="1" applyAlignment="1">
      <alignment horizontal="center"/>
    </xf>
    <xf numFmtId="167" fontId="62" fillId="0" borderId="0" xfId="0" applyNumberFormat="1" applyFont="1" applyAlignment="1">
      <alignment horizontal="center"/>
    </xf>
    <xf numFmtId="167" fontId="23" fillId="0" borderId="11" xfId="43" applyNumberFormat="1" applyFont="1" applyFill="1" applyBorder="1" applyAlignment="1">
      <alignment horizontal="center" wrapText="1"/>
    </xf>
    <xf numFmtId="166" fontId="64" fillId="0" borderId="16" xfId="43" applyNumberFormat="1" applyFont="1" applyFill="1" applyBorder="1"/>
    <xf numFmtId="0" fontId="62" fillId="0" borderId="0" xfId="0" applyFont="1" applyFill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1F2DB37-B251-4948-A045-5BE01EEFD472}"/>
    <cellStyle name="Normal 3" xfId="46" xr:uid="{F9935C60-6937-47F1-945D-C547324BABEC}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2D1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'Screening Outcome'!$D$5</c:f>
              <c:strCache>
                <c:ptCount val="1"/>
              </c:strCache>
            </c:strRef>
          </c:tx>
          <c:spPr>
            <a:solidFill>
              <a:srgbClr val="A5A5A5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Outcome'!$D$6:$D$9</c:f>
            </c:numRef>
          </c:val>
          <c:extLst>
            <c:ext xmlns:c16="http://schemas.microsoft.com/office/drawing/2014/chart" uri="{C3380CC4-5D6E-409C-BE32-E72D297353CC}">
              <c16:uniqueId val="{0000000D-969D-4799-9957-77B84BC7C0F2}"/>
            </c:ext>
          </c:extLst>
        </c:ser>
        <c:ser>
          <c:idx val="0"/>
          <c:order val="1"/>
          <c:tx>
            <c:strRef>
              <c:f>'Screening Outcome'!$E$5</c:f>
              <c:strCache>
                <c:ptCount val="1"/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Outcome'!$E$6:$E$9</c:f>
            </c:numRef>
          </c:val>
          <c:extLst>
            <c:ext xmlns:c16="http://schemas.microsoft.com/office/drawing/2014/chart" uri="{C3380CC4-5D6E-409C-BE32-E72D297353CC}">
              <c16:uniqueId val="{0000000A-969D-4799-9957-77B84BC7C0F2}"/>
            </c:ext>
          </c:extLst>
        </c:ser>
        <c:ser>
          <c:idx val="2"/>
          <c:order val="2"/>
          <c:tx>
            <c:strRef>
              <c:f>'Screening Outcome'!$F$5</c:f>
              <c:strCache>
                <c:ptCount val="1"/>
                <c:pt idx="0">
                  <c:v>Forward P/E Ratio</c:v>
                </c:pt>
              </c:strCache>
            </c:strRef>
          </c:tx>
          <c:spPr>
            <a:solidFill>
              <a:srgbClr val="0070C0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('Screening Outcome'!$F$6:$F$9,'Screening Outcome'!$F$15:$F$16)</c:f>
              <c:numCache>
                <c:formatCode>_(* #,##0.0000_);_(* \(#,##0.0000\);_(* "-"??_);_(@_)</c:formatCode>
                <c:ptCount val="6"/>
                <c:pt idx="0">
                  <c:v>5.3692307692307697</c:v>
                </c:pt>
                <c:pt idx="1">
                  <c:v>6.55868544600939</c:v>
                </c:pt>
                <c:pt idx="2">
                  <c:v>6.2863436123348002</c:v>
                </c:pt>
                <c:pt idx="3">
                  <c:v>5.3895027624309302</c:v>
                </c:pt>
                <c:pt idx="4">
                  <c:v>6.5225618631732099</c:v>
                </c:pt>
                <c:pt idx="5">
                  <c:v>11.1878669275929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9D-4799-9957-77B84BC7C0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236133376"/>
        <c:axId val="311406800"/>
      </c:barChart>
      <c:catAx>
        <c:axId val="236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06800"/>
        <c:crosses val="autoZero"/>
        <c:auto val="1"/>
        <c:lblAlgn val="ctr"/>
        <c:lblOffset val="100"/>
        <c:noMultiLvlLbl val="0"/>
      </c:catAx>
      <c:valAx>
        <c:axId val="3114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'Screening Outcome'!$D$5</c:f>
              <c:strCache>
                <c:ptCount val="1"/>
              </c:strCache>
            </c:strRef>
          </c:tx>
          <c:spPr>
            <a:solidFill>
              <a:srgbClr val="A5A5A5">
                <a:alpha val="2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Outcome'!$D$6:$D$9</c:f>
            </c:numRef>
          </c:val>
          <c:extLst>
            <c:ext xmlns:c16="http://schemas.microsoft.com/office/drawing/2014/chart" uri="{C3380CC4-5D6E-409C-BE32-E72D297353CC}">
              <c16:uniqueId val="{00000000-08EA-4675-AE90-A3E5541C5923}"/>
            </c:ext>
          </c:extLst>
        </c:ser>
        <c:ser>
          <c:idx val="0"/>
          <c:order val="1"/>
          <c:tx>
            <c:strRef>
              <c:f>'Screening Outcome'!$E$5</c:f>
              <c:strCache>
                <c:ptCount val="1"/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'Screening Outcome'!$E$6:$E$9</c:f>
            </c:numRef>
          </c:val>
          <c:extLst>
            <c:ext xmlns:c16="http://schemas.microsoft.com/office/drawing/2014/chart" uri="{C3380CC4-5D6E-409C-BE32-E72D297353CC}">
              <c16:uniqueId val="{00000001-08EA-4675-AE90-A3E5541C5923}"/>
            </c:ext>
          </c:extLst>
        </c:ser>
        <c:ser>
          <c:idx val="2"/>
          <c:order val="2"/>
          <c:tx>
            <c:strRef>
              <c:f>'Screening Outcome'!$G$5</c:f>
              <c:strCache>
                <c:ptCount val="1"/>
                <c:pt idx="0">
                  <c:v>Book to Market</c:v>
                </c:pt>
              </c:strCache>
            </c:strRef>
          </c:tx>
          <c:spPr>
            <a:solidFill>
              <a:srgbClr val="7030A0">
                <a:alpha val="15000"/>
              </a:srgbClr>
            </a:solidFill>
            <a:ln>
              <a:noFill/>
            </a:ln>
            <a:effectLst/>
          </c:spPr>
          <c:invertIfNegative val="0"/>
          <c:dLbls>
            <c:numFmt formatCode="0.00E+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('Screening Outcome'!$C$6:$C$9,'Screening Outcome'!$C$15:$C$16)</c:f>
              <c:strCache>
                <c:ptCount val="6"/>
                <c:pt idx="0">
                  <c:v>CATO</c:v>
                </c:pt>
                <c:pt idx="1">
                  <c:v>GPI</c:v>
                </c:pt>
                <c:pt idx="2">
                  <c:v>GIII</c:v>
                </c:pt>
                <c:pt idx="3">
                  <c:v>GCO</c:v>
                </c:pt>
                <c:pt idx="4">
                  <c:v>MHO</c:v>
                </c:pt>
                <c:pt idx="5">
                  <c:v>AAN</c:v>
                </c:pt>
              </c:strCache>
            </c:strRef>
          </c:cat>
          <c:val>
            <c:numRef>
              <c:f>('Screening Outcome'!$G$6:$G$9,'Screening Outcome'!$G$15:$G$16)</c:f>
              <c:numCache>
                <c:formatCode>General</c:formatCode>
                <c:ptCount val="6"/>
                <c:pt idx="0">
                  <c:v>6.0611531060735697E-8</c:v>
                </c:pt>
                <c:pt idx="1">
                  <c:v>3.5135245055167903E-8</c:v>
                </c:pt>
                <c:pt idx="2">
                  <c:v>3.0753862516914E-8</c:v>
                </c:pt>
                <c:pt idx="3">
                  <c:v>8.8130644154263006E-8</c:v>
                </c:pt>
                <c:pt idx="4">
                  <c:v>3.3271200822418201E-8</c:v>
                </c:pt>
                <c:pt idx="5">
                  <c:v>6.1555924580706703E-9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EA-4675-AE90-A3E5541C592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60"/>
        <c:overlap val="100"/>
        <c:axId val="236133376"/>
        <c:axId val="311406800"/>
      </c:barChart>
      <c:catAx>
        <c:axId val="23613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06800"/>
        <c:crosses val="autoZero"/>
        <c:auto val="1"/>
        <c:lblAlgn val="ctr"/>
        <c:lblOffset val="100"/>
        <c:noMultiLvlLbl val="0"/>
      </c:catAx>
      <c:valAx>
        <c:axId val="31140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3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MHO!$B$8</c:f>
          <c:strCache>
            <c:ptCount val="1"/>
            <c:pt idx="0">
              <c:v>M/I Homes Inc (NYS: MHO)</c:v>
            </c:pt>
          </c:strCache>
        </c:strRef>
      </c:tx>
      <c:overlay val="0"/>
      <c:txPr>
        <a:bodyPr/>
        <a:lstStyle/>
        <a:p>
          <a:pPr>
            <a:defRPr sz="12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MHO!$B$48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MHO!$E$46:$Q$46</c:f>
              <c:numCache>
                <c:formatCode>[$-409]mmm\-yy;@</c:formatCode>
                <c:ptCount val="10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MHO!$C$48:$Q$48</c:f>
              <c:numCache>
                <c:formatCode>_(* #,##0_);_(* \(#,##0\);_(* "-"??_);_(@_)</c:formatCode>
                <c:ptCount val="12"/>
                <c:pt idx="1">
                  <c:v>5212333.9731591195</c:v>
                </c:pt>
                <c:pt idx="2">
                  <c:v>4521312.7253998565</c:v>
                </c:pt>
                <c:pt idx="3">
                  <c:v>3921903.0987135535</c:v>
                </c:pt>
                <c:pt idx="4">
                  <c:v>3401959.7514875894</c:v>
                </c:pt>
                <c:pt idx="5">
                  <c:v>2950947.5016192361</c:v>
                </c:pt>
                <c:pt idx="7">
                  <c:v>2500290</c:v>
                </c:pt>
                <c:pt idx="8">
                  <c:v>2286282</c:v>
                </c:pt>
                <c:pt idx="9">
                  <c:v>1961971</c:v>
                </c:pt>
                <c:pt idx="10">
                  <c:v>1691327</c:v>
                </c:pt>
                <c:pt idx="11">
                  <c:v>1418395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1-47C9-B9C7-3F7E8E528914}"/>
            </c:ext>
          </c:extLst>
        </c:ser>
        <c:ser>
          <c:idx val="0"/>
          <c:order val="1"/>
          <c:tx>
            <c:strRef>
              <c:f>MHO!$B$56</c:f>
              <c:strCache>
                <c:ptCount val="1"/>
                <c:pt idx="0">
                  <c:v>Total costs &amp; expenses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MHO!$E$46:$Q$46</c:f>
              <c:numCache>
                <c:formatCode>[$-409]mmm\-yy;@</c:formatCode>
                <c:ptCount val="10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MHO!$C$56:$Q$56</c:f>
              <c:numCache>
                <c:formatCode>_(* #,##0_);_(* \(#,##0\);_(* "-"??_);_(@_)</c:formatCode>
                <c:ptCount val="12"/>
                <c:pt idx="1">
                  <c:v>4773385.3113243515</c:v>
                </c:pt>
                <c:pt idx="2">
                  <c:v>4153697.0480666966</c:v>
                </c:pt>
                <c:pt idx="3">
                  <c:v>3617645.0710413973</c:v>
                </c:pt>
                <c:pt idx="4">
                  <c:v>3148589.187985647</c:v>
                </c:pt>
                <c:pt idx="5">
                  <c:v>2743931.7768330667</c:v>
                </c:pt>
                <c:pt idx="7">
                  <c:v>2334887</c:v>
                </c:pt>
                <c:pt idx="8">
                  <c:v>2145617</c:v>
                </c:pt>
                <c:pt idx="9">
                  <c:v>1842725</c:v>
                </c:pt>
                <c:pt idx="10">
                  <c:v>1600822</c:v>
                </c:pt>
                <c:pt idx="11">
                  <c:v>1324620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1-47C9-B9C7-3F7E8E528914}"/>
            </c:ext>
          </c:extLst>
        </c:ser>
        <c:ser>
          <c:idx val="3"/>
          <c:order val="2"/>
          <c:tx>
            <c:strRef>
              <c:f>MHO!$B$59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MHO!$E$46:$Q$46</c:f>
              <c:numCache>
                <c:formatCode>[$-409]mmm\-yy;@</c:formatCode>
                <c:ptCount val="10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MHO!$C$59:$Q$59</c:f>
              <c:numCache>
                <c:formatCode>_(* #,##0_);_(* \(#,##0\);_(* "-"??_);_(@_)</c:formatCode>
                <c:ptCount val="12"/>
                <c:pt idx="1">
                  <c:v>336941.39072357409</c:v>
                </c:pt>
                <c:pt idx="2">
                  <c:v>282185.47712317575</c:v>
                </c:pt>
                <c:pt idx="3">
                  <c:v>233551.51045262368</c:v>
                </c:pt>
                <c:pt idx="4">
                  <c:v>194489.78310565179</c:v>
                </c:pt>
                <c:pt idx="5">
                  <c:v>158907.34447063229</c:v>
                </c:pt>
                <c:pt idx="7">
                  <c:v>126965</c:v>
                </c:pt>
                <c:pt idx="8">
                  <c:v>107039</c:v>
                </c:pt>
                <c:pt idx="9">
                  <c:v>71003</c:v>
                </c:pt>
                <c:pt idx="10">
                  <c:v>55329</c:v>
                </c:pt>
                <c:pt idx="11">
                  <c:v>58609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21-47C9-B9C7-3F7E8E528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AAN!$B$8</c:f>
          <c:strCache>
            <c:ptCount val="1"/>
            <c:pt idx="0">
              <c:v>Aaron's Inc (NYS: AAN)</c:v>
            </c:pt>
          </c:strCache>
        </c:strRef>
      </c:tx>
      <c:overlay val="0"/>
      <c:txPr>
        <a:bodyPr/>
        <a:lstStyle/>
        <a:p>
          <a:pPr>
            <a:defRPr sz="12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AAN!$B$46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AAN!$E$38:$Q$38</c:f>
              <c:numCache>
                <c:formatCode>[$-409]mmm\-yy;@</c:formatCode>
                <c:ptCount val="10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AAN!$E$46:$Q$46</c:f>
              <c:numCache>
                <c:formatCode>_(* #,##0_);_(* \(#,##0\);_(* "-"??_);_(@_)</c:formatCode>
                <c:ptCount val="10"/>
                <c:pt idx="0">
                  <c:v>5148721.2142192284</c:v>
                </c:pt>
                <c:pt idx="1">
                  <c:v>4784225.5892214496</c:v>
                </c:pt>
                <c:pt idx="2">
                  <c:v>4452577.0085590221</c:v>
                </c:pt>
                <c:pt idx="3">
                  <c:v>4152958.8465702557</c:v>
                </c:pt>
                <c:pt idx="5">
                  <c:v>3877564</c:v>
                </c:pt>
                <c:pt idx="6">
                  <c:v>3754287</c:v>
                </c:pt>
                <c:pt idx="7">
                  <c:v>3313858</c:v>
                </c:pt>
                <c:pt idx="8">
                  <c:v>3159556</c:v>
                </c:pt>
                <c:pt idx="9">
                  <c:v>3174066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A-43C6-861C-66B1B06DA8B8}"/>
            </c:ext>
          </c:extLst>
        </c:ser>
        <c:ser>
          <c:idx val="0"/>
          <c:order val="1"/>
          <c:tx>
            <c:strRef>
              <c:f>AAN!$B$55</c:f>
              <c:strCache>
                <c:ptCount val="1"/>
                <c:pt idx="0">
                  <c:v>Total costs &amp; expenses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AAN!$E$38:$Q$38</c:f>
              <c:numCache>
                <c:formatCode>[$-409]mmm\-yy;@</c:formatCode>
                <c:ptCount val="10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AAN!$E$55:$Q$55</c:f>
              <c:numCache>
                <c:formatCode>_(* #,##0_);_(* \(#,##0\);_(* "-"??_);_(@_)</c:formatCode>
                <c:ptCount val="10"/>
                <c:pt idx="0">
                  <c:v>4809986.2751963129</c:v>
                </c:pt>
                <c:pt idx="1">
                  <c:v>4452050.5748908976</c:v>
                </c:pt>
                <c:pt idx="2">
                  <c:v>4201035.3548986102</c:v>
                </c:pt>
                <c:pt idx="3">
                  <c:v>3909863.2835328015</c:v>
                </c:pt>
                <c:pt idx="5">
                  <c:v>3865640</c:v>
                </c:pt>
                <c:pt idx="6">
                  <c:v>3583743</c:v>
                </c:pt>
                <c:pt idx="7">
                  <c:v>3130079</c:v>
                </c:pt>
                <c:pt idx="8">
                  <c:v>2977932</c:v>
                </c:pt>
                <c:pt idx="9">
                  <c:v>2943815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A-43C6-861C-66B1B06DA8B8}"/>
            </c:ext>
          </c:extLst>
        </c:ser>
        <c:ser>
          <c:idx val="3"/>
          <c:order val="2"/>
          <c:tx>
            <c:strRef>
              <c:f>AAN!$B$63</c:f>
              <c:strCache>
                <c:ptCount val="1"/>
                <c:pt idx="0">
                  <c:v>Net earnings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AAN!$E$38:$Q$38</c:f>
              <c:numCache>
                <c:formatCode>[$-409]mmm\-yy;@</c:formatCode>
                <c:ptCount val="10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AAN!$E$63:$Q$63</c:f>
              <c:numCache>
                <c:formatCode>_(* #,##0_);[Red]_(* \(#,##0\);_(* "-"_);_(@_)</c:formatCode>
                <c:ptCount val="10"/>
                <c:pt idx="0">
                  <c:v>185351.16194842046</c:v>
                </c:pt>
                <c:pt idx="1">
                  <c:v>182414.26703189817</c:v>
                </c:pt>
                <c:pt idx="2">
                  <c:v>136901.27092094149</c:v>
                </c:pt>
                <c:pt idx="3">
                  <c:v>132412.06313999707</c:v>
                </c:pt>
                <c:pt idx="5">
                  <c:v>-62478</c:v>
                </c:pt>
                <c:pt idx="6">
                  <c:v>171676</c:v>
                </c:pt>
                <c:pt idx="7">
                  <c:v>115698</c:v>
                </c:pt>
                <c:pt idx="8">
                  <c:v>85357</c:v>
                </c:pt>
                <c:pt idx="9">
                  <c:v>133353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2A-43C6-861C-66B1B06DA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CATO!$B$6</c:f>
          <c:strCache>
            <c:ptCount val="1"/>
            <c:pt idx="0">
              <c:v>Cato Corp. (NYS: CATO)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CATO!$B$27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CATO!$E$23:$Y$23</c:f>
              <c:numCache>
                <c:formatCode>[$-409]mmm\-yy;@</c:formatCode>
                <c:ptCount val="18"/>
                <c:pt idx="0">
                  <c:v>45323</c:v>
                </c:pt>
                <c:pt idx="1">
                  <c:v>44958</c:v>
                </c:pt>
                <c:pt idx="2">
                  <c:v>44593</c:v>
                </c:pt>
                <c:pt idx="3">
                  <c:v>44228</c:v>
                </c:pt>
                <c:pt idx="5">
                  <c:v>43862</c:v>
                </c:pt>
                <c:pt idx="6">
                  <c:v>43498</c:v>
                </c:pt>
                <c:pt idx="7">
                  <c:v>43134</c:v>
                </c:pt>
                <c:pt idx="8">
                  <c:v>42763</c:v>
                </c:pt>
                <c:pt idx="9">
                  <c:v>42399</c:v>
                </c:pt>
              </c:numCache>
            </c:numRef>
          </c:cat>
          <c:val>
            <c:numRef>
              <c:f>CATO!$E$27:$Y$27</c:f>
              <c:numCache>
                <c:formatCode>_(* #,##0_);_(* \(#,##0\);_(* "-"??_);_(@_)</c:formatCode>
                <c:ptCount val="18"/>
                <c:pt idx="0">
                  <c:v>808764.70356782421</c:v>
                </c:pt>
                <c:pt idx="1">
                  <c:v>812789.44382275979</c:v>
                </c:pt>
                <c:pt idx="2">
                  <c:v>816894.84128608136</c:v>
                </c:pt>
                <c:pt idx="3">
                  <c:v>821077.68827770802</c:v>
                </c:pt>
                <c:pt idx="5">
                  <c:v>825335</c:v>
                </c:pt>
                <c:pt idx="6">
                  <c:v>829664</c:v>
                </c:pt>
                <c:pt idx="7">
                  <c:v>849981</c:v>
                </c:pt>
                <c:pt idx="8">
                  <c:v>956569</c:v>
                </c:pt>
                <c:pt idx="9">
                  <c:v>1011091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CF-4472-A7A2-3604DB7C6645}"/>
            </c:ext>
          </c:extLst>
        </c:ser>
        <c:ser>
          <c:idx val="0"/>
          <c:order val="1"/>
          <c:tx>
            <c:strRef>
              <c:f>CATO!$B$32</c:f>
              <c:strCache>
                <c:ptCount val="1"/>
                <c:pt idx="0">
                  <c:v>Costs &amp; expenses, net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CATO!$E$23:$Y$23</c:f>
              <c:numCache>
                <c:formatCode>[$-409]mmm\-yy;@</c:formatCode>
                <c:ptCount val="18"/>
                <c:pt idx="0">
                  <c:v>45323</c:v>
                </c:pt>
                <c:pt idx="1">
                  <c:v>44958</c:v>
                </c:pt>
                <c:pt idx="2">
                  <c:v>44593</c:v>
                </c:pt>
                <c:pt idx="3">
                  <c:v>44228</c:v>
                </c:pt>
                <c:pt idx="5">
                  <c:v>43862</c:v>
                </c:pt>
                <c:pt idx="6">
                  <c:v>43498</c:v>
                </c:pt>
                <c:pt idx="7">
                  <c:v>43134</c:v>
                </c:pt>
                <c:pt idx="8">
                  <c:v>42763</c:v>
                </c:pt>
                <c:pt idx="9">
                  <c:v>42399</c:v>
                </c:pt>
              </c:numCache>
            </c:numRef>
          </c:cat>
          <c:val>
            <c:numRef>
              <c:f>CATO!$E$32:$Y$32</c:f>
              <c:numCache>
                <c:formatCode>_(* #,##0_);_(* \(#,##0\);_(* "-"??_);_(@_)</c:formatCode>
                <c:ptCount val="18"/>
                <c:pt idx="0">
                  <c:v>783976.69426463486</c:v>
                </c:pt>
                <c:pt idx="1">
                  <c:v>787827.88632924168</c:v>
                </c:pt>
                <c:pt idx="2">
                  <c:v>790661.72818917688</c:v>
                </c:pt>
                <c:pt idx="3">
                  <c:v>795813.50930410938</c:v>
                </c:pt>
                <c:pt idx="5">
                  <c:v>782099</c:v>
                </c:pt>
                <c:pt idx="6">
                  <c:v>796517</c:v>
                </c:pt>
                <c:pt idx="7">
                  <c:v>833894</c:v>
                </c:pt>
                <c:pt idx="8">
                  <c:v>907279</c:v>
                </c:pt>
                <c:pt idx="9">
                  <c:v>911700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CF-4472-A7A2-3604DB7C6645}"/>
            </c:ext>
          </c:extLst>
        </c:ser>
        <c:ser>
          <c:idx val="3"/>
          <c:order val="2"/>
          <c:tx>
            <c:strRef>
              <c:f>CATO!$B$35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CATO!$E$23:$Y$23</c:f>
              <c:numCache>
                <c:formatCode>[$-409]mmm\-yy;@</c:formatCode>
                <c:ptCount val="18"/>
                <c:pt idx="0">
                  <c:v>45323</c:v>
                </c:pt>
                <c:pt idx="1">
                  <c:v>44958</c:v>
                </c:pt>
                <c:pt idx="2">
                  <c:v>44593</c:v>
                </c:pt>
                <c:pt idx="3">
                  <c:v>44228</c:v>
                </c:pt>
                <c:pt idx="5">
                  <c:v>43862</c:v>
                </c:pt>
                <c:pt idx="6">
                  <c:v>43498</c:v>
                </c:pt>
                <c:pt idx="7">
                  <c:v>43134</c:v>
                </c:pt>
                <c:pt idx="8">
                  <c:v>42763</c:v>
                </c:pt>
                <c:pt idx="9">
                  <c:v>42399</c:v>
                </c:pt>
              </c:numCache>
            </c:numRef>
          </c:cat>
          <c:val>
            <c:numRef>
              <c:f>CATO!$E$35:$Y$35</c:f>
              <c:numCache>
                <c:formatCode>_(* #,##0_);[Red]_(* \(#,##0\);_(* "-"_);_(@_)</c:formatCode>
                <c:ptCount val="18"/>
                <c:pt idx="0">
                  <c:v>20597.04926973773</c:v>
                </c:pt>
                <c:pt idx="1">
                  <c:v>20741.255308357191</c:v>
                </c:pt>
                <c:pt idx="2">
                  <c:v>21797.826374303593</c:v>
                </c:pt>
                <c:pt idx="3">
                  <c:v>20992.711948503671</c:v>
                </c:pt>
                <c:pt idx="5">
                  <c:v>35926</c:v>
                </c:pt>
                <c:pt idx="6">
                  <c:v>30557</c:v>
                </c:pt>
                <c:pt idx="7">
                  <c:v>8654</c:v>
                </c:pt>
                <c:pt idx="8">
                  <c:v>47388</c:v>
                </c:pt>
                <c:pt idx="9">
                  <c:v>67106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CF-4472-A7A2-3604DB7C6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GPI!$B$7</c:f>
          <c:strCache>
            <c:ptCount val="1"/>
            <c:pt idx="0">
              <c:v>Group 1 Automotive, Inc. (NYS: GPI)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GPI!$B$53</c:f>
              <c:strCache>
                <c:ptCount val="1"/>
                <c:pt idx="0">
                  <c:v>Total revenues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GPI!$E$46:$Y$46</c:f>
              <c:numCache>
                <c:formatCode>[$-409]mmm\-yy;@</c:formatCode>
                <c:ptCount val="12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GPI!$E$53:$Y$53</c:f>
              <c:numCache>
                <c:formatCode>_(* #,##0_);_(* \(#,##0\);_(* "-"??_);_(@_)</c:formatCode>
                <c:ptCount val="12"/>
                <c:pt idx="0">
                  <c:v>11144500000</c:v>
                </c:pt>
                <c:pt idx="1">
                  <c:v>10755900000</c:v>
                </c:pt>
                <c:pt idx="2">
                  <c:v>10387500000</c:v>
                </c:pt>
                <c:pt idx="3">
                  <c:v>10038196330.148338</c:v>
                </c:pt>
                <c:pt idx="5">
                  <c:v>12043800000</c:v>
                </c:pt>
                <c:pt idx="6">
                  <c:v>11601358000</c:v>
                </c:pt>
                <c:pt idx="7">
                  <c:v>11123721000</c:v>
                </c:pt>
                <c:pt idx="8">
                  <c:v>10887612000</c:v>
                </c:pt>
                <c:pt idx="9">
                  <c:v>10632505000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36-47AC-917A-0C978BC3D2E7}"/>
            </c:ext>
          </c:extLst>
        </c:ser>
        <c:ser>
          <c:idx val="0"/>
          <c:order val="1"/>
          <c:tx>
            <c:strRef>
              <c:f>GPI!$B$58</c:f>
              <c:strCache>
                <c:ptCount val="1"/>
                <c:pt idx="0">
                  <c:v>Total cost of sales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GPI!$E$46:$Y$46</c:f>
              <c:numCache>
                <c:formatCode>[$-409]mmm\-yy;@</c:formatCode>
                <c:ptCount val="12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GPI!$E$58:$Y$58</c:f>
              <c:numCache>
                <c:formatCode>_(* #,##0_);_(* \(#,##0\);_(* "-"??_);_(@_)</c:formatCode>
                <c:ptCount val="12"/>
                <c:pt idx="0">
                  <c:v>9225683461.1337223</c:v>
                </c:pt>
                <c:pt idx="1">
                  <c:v>8931968565.0470448</c:v>
                </c:pt>
                <c:pt idx="2">
                  <c:v>8653360147.4476223</c:v>
                </c:pt>
                <c:pt idx="3">
                  <c:v>8388948369.0053768</c:v>
                </c:pt>
                <c:pt idx="5">
                  <c:v>10227700000</c:v>
                </c:pt>
                <c:pt idx="6">
                  <c:v>9876265000</c:v>
                </c:pt>
                <c:pt idx="7">
                  <c:v>9478212000</c:v>
                </c:pt>
                <c:pt idx="8">
                  <c:v>9292543000</c:v>
                </c:pt>
                <c:pt idx="9">
                  <c:v>9098533000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36-47AC-917A-0C978BC3D2E7}"/>
            </c:ext>
          </c:extLst>
        </c:ser>
        <c:ser>
          <c:idx val="3"/>
          <c:order val="2"/>
          <c:tx>
            <c:strRef>
              <c:f>GPI!$B$63</c:f>
              <c:strCache>
                <c:ptCount val="1"/>
                <c:pt idx="0">
                  <c:v>Income (loss) from operations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GPI!$E$46:$Y$46</c:f>
              <c:numCache>
                <c:formatCode>[$-409]mmm\-yy;@</c:formatCode>
                <c:ptCount val="12"/>
                <c:pt idx="0">
                  <c:v>45291</c:v>
                </c:pt>
                <c:pt idx="1">
                  <c:v>44926</c:v>
                </c:pt>
                <c:pt idx="2">
                  <c:v>44561</c:v>
                </c:pt>
                <c:pt idx="3">
                  <c:v>44196</c:v>
                </c:pt>
                <c:pt idx="5">
                  <c:v>43830</c:v>
                </c:pt>
                <c:pt idx="6">
                  <c:v>43465</c:v>
                </c:pt>
                <c:pt idx="7">
                  <c:v>43100</c:v>
                </c:pt>
                <c:pt idx="8">
                  <c:v>42735</c:v>
                </c:pt>
                <c:pt idx="9">
                  <c:v>42369</c:v>
                </c:pt>
              </c:numCache>
            </c:numRef>
          </c:cat>
          <c:val>
            <c:numRef>
              <c:f>GPI!$E$63:$Y$63</c:f>
              <c:numCache>
                <c:formatCode>_(* #,##0_);_(* \(#,##0\);_(* "-"??_);_(@_)</c:formatCode>
                <c:ptCount val="12"/>
                <c:pt idx="0">
                  <c:v>623089538.86627769</c:v>
                </c:pt>
                <c:pt idx="1">
                  <c:v>572374434.95295525</c:v>
                </c:pt>
                <c:pt idx="2">
                  <c:v>524439852.5523777</c:v>
                </c:pt>
                <c:pt idx="3">
                  <c:v>479228961.1429615</c:v>
                </c:pt>
                <c:pt idx="5">
                  <c:v>363900000</c:v>
                </c:pt>
                <c:pt idx="6">
                  <c:v>341083000</c:v>
                </c:pt>
                <c:pt idx="7">
                  <c:v>341872000</c:v>
                </c:pt>
                <c:pt idx="8">
                  <c:v>340234000</c:v>
                </c:pt>
                <c:pt idx="9">
                  <c:v>278338000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36-47AC-917A-0C978BC3D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GIII!$B$7</c:f>
          <c:strCache>
            <c:ptCount val="1"/>
            <c:pt idx="0">
              <c:v>G-III Apparel Group Ltd. (NMS: GIII)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GIII!$B$32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GIII!$E$30:$X$30</c:f>
              <c:numCache>
                <c:formatCode>[$-409]mmm\-yy;@</c:formatCode>
                <c:ptCount val="12"/>
                <c:pt idx="0">
                  <c:v>45322</c:v>
                </c:pt>
                <c:pt idx="1">
                  <c:v>44957</c:v>
                </c:pt>
                <c:pt idx="2">
                  <c:v>44592</c:v>
                </c:pt>
                <c:pt idx="3">
                  <c:v>44227</c:v>
                </c:pt>
                <c:pt idx="5">
                  <c:v>43861</c:v>
                </c:pt>
                <c:pt idx="6">
                  <c:v>43496</c:v>
                </c:pt>
                <c:pt idx="7">
                  <c:v>43131</c:v>
                </c:pt>
                <c:pt idx="8">
                  <c:v>42766</c:v>
                </c:pt>
                <c:pt idx="9">
                  <c:v>42400</c:v>
                </c:pt>
              </c:numCache>
            </c:numRef>
          </c:cat>
          <c:val>
            <c:numRef>
              <c:f>GIII!$E$32:$X$32</c:f>
              <c:numCache>
                <c:formatCode>_(* #,##0_);[Red]_(* \(#,##0\);_(* "-"_);_(@_)</c:formatCode>
                <c:ptCount val="12"/>
                <c:pt idx="0">
                  <c:v>1880231000</c:v>
                </c:pt>
                <c:pt idx="1">
                  <c:v>1830105000</c:v>
                </c:pt>
                <c:pt idx="2">
                  <c:v>1781316000</c:v>
                </c:pt>
                <c:pt idx="3">
                  <c:v>1733826784.7449207</c:v>
                </c:pt>
                <c:pt idx="5">
                  <c:v>3160464000</c:v>
                </c:pt>
                <c:pt idx="6">
                  <c:v>3076208000</c:v>
                </c:pt>
                <c:pt idx="7">
                  <c:v>2806938000</c:v>
                </c:pt>
                <c:pt idx="8">
                  <c:v>2386435000</c:v>
                </c:pt>
                <c:pt idx="9">
                  <c:v>2344142000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1E-4D60-98A8-C4438BDCD210}"/>
            </c:ext>
          </c:extLst>
        </c:ser>
        <c:ser>
          <c:idx val="0"/>
          <c:order val="1"/>
          <c:tx>
            <c:strRef>
              <c:f>GIII!$B$33</c:f>
              <c:strCache>
                <c:ptCount val="1"/>
                <c:pt idx="0">
                  <c:v>Cost of goods sold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GIII!$E$30:$X$30</c:f>
              <c:numCache>
                <c:formatCode>[$-409]mmm\-yy;@</c:formatCode>
                <c:ptCount val="12"/>
                <c:pt idx="0">
                  <c:v>45322</c:v>
                </c:pt>
                <c:pt idx="1">
                  <c:v>44957</c:v>
                </c:pt>
                <c:pt idx="2">
                  <c:v>44592</c:v>
                </c:pt>
                <c:pt idx="3">
                  <c:v>44227</c:v>
                </c:pt>
                <c:pt idx="5">
                  <c:v>43861</c:v>
                </c:pt>
                <c:pt idx="6">
                  <c:v>43496</c:v>
                </c:pt>
                <c:pt idx="7">
                  <c:v>43131</c:v>
                </c:pt>
                <c:pt idx="8">
                  <c:v>42766</c:v>
                </c:pt>
                <c:pt idx="9">
                  <c:v>42400</c:v>
                </c:pt>
              </c:numCache>
            </c:numRef>
          </c:cat>
          <c:val>
            <c:numRef>
              <c:f>GIII!$E$33:$X$33</c:f>
              <c:numCache>
                <c:formatCode>_(* #,##0_);[Red]_(* \(#,##0\);_(* "-"_);_(@_)</c:formatCode>
                <c:ptCount val="12"/>
                <c:pt idx="0">
                  <c:v>1203516884.6042676</c:v>
                </c:pt>
                <c:pt idx="1">
                  <c:v>1171431737.9612894</c:v>
                </c:pt>
                <c:pt idx="2">
                  <c:v>1140202391.5230286</c:v>
                </c:pt>
                <c:pt idx="3">
                  <c:v>1109805024.1803486</c:v>
                </c:pt>
                <c:pt idx="5">
                  <c:v>2042524000</c:v>
                </c:pt>
                <c:pt idx="6">
                  <c:v>1969099000</c:v>
                </c:pt>
                <c:pt idx="7">
                  <c:v>1752033000</c:v>
                </c:pt>
                <c:pt idx="8">
                  <c:v>1545574000</c:v>
                </c:pt>
                <c:pt idx="9">
                  <c:v>1505504000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1E-4D60-98A8-C4438BDCD210}"/>
            </c:ext>
          </c:extLst>
        </c:ser>
        <c:ser>
          <c:idx val="3"/>
          <c:order val="2"/>
          <c:tx>
            <c:strRef>
              <c:f>GIII!$B$43</c:f>
              <c:strCache>
                <c:ptCount val="1"/>
                <c:pt idx="0">
                  <c:v>Net income (loss)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GIII!$E$30:$X$30</c:f>
              <c:numCache>
                <c:formatCode>[$-409]mmm\-yy;@</c:formatCode>
                <c:ptCount val="12"/>
                <c:pt idx="0">
                  <c:v>45322</c:v>
                </c:pt>
                <c:pt idx="1">
                  <c:v>44957</c:v>
                </c:pt>
                <c:pt idx="2">
                  <c:v>44592</c:v>
                </c:pt>
                <c:pt idx="3">
                  <c:v>44227</c:v>
                </c:pt>
                <c:pt idx="5">
                  <c:v>43861</c:v>
                </c:pt>
                <c:pt idx="6">
                  <c:v>43496</c:v>
                </c:pt>
                <c:pt idx="7">
                  <c:v>43131</c:v>
                </c:pt>
                <c:pt idx="8">
                  <c:v>42766</c:v>
                </c:pt>
                <c:pt idx="9">
                  <c:v>42400</c:v>
                </c:pt>
              </c:numCache>
            </c:numRef>
          </c:cat>
          <c:val>
            <c:numRef>
              <c:f>GIII!$E$43:$X$43</c:f>
              <c:numCache>
                <c:formatCode>_(* #,##0_);[Red]_(* \(#,##0\);_(* "-"_);_(@_)</c:formatCode>
                <c:ptCount val="12"/>
                <c:pt idx="0">
                  <c:v>81648910.855077907</c:v>
                </c:pt>
                <c:pt idx="1">
                  <c:v>78402998.801213682</c:v>
                </c:pt>
                <c:pt idx="2">
                  <c:v>75243794.34768644</c:v>
                </c:pt>
                <c:pt idx="3">
                  <c:v>72168663.831320673</c:v>
                </c:pt>
                <c:pt idx="5">
                  <c:v>143837000</c:v>
                </c:pt>
                <c:pt idx="6">
                  <c:v>138067000</c:v>
                </c:pt>
                <c:pt idx="7">
                  <c:v>62124000</c:v>
                </c:pt>
                <c:pt idx="8">
                  <c:v>51938000</c:v>
                </c:pt>
                <c:pt idx="9">
                  <c:v>112993000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1E-4D60-98A8-C4438BDCD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GCO!$B$7</c:f>
          <c:strCache>
            <c:ptCount val="1"/>
            <c:pt idx="0">
              <c:v>Genesco Inc. (NYS: GCO)</c:v>
            </c:pt>
          </c:strCache>
        </c:strRef>
      </c:tx>
      <c:overlay val="0"/>
      <c:txPr>
        <a:bodyPr/>
        <a:lstStyle/>
        <a:p>
          <a:pPr>
            <a:defRPr sz="1300" b="0">
              <a:solidFill>
                <a:schemeClr val="bg2">
                  <a:lumMod val="25000"/>
                </a:schemeClr>
              </a:solidFill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GCO!$B$26</c:f>
              <c:strCache>
                <c:ptCount val="1"/>
                <c:pt idx="0">
                  <c:v>Net sales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rgbClr val="F2B800">
                  <a:alpha val="60000"/>
                </a:srgbClr>
              </a:solidFill>
              <a:ln w="9525">
                <a:solidFill>
                  <a:srgbClr val="F2B800">
                    <a:alpha val="60000"/>
                  </a:srgbClr>
                </a:solidFill>
              </a:ln>
            </c:spPr>
          </c:marker>
          <c:cat>
            <c:numRef>
              <c:f>GCO!$E$24:$X$24</c:f>
              <c:numCache>
                <c:formatCode>[$-409]mmm\-yy;@</c:formatCode>
                <c:ptCount val="12"/>
                <c:pt idx="0">
                  <c:v>45323</c:v>
                </c:pt>
                <c:pt idx="1">
                  <c:v>44958</c:v>
                </c:pt>
                <c:pt idx="2">
                  <c:v>44593</c:v>
                </c:pt>
                <c:pt idx="3">
                  <c:v>44228</c:v>
                </c:pt>
                <c:pt idx="5">
                  <c:v>43862</c:v>
                </c:pt>
                <c:pt idx="6">
                  <c:v>43498</c:v>
                </c:pt>
                <c:pt idx="7">
                  <c:v>43134</c:v>
                </c:pt>
                <c:pt idx="8">
                  <c:v>42763</c:v>
                </c:pt>
                <c:pt idx="9">
                  <c:v>42399</c:v>
                </c:pt>
              </c:numCache>
            </c:numRef>
          </c:cat>
          <c:val>
            <c:numRef>
              <c:f>GCO!$E$26:$X$26</c:f>
              <c:numCache>
                <c:formatCode>_(* #,##0_);[Red]_(* \(#,##0\);_(* "-"_);_(@_)</c:formatCode>
                <c:ptCount val="12"/>
                <c:pt idx="0">
                  <c:v>1518000</c:v>
                </c:pt>
                <c:pt idx="1">
                  <c:v>1512000</c:v>
                </c:pt>
                <c:pt idx="2">
                  <c:v>1506000</c:v>
                </c:pt>
                <c:pt idx="3">
                  <c:v>1500032.9225940967</c:v>
                </c:pt>
                <c:pt idx="5" formatCode="_(* #,##0_);_(* \(#,##0\);_(* &quot;-&quot;??_);_(@_)">
                  <c:v>2197066</c:v>
                </c:pt>
                <c:pt idx="6" formatCode="_(* #,##0_);_(* \(#,##0\);_(* &quot;-&quot;??_);_(@_)">
                  <c:v>2188553</c:v>
                </c:pt>
                <c:pt idx="7" formatCode="_(* #,##0_);_(* \(#,##0\);_(* &quot;-&quot;??_);_(@_)">
                  <c:v>2907016</c:v>
                </c:pt>
                <c:pt idx="8" formatCode="_(* #,##0_);_(* \(#,##0\);_(* &quot;-&quot;??_);_(@_)">
                  <c:v>2868341</c:v>
                </c:pt>
                <c:pt idx="9" formatCode="_(* #,##0_);_(* \(#,##0\);_(* &quot;-&quot;??_);_(@_)">
                  <c:v>3022234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29-4315-9952-5395108F9094}"/>
            </c:ext>
          </c:extLst>
        </c:ser>
        <c:ser>
          <c:idx val="0"/>
          <c:order val="1"/>
          <c:tx>
            <c:strRef>
              <c:f>GCO!$B$27</c:f>
              <c:strCache>
                <c:ptCount val="1"/>
                <c:pt idx="0">
                  <c:v>Cost of sales</c:v>
                </c:pt>
              </c:strCache>
            </c:strRef>
          </c:tx>
          <c:spPr>
            <a:ln w="28575">
              <a:solidFill>
                <a:srgbClr val="0070C0">
                  <a:alpha val="50000"/>
                </a:srgbClr>
              </a:solidFill>
            </a:ln>
            <a:effectLst/>
          </c:spPr>
          <c:marker>
            <c:symbol val="square"/>
            <c:size val="4"/>
            <c:spPr>
              <a:solidFill>
                <a:srgbClr val="0070C0">
                  <a:alpha val="60000"/>
                </a:srgbClr>
              </a:solidFill>
              <a:ln w="9525">
                <a:solidFill>
                  <a:srgbClr val="0070C0">
                    <a:alpha val="60000"/>
                  </a:srgbClr>
                </a:solidFill>
              </a:ln>
            </c:spPr>
          </c:marker>
          <c:cat>
            <c:numRef>
              <c:f>GCO!$E$24:$X$24</c:f>
              <c:numCache>
                <c:formatCode>[$-409]mmm\-yy;@</c:formatCode>
                <c:ptCount val="12"/>
                <c:pt idx="0">
                  <c:v>45323</c:v>
                </c:pt>
                <c:pt idx="1">
                  <c:v>44958</c:v>
                </c:pt>
                <c:pt idx="2">
                  <c:v>44593</c:v>
                </c:pt>
                <c:pt idx="3">
                  <c:v>44228</c:v>
                </c:pt>
                <c:pt idx="5">
                  <c:v>43862</c:v>
                </c:pt>
                <c:pt idx="6">
                  <c:v>43498</c:v>
                </c:pt>
                <c:pt idx="7">
                  <c:v>43134</c:v>
                </c:pt>
                <c:pt idx="8">
                  <c:v>42763</c:v>
                </c:pt>
                <c:pt idx="9">
                  <c:v>42399</c:v>
                </c:pt>
              </c:numCache>
            </c:numRef>
          </c:cat>
          <c:val>
            <c:numRef>
              <c:f>GCO!$E$27:$X$27</c:f>
              <c:numCache>
                <c:formatCode>_(* #,##0_);_(* \(#,##0\);_(* "-"??_);_(@_)</c:formatCode>
                <c:ptCount val="12"/>
                <c:pt idx="0">
                  <c:v>783000</c:v>
                </c:pt>
                <c:pt idx="1">
                  <c:v>780000</c:v>
                </c:pt>
                <c:pt idx="2">
                  <c:v>777000</c:v>
                </c:pt>
                <c:pt idx="3">
                  <c:v>774000</c:v>
                </c:pt>
                <c:pt idx="5">
                  <c:v>1133951</c:v>
                </c:pt>
                <c:pt idx="6">
                  <c:v>1141497</c:v>
                </c:pt>
                <c:pt idx="7">
                  <c:v>1490894</c:v>
                </c:pt>
                <c:pt idx="8">
                  <c:v>1450815</c:v>
                </c:pt>
                <c:pt idx="9">
                  <c:v>1578768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29-4315-9952-5395108F9094}"/>
            </c:ext>
          </c:extLst>
        </c:ser>
        <c:ser>
          <c:idx val="3"/>
          <c:order val="2"/>
          <c:tx>
            <c:strRef>
              <c:f>GCO!#REF!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>
              <a:solidFill>
                <a:srgbClr val="70AD47">
                  <a:alpha val="70000"/>
                </a:srgbClr>
              </a:solidFill>
            </a:ln>
          </c:spPr>
          <c:marker>
            <c:symbol val="square"/>
            <c:size val="4"/>
            <c:spPr>
              <a:solidFill>
                <a:srgbClr val="649B3F">
                  <a:alpha val="60000"/>
                </a:srgbClr>
              </a:solidFill>
              <a:ln w="9525">
                <a:solidFill>
                  <a:srgbClr val="70AD47">
                    <a:alpha val="60000"/>
                  </a:srgbClr>
                </a:solidFill>
              </a:ln>
            </c:spPr>
          </c:marker>
          <c:cat>
            <c:numRef>
              <c:f>GCO!$E$24:$X$24</c:f>
              <c:numCache>
                <c:formatCode>[$-409]mmm\-yy;@</c:formatCode>
                <c:ptCount val="12"/>
                <c:pt idx="0">
                  <c:v>45323</c:v>
                </c:pt>
                <c:pt idx="1">
                  <c:v>44958</c:v>
                </c:pt>
                <c:pt idx="2">
                  <c:v>44593</c:v>
                </c:pt>
                <c:pt idx="3">
                  <c:v>44228</c:v>
                </c:pt>
                <c:pt idx="5">
                  <c:v>43862</c:v>
                </c:pt>
                <c:pt idx="6">
                  <c:v>43498</c:v>
                </c:pt>
                <c:pt idx="7">
                  <c:v>43134</c:v>
                </c:pt>
                <c:pt idx="8">
                  <c:v>42763</c:v>
                </c:pt>
                <c:pt idx="9">
                  <c:v>42399</c:v>
                </c:pt>
              </c:numCache>
            </c:numRef>
          </c:cat>
          <c:val>
            <c:numRef>
              <c:f>GCO!#REF!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29-4315-9952-5395108F9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939312"/>
        <c:axId val="1486553024"/>
      </c:lineChart>
      <c:dateAx>
        <c:axId val="942939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\-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53024"/>
        <c:crosses val="autoZero"/>
        <c:auto val="1"/>
        <c:lblOffset val="100"/>
        <c:baseTimeUnit val="months"/>
      </c:dateAx>
      <c:valAx>
        <c:axId val="148655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9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Equity Value per Share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>
                <a:alpha val="25000"/>
              </a:srgbClr>
            </a:solidFill>
            <a:ln>
              <a:solidFill>
                <a:srgbClr val="0070C0">
                  <a:alpha val="80000"/>
                </a:srgb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MHO!$N$154:$N$160</c:f>
              <c:numCache>
                <c:formatCode>_([$$-409]* #,##0.00_);_([$$-409]* \(#,##0.00\);_([$$-409]* "-"??_);_(@_)</c:formatCode>
                <c:ptCount val="6"/>
                <c:pt idx="0">
                  <c:v>17.614033960421125</c:v>
                </c:pt>
                <c:pt idx="1">
                  <c:v>26.421050940631687</c:v>
                </c:pt>
                <c:pt idx="2">
                  <c:v>35.22806792084225</c:v>
                </c:pt>
                <c:pt idx="3">
                  <c:v>44.035084901052812</c:v>
                </c:pt>
                <c:pt idx="4">
                  <c:v>52.842101881263375</c:v>
                </c:pt>
                <c:pt idx="5">
                  <c:v>61.649118861473937</c:v>
                </c:pt>
              </c:numCache>
            </c:numRef>
          </c:cat>
          <c:val>
            <c:numRef>
              <c:f>MHO!$O$154:$O$160</c:f>
              <c:numCache>
                <c:formatCode>0%</c:formatCode>
                <c:ptCount val="6"/>
                <c:pt idx="0">
                  <c:v>0.112</c:v>
                </c:pt>
                <c:pt idx="1">
                  <c:v>0.14599999999999999</c:v>
                </c:pt>
                <c:pt idx="2">
                  <c:v>0.23400000000000001</c:v>
                </c:pt>
                <c:pt idx="3">
                  <c:v>0.20799999999999999</c:v>
                </c:pt>
                <c:pt idx="4">
                  <c:v>0.15</c:v>
                </c:pt>
                <c:pt idx="5">
                  <c:v>7.1999999999999995E-2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MHO!$O$153</c15:sqref>
                        </c15:formulaRef>
                      </c:ext>
                    </c:extLst>
                    <c:strCache>
                      <c:ptCount val="1"/>
                      <c:pt idx="0">
                        <c:v> Probability 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05C-4208-8AF8-CBF00D22F8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626548256"/>
        <c:axId val="58502991"/>
      </c:barChart>
      <c:catAx>
        <c:axId val="6265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Equity </a:t>
                </a:r>
                <a:r>
                  <a:rPr lang="en-US" sz="1050" baseline="0"/>
                  <a:t>Value per Share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Percentage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Equity Value per Share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Probability</c:v>
          </c:tx>
          <c:spPr>
            <a:solidFill>
              <a:srgbClr val="0070C0">
                <a:alpha val="25000"/>
              </a:srgbClr>
            </a:solidFill>
            <a:ln>
              <a:solidFill>
                <a:srgbClr val="0070C0">
                  <a:alpha val="80000"/>
                </a:srgb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AAN!$N$120:$N$126</c:f>
              <c:numCache>
                <c:formatCode>_([$$-409]* #,##0.00_);_([$$-409]* \(#,##0.00\);_([$$-409]* "-"??_);_(@_)</c:formatCode>
                <c:ptCount val="7"/>
                <c:pt idx="0">
                  <c:v>25.480353373531337</c:v>
                </c:pt>
                <c:pt idx="1">
                  <c:v>26.979197689621415</c:v>
                </c:pt>
                <c:pt idx="2">
                  <c:v>28.478042005711494</c:v>
                </c:pt>
                <c:pt idx="3">
                  <c:v>29.976886321801572</c:v>
                </c:pt>
                <c:pt idx="4">
                  <c:v>31.475730637891651</c:v>
                </c:pt>
                <c:pt idx="5">
                  <c:v>32.97457495398173</c:v>
                </c:pt>
                <c:pt idx="6">
                  <c:v>34.473419270071808</c:v>
                </c:pt>
              </c:numCache>
            </c:numRef>
          </c:cat>
          <c:val>
            <c:numRef>
              <c:f>AAN!$O$120:$O$126</c:f>
              <c:numCache>
                <c:formatCode>0%</c:formatCode>
                <c:ptCount val="7"/>
                <c:pt idx="0">
                  <c:v>1.996007984031936E-3</c:v>
                </c:pt>
                <c:pt idx="1">
                  <c:v>1.1976047904191617E-2</c:v>
                </c:pt>
                <c:pt idx="2">
                  <c:v>0.11776447105788423</c:v>
                </c:pt>
                <c:pt idx="3">
                  <c:v>0.3712574850299401</c:v>
                </c:pt>
                <c:pt idx="4">
                  <c:v>0.47105788423153694</c:v>
                </c:pt>
                <c:pt idx="5">
                  <c:v>2.5948103792415168E-2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1-428B-ADBE-E244922BC2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626548256"/>
        <c:axId val="58502991"/>
      </c:barChart>
      <c:catAx>
        <c:axId val="6265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Equity </a:t>
                </a:r>
                <a:r>
                  <a:rPr lang="en-US" sz="1050" baseline="0"/>
                  <a:t>Value per Share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Percentage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Equity Value per Share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GPI!$O$185</c:f>
              <c:strCache>
                <c:ptCount val="1"/>
                <c:pt idx="0">
                  <c:v>Equity per Share</c:v>
                </c:pt>
              </c:strCache>
            </c:strRef>
          </c:tx>
          <c:spPr>
            <a:solidFill>
              <a:srgbClr val="0070C0">
                <a:alpha val="25000"/>
              </a:srgbClr>
            </a:solidFill>
            <a:ln>
              <a:solidFill>
                <a:srgbClr val="0070C0">
                  <a:alpha val="80000"/>
                </a:srgb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GPI!$M$187:$M$191</c:f>
              <c:numCache>
                <c:formatCode>0%</c:formatCode>
                <c:ptCount val="5"/>
                <c:pt idx="0">
                  <c:v>0.11</c:v>
                </c:pt>
                <c:pt idx="1">
                  <c:v>0.12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0.15000000000000002</c:v>
                </c:pt>
              </c:numCache>
            </c:numRef>
          </c:cat>
          <c:val>
            <c:numRef>
              <c:f>GPI!$O$187:$O$191</c:f>
              <c:numCache>
                <c:formatCode>_(* #,##0.00_);_(* \(#,##0.00\);_(* "-"??_);_(@_)</c:formatCode>
                <c:ptCount val="5"/>
                <c:pt idx="0">
                  <c:v>212.61303208194545</c:v>
                </c:pt>
                <c:pt idx="1">
                  <c:v>182.05631251654287</c:v>
                </c:pt>
                <c:pt idx="2">
                  <c:v>157.72168718111504</c:v>
                </c:pt>
                <c:pt idx="3">
                  <c:v>137.84328774948233</c:v>
                </c:pt>
                <c:pt idx="4">
                  <c:v>121.26871636295306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C-4347-BED8-FF70AC0213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626548256"/>
        <c:axId val="58502991"/>
      </c:barChart>
      <c:catAx>
        <c:axId val="6265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Cost of Equity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Equity Value</a:t>
                </a:r>
                <a:r>
                  <a:rPr lang="en-US" sz="1050" baseline="0"/>
                  <a:t> per Share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Equity Value per Share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Probability</c:v>
          </c:tx>
          <c:spPr>
            <a:solidFill>
              <a:srgbClr val="0070C0">
                <a:alpha val="25000"/>
              </a:srgbClr>
            </a:solidFill>
            <a:ln>
              <a:solidFill>
                <a:srgbClr val="0070C0">
                  <a:alpha val="80000"/>
                </a:srgb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CATO!$N$101:$N$106</c:f>
              <c:numCache>
                <c:formatCode>_([$$-409]* #,##0.00_);_([$$-409]* \(#,##0.00\);_([$$-409]* "-"??_);_(@_)</c:formatCode>
                <c:ptCount val="6"/>
                <c:pt idx="0">
                  <c:v>0.99748838879505919</c:v>
                </c:pt>
                <c:pt idx="1">
                  <c:v>1.0037226912250283</c:v>
                </c:pt>
                <c:pt idx="2">
                  <c:v>1.0099569936549975</c:v>
                </c:pt>
                <c:pt idx="3">
                  <c:v>1.0161912960849666</c:v>
                </c:pt>
                <c:pt idx="4">
                  <c:v>1.0224255985149358</c:v>
                </c:pt>
                <c:pt idx="5">
                  <c:v>1.0286599009449049</c:v>
                </c:pt>
              </c:numCache>
            </c:numRef>
          </c:cat>
          <c:val>
            <c:numRef>
              <c:f>CATO!$O$101:$O$106</c:f>
              <c:numCache>
                <c:formatCode>0%</c:formatCode>
                <c:ptCount val="6"/>
                <c:pt idx="0">
                  <c:v>3.9920159680638723E-2</c:v>
                </c:pt>
                <c:pt idx="1">
                  <c:v>8.3832335329341312E-2</c:v>
                </c:pt>
                <c:pt idx="2">
                  <c:v>0.15768463073852296</c:v>
                </c:pt>
                <c:pt idx="3">
                  <c:v>0.25748502994011974</c:v>
                </c:pt>
                <c:pt idx="4">
                  <c:v>0.24151696606786427</c:v>
                </c:pt>
                <c:pt idx="5">
                  <c:v>0.14770459081836326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A-4DE6-B0B0-B870FB787F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626548256"/>
        <c:axId val="58502991"/>
      </c:barChart>
      <c:catAx>
        <c:axId val="6265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Equity </a:t>
                </a:r>
                <a:r>
                  <a:rPr lang="en-US" sz="1050" baseline="0"/>
                  <a:t>Value per Share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Percentage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Equity Value per Share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Cost of Equity</c:v>
          </c:tx>
          <c:spPr>
            <a:solidFill>
              <a:srgbClr val="0070C0">
                <a:alpha val="25000"/>
              </a:srgbClr>
            </a:solidFill>
            <a:ln>
              <a:solidFill>
                <a:srgbClr val="0070C0">
                  <a:alpha val="80000"/>
                </a:srgb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GIII!$M$141:$M$145</c:f>
              <c:numCache>
                <c:formatCode>0%</c:formatCode>
                <c:ptCount val="5"/>
                <c:pt idx="0">
                  <c:v>0.11</c:v>
                </c:pt>
                <c:pt idx="1">
                  <c:v>0.12</c:v>
                </c:pt>
                <c:pt idx="2">
                  <c:v>0.13</c:v>
                </c:pt>
                <c:pt idx="3">
                  <c:v>0.14000000000000001</c:v>
                </c:pt>
                <c:pt idx="4">
                  <c:v>0.15000000000000002</c:v>
                </c:pt>
              </c:numCache>
            </c:numRef>
          </c:cat>
          <c:val>
            <c:numRef>
              <c:f>GIII!$O$141:$O$145</c:f>
              <c:numCache>
                <c:formatCode>_(* #,##0.00_);_(* \(#,##0.00\);_(* "-"??_);_(@_)</c:formatCode>
                <c:ptCount val="5"/>
                <c:pt idx="0">
                  <c:v>29.671234364113239</c:v>
                </c:pt>
                <c:pt idx="1">
                  <c:v>26.109471574603749</c:v>
                </c:pt>
                <c:pt idx="2">
                  <c:v>23.269728798412828</c:v>
                </c:pt>
                <c:pt idx="3">
                  <c:v>20.947290214480418</c:v>
                </c:pt>
                <c:pt idx="4">
                  <c:v>19.008546421031276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1-46B5-9D90-BB78167B33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626548256"/>
        <c:axId val="58502991"/>
      </c:barChart>
      <c:catAx>
        <c:axId val="6265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Cost of Equity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Share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Equity Value per Share Probability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75000"/>
              <a:alpha val="25000"/>
            </a:schemeClr>
          </a:solidFill>
          <a:ln>
            <a:solidFill>
              <a:schemeClr val="tx1">
                <a:lumMod val="50000"/>
                <a:lumOff val="50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bg1">
              <a:lumMod val="95000"/>
              <a:alpha val="25000"/>
            </a:schemeClr>
          </a:solidFill>
          <a:ln>
            <a:solidFill>
              <a:schemeClr val="accent3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>
              <a:lumMod val="40000"/>
              <a:lumOff val="60000"/>
              <a:alpha val="40000"/>
            </a:schemeClr>
          </a:solidFill>
          <a:ln>
            <a:solidFill>
              <a:schemeClr val="accent4">
                <a:lumMod val="75000"/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>
              <a:alpha val="25000"/>
            </a:srgbClr>
          </a:solidFill>
          <a:ln w="9525">
            <a:solidFill>
              <a:schemeClr val="accent1">
                <a:alpha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FFC000">
              <a:alpha val="30000"/>
            </a:srgbClr>
          </a:solidFill>
          <a:ln>
            <a:solidFill>
              <a:srgbClr val="BF9000">
                <a:alpha val="80000"/>
              </a:srgb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>
              <a:alpha val="25000"/>
            </a:srgbClr>
          </a:solidFill>
          <a:ln>
            <a:solidFill>
              <a:srgbClr val="0070C0">
                <a:alpha val="80000"/>
              </a:srgb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Probability</c:v>
          </c:tx>
          <c:spPr>
            <a:solidFill>
              <a:srgbClr val="0070C0">
                <a:alpha val="25000"/>
              </a:srgbClr>
            </a:solidFill>
            <a:ln>
              <a:solidFill>
                <a:srgbClr val="0070C0">
                  <a:alpha val="80000"/>
                </a:srgb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GCO!$N$143:$N$149</c:f>
              <c:numCache>
                <c:formatCode>_([$$-409]* #,##0.00_);_([$$-409]* \(#,##0.00\);_([$$-409]* "-"??_);_(@_)</c:formatCode>
                <c:ptCount val="7"/>
                <c:pt idx="0">
                  <c:v>34.020071570065767</c:v>
                </c:pt>
                <c:pt idx="1">
                  <c:v>35.721075148569057</c:v>
                </c:pt>
                <c:pt idx="2">
                  <c:v>37.422078727072339</c:v>
                </c:pt>
                <c:pt idx="3">
                  <c:v>39.123082305575629</c:v>
                </c:pt>
                <c:pt idx="4">
                  <c:v>40.824085884078919</c:v>
                </c:pt>
                <c:pt idx="5">
                  <c:v>42.525089462582208</c:v>
                </c:pt>
                <c:pt idx="6">
                  <c:v>44.226093041085498</c:v>
                </c:pt>
              </c:numCache>
            </c:numRef>
          </c:cat>
          <c:val>
            <c:numRef>
              <c:f>GCO!$O$143:$O$152</c:f>
              <c:numCache>
                <c:formatCode>0%</c:formatCode>
                <c:ptCount val="8"/>
                <c:pt idx="0">
                  <c:v>0.76447105788423153</c:v>
                </c:pt>
                <c:pt idx="1">
                  <c:v>0.17764471057884232</c:v>
                </c:pt>
                <c:pt idx="2">
                  <c:v>5.3892215568862277E-2</c:v>
                </c:pt>
                <c:pt idx="3">
                  <c:v>3.9920159680638719E-3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3-405E-A0FA-4F31668D75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626548256"/>
        <c:axId val="58502991"/>
      </c:barChart>
      <c:catAx>
        <c:axId val="6265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E7E6E6">
                  <a:lumMod val="90000"/>
                  <a:alpha val="25000"/>
                </a:srgb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Equity </a:t>
                </a:r>
                <a:r>
                  <a:rPr lang="en-US" sz="1050" baseline="0"/>
                  <a:t>Value per Share</a:t>
                </a:r>
                <a:endParaRPr lang="en-US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[$$-409]* #,##0.00_);_([$$-409]* \(#,##0.00\);_([$$-409]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02991"/>
        <c:crosses val="autoZero"/>
        <c:auto val="1"/>
        <c:lblAlgn val="ctr"/>
        <c:lblOffset val="100"/>
        <c:noMultiLvlLbl val="0"/>
      </c:catAx>
      <c:valAx>
        <c:axId val="5850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>
                  <a:lumMod val="15000"/>
                  <a:lumOff val="85000"/>
                  <a:alpha val="90000"/>
                </a:sys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Percentage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4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rgbClr val="D9D9D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5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image" Target="../media/image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8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314738</xdr:colOff>
      <xdr:row>14</xdr:row>
      <xdr:rowOff>0</xdr:rowOff>
    </xdr:from>
    <xdr:to>
      <xdr:col>9</xdr:col>
      <xdr:colOff>562201</xdr:colOff>
      <xdr:row>28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5244C-656B-45E6-9BBA-733AF37C8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695" y="2136913"/>
          <a:ext cx="4173419" cy="2551044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1</xdr:col>
      <xdr:colOff>107678</xdr:colOff>
      <xdr:row>25</xdr:row>
      <xdr:rowOff>24849</xdr:rowOff>
    </xdr:from>
    <xdr:to>
      <xdr:col>2</xdr:col>
      <xdr:colOff>256764</xdr:colOff>
      <xdr:row>26</xdr:row>
      <xdr:rowOff>99392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D84E968-9048-41FC-9B6D-425061A7568F}"/>
            </a:ext>
          </a:extLst>
        </xdr:cNvPr>
        <xdr:cNvSpPr/>
      </xdr:nvSpPr>
      <xdr:spPr>
        <a:xfrm>
          <a:off x="289895" y="4166153"/>
          <a:ext cx="463826" cy="256761"/>
        </a:xfrm>
        <a:prstGeom prst="rightArrow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273783</xdr:colOff>
      <xdr:row>14</xdr:row>
      <xdr:rowOff>0</xdr:rowOff>
    </xdr:from>
    <xdr:to>
      <xdr:col>18</xdr:col>
      <xdr:colOff>0</xdr:colOff>
      <xdr:row>28</xdr:row>
      <xdr:rowOff>8283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38D293-FA99-44D2-8098-E17B6DD9A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9203" y="2393894"/>
          <a:ext cx="3974536" cy="2486469"/>
        </a:xfrm>
        <a:prstGeom prst="rect">
          <a:avLst/>
        </a:prstGeom>
        <a:ln>
          <a:solidFill>
            <a:schemeClr val="bg2">
              <a:lumMod val="25000"/>
            </a:schemeClr>
          </a:solidFill>
        </a:ln>
      </xdr:spPr>
    </xdr:pic>
    <xdr:clientData/>
  </xdr:twoCellAnchor>
  <xdr:twoCellAnchor>
    <xdr:from>
      <xdr:col>10</xdr:col>
      <xdr:colOff>383167</xdr:colOff>
      <xdr:row>19</xdr:row>
      <xdr:rowOff>74541</xdr:rowOff>
    </xdr:from>
    <xdr:to>
      <xdr:col>11</xdr:col>
      <xdr:colOff>240091</xdr:colOff>
      <xdr:row>20</xdr:row>
      <xdr:rowOff>149085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F4F06FE0-7640-4580-A817-21EB66DCAED4}"/>
            </a:ext>
          </a:extLst>
        </xdr:cNvPr>
        <xdr:cNvSpPr/>
      </xdr:nvSpPr>
      <xdr:spPr>
        <a:xfrm>
          <a:off x="5381685" y="3353501"/>
          <a:ext cx="463826" cy="251557"/>
        </a:xfrm>
        <a:prstGeom prst="rightArrow">
          <a:avLst/>
        </a:prstGeom>
        <a:solidFill>
          <a:srgbClr val="C00000">
            <a:alpha val="20000"/>
          </a:srgbClr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14</xdr:col>
      <xdr:colOff>0</xdr:colOff>
      <xdr:row>10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0F2F26-29F6-4CCC-A826-A242450DF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12</xdr:row>
      <xdr:rowOff>0</xdr:rowOff>
    </xdr:from>
    <xdr:to>
      <xdr:col>14</xdr:col>
      <xdr:colOff>0</xdr:colOff>
      <xdr:row>19</xdr:row>
      <xdr:rowOff>174735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5C3F96-3A11-489D-9286-32E06340A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608134</xdr:colOff>
      <xdr:row>16</xdr:row>
      <xdr:rowOff>175846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9C12DA-0399-4114-BE67-6F8EC6E0C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315057</xdr:colOff>
      <xdr:row>19</xdr:row>
      <xdr:rowOff>0</xdr:rowOff>
    </xdr:from>
    <xdr:to>
      <xdr:col>10</xdr:col>
      <xdr:colOff>608133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3900374-5C7B-4122-BC1B-9ADE07CD8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34</xdr:row>
      <xdr:rowOff>0</xdr:rowOff>
    </xdr:from>
    <xdr:to>
      <xdr:col>10</xdr:col>
      <xdr:colOff>608134</xdr:colOff>
      <xdr:row>47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8F2F08-40A9-40B3-87A0-887652B781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315057</xdr:colOff>
      <xdr:row>49</xdr:row>
      <xdr:rowOff>0</xdr:rowOff>
    </xdr:from>
    <xdr:to>
      <xdr:col>10</xdr:col>
      <xdr:colOff>608133</xdr:colOff>
      <xdr:row>63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2CD5B40-95EC-4D25-92FB-BEE846E004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315057</xdr:colOff>
      <xdr:row>65</xdr:row>
      <xdr:rowOff>1</xdr:rowOff>
    </xdr:from>
    <xdr:to>
      <xdr:col>10</xdr:col>
      <xdr:colOff>608133</xdr:colOff>
      <xdr:row>78</xdr:row>
      <xdr:rowOff>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D0AF467-7CA8-4652-9D9E-997CCBFDF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315057</xdr:colOff>
      <xdr:row>80</xdr:row>
      <xdr:rowOff>0</xdr:rowOff>
    </xdr:from>
    <xdr:to>
      <xdr:col>10</xdr:col>
      <xdr:colOff>608133</xdr:colOff>
      <xdr:row>93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B50D87-AEE2-44BC-94B0-4C944D7A1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1298C957-CA6A-473F-9103-7D7ADE7E2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12</xdr:col>
      <xdr:colOff>0</xdr:colOff>
      <xdr:row>144</xdr:row>
      <xdr:rowOff>0</xdr:rowOff>
    </xdr:from>
    <xdr:to>
      <xdr:col>17</xdr:col>
      <xdr:colOff>0</xdr:colOff>
      <xdr:row>159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62179A-5738-459C-9EB3-E6026BF3C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827C05A-F582-4DD8-B918-73C290FBE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6E9EFA36-8EE4-4C1F-885F-9659BFFC2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294" y="89647"/>
          <a:ext cx="476250" cy="476250"/>
        </a:xfrm>
        <a:prstGeom prst="rect">
          <a:avLst/>
        </a:prstGeom>
        <a:ln>
          <a:solidFill>
            <a:schemeClr val="bg1">
              <a:lumMod val="95000"/>
            </a:schemeClr>
          </a:solidFill>
        </a:ln>
      </xdr:spPr>
    </xdr:pic>
    <xdr:clientData/>
  </xdr:oneCellAnchor>
  <xdr:twoCellAnchor>
    <xdr:from>
      <xdr:col>12</xdr:col>
      <xdr:colOff>0</xdr:colOff>
      <xdr:row>116</xdr:row>
      <xdr:rowOff>0</xdr:rowOff>
    </xdr:from>
    <xdr:to>
      <xdr:col>17</xdr:col>
      <xdr:colOff>0</xdr:colOff>
      <xdr:row>131</xdr:row>
      <xdr:rowOff>156882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BECF12-829C-43AB-93C6-6136C9BED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A6629D43-DAAB-4686-B469-7DF718AE1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CAC608ED-B531-45B1-B6FE-5EAF06F38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C5A76913-F8E2-4073-AC8A-1FBB561BB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12</xdr:col>
      <xdr:colOff>0</xdr:colOff>
      <xdr:row>184</xdr:row>
      <xdr:rowOff>0</xdr:rowOff>
    </xdr:from>
    <xdr:to>
      <xdr:col>16</xdr:col>
      <xdr:colOff>44823</xdr:colOff>
      <xdr:row>197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7277B0-B885-4D56-A46E-D58C4C7E1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96D0DB41-1A9C-49D6-B8A3-50A25D5C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254ABB9F-4A68-4139-8981-B7947DC68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12</xdr:col>
      <xdr:colOff>0</xdr:colOff>
      <xdr:row>97</xdr:row>
      <xdr:rowOff>0</xdr:rowOff>
    </xdr:from>
    <xdr:to>
      <xdr:col>17</xdr:col>
      <xdr:colOff>0</xdr:colOff>
      <xdr:row>112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156E27-E306-4F42-BA94-4149ADEA7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F0021A59-E684-4290-ADD1-A647853FD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11</xdr:col>
      <xdr:colOff>134471</xdr:colOff>
      <xdr:row>139</xdr:row>
      <xdr:rowOff>0</xdr:rowOff>
    </xdr:from>
    <xdr:to>
      <xdr:col>16</xdr:col>
      <xdr:colOff>0</xdr:colOff>
      <xdr:row>151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20606D-8B90-47C3-9992-629B0E88B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C33BEBD6-3753-43ED-9225-5AB8CAB2E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A01C522-7AE7-4BE7-BE13-AD6D04F06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  <xdr:twoCellAnchor>
    <xdr:from>
      <xdr:col>12</xdr:col>
      <xdr:colOff>0</xdr:colOff>
      <xdr:row>141</xdr:row>
      <xdr:rowOff>0</xdr:rowOff>
    </xdr:from>
    <xdr:to>
      <xdr:col>16</xdr:col>
      <xdr:colOff>832037</xdr:colOff>
      <xdr:row>155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508AD8-06ED-4174-A3D8-E0FC5D50F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1B443035-4A64-460B-A095-577E30211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" cy="476250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457325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E4009528-3FFD-478C-ABEA-9D78CA087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7325" cy="47625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penter, Daniel B." id="{3C9F2DA4-1AC7-4AD9-99C5-41BB412782DC}" userId="Carpenter, Daniel B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48" dT="2020-11-14T17:17:54.16" personId="{3C9F2DA4-1AC7-4AD9-99C5-41BB412782DC}" id="{0051DD49-2683-4C99-8A99-BE1B6D3ABF4A}">
    <text>Data from quarterly forecast in previous model</text>
  </threadedComment>
  <threadedComment ref="M89" dT="2020-10-02T15:49:53.16" personId="{3C9F2DA4-1AC7-4AD9-99C5-41BB412782DC}" id="{056E3BA4-3A12-4609-BEA0-CA8507AA9164}">
    <text>Jump in quarter - look into</text>
  </threadedComment>
  <threadedComment ref="M92" dT="2020-10-02T15:49:58.80" personId="{3C9F2DA4-1AC7-4AD9-99C5-41BB412782DC}" id="{30F17ACA-2CE8-4837-98C0-0763C6483CDE}">
    <text>Jump in quarter - look into</text>
  </threadedComment>
  <threadedComment ref="B93" dT="2020-10-02T16:38:01.12" personId="{3C9F2DA4-1AC7-4AD9-99C5-41BB412782DC}" id="{89C65E53-0BD4-4485-A9D4-7AC867DB7FF3}">
    <text>PLUG</text>
  </threadedComment>
  <threadedComment ref="B104" dT="2020-10-02T16:40:22.62" personId="{3C9F2DA4-1AC7-4AD9-99C5-41BB412782DC}" id="{197DBEB0-5EDC-4C78-A2EA-675DCFF28F08}">
    <text>CHECK</text>
  </threadedComment>
  <threadedComment ref="B130" dT="2020-11-10T19:52:07.12" personId="{3C9F2DA4-1AC7-4AD9-99C5-41BB412782DC}" id="{868A0695-6719-4DDB-8D78-7D138F0071A0}">
    <text>Earnings forecast assumes no increase in net debt</text>
  </threadedComment>
  <threadedComment ref="D150" dT="2020-11-09T19:41:21.63" personId="{3C9F2DA4-1AC7-4AD9-99C5-41BB412782DC}" id="{B8D5025A-F652-4BB4-A7B8-2D2CA6FA4F8A}">
    <text>Assuming no debt</text>
  </threadedComment>
  <threadedComment ref="D151" dT="2020-11-05T18:43:18.00" personId="{3C9F2DA4-1AC7-4AD9-99C5-41BB412782DC}" id="{5EE2FDB8-0D31-4100-A6F7-8BD94716E4B1}">
    <text>Do not use these values - simulations capture better value</text>
  </threadedComment>
  <threadedComment ref="D152" dT="2020-11-05T18:43:32.87" personId="{3C9F2DA4-1AC7-4AD9-99C5-41BB412782DC}" id="{D3BF2AF3-9E2B-452E-B227-DAE727CB808D}">
    <text>Do not use these values - simulations capture better value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5" dT="2020-10-02T17:49:49.90" personId="{3C9F2DA4-1AC7-4AD9-99C5-41BB412782DC}" id="{5288E2A7-B386-4DEA-BB38-F7275F33EE1B}">
    <text>Omit goodwill tax break</text>
  </threadedComment>
  <threadedComment ref="E25" dT="2020-10-02T17:49:49.90" personId="{3C9F2DA4-1AC7-4AD9-99C5-41BB412782DC}" id="{FA3783A0-19C7-4A77-8044-511CC0EFB76B}">
    <text>Omit goodwill tax break</text>
  </threadedComment>
  <threadedComment ref="F25" dT="2020-10-02T17:49:49.90" personId="{3C9F2DA4-1AC7-4AD9-99C5-41BB412782DC}" id="{6BDC87B3-693B-4724-99EC-709BAB0BC225}">
    <text>Omit goodwill tax break</text>
  </threadedComment>
  <threadedComment ref="G25" dT="2020-10-02T17:49:49.90" personId="{3C9F2DA4-1AC7-4AD9-99C5-41BB412782DC}" id="{7EA41F67-E616-417D-AF5B-42331C03A0F8}">
    <text>Omit goodwill tax break</text>
  </threadedComment>
  <threadedComment ref="H25" dT="2020-10-02T17:49:49.90" personId="{3C9F2DA4-1AC7-4AD9-99C5-41BB412782DC}" id="{39E775B2-28E6-44A3-8014-38C842DDE43F}">
    <text>Omit goodwill tax break</text>
  </threadedComment>
  <threadedComment ref="H31" dT="2020-10-02T18:25:47.26" personId="{3C9F2DA4-1AC7-4AD9-99C5-41BB412782DC}" id="{C82F80C4-3F3E-4B4F-9E6E-9F97E718168B}">
    <text>Steady upward trend</text>
  </threadedComment>
  <threadedComment ref="H32" dT="2020-10-02T18:25:47.26" personId="{3C9F2DA4-1AC7-4AD9-99C5-41BB412782DC}" id="{D4C773FC-A8B3-4611-A04A-617F2785A524}">
    <text>Steady upward trend</text>
  </threadedComment>
  <threadedComment ref="T40" dT="2020-11-14T17:17:54.16" personId="{3C9F2DA4-1AC7-4AD9-99C5-41BB412782DC}" id="{6681199B-070F-463B-B821-6D8A68788D1B}">
    <text>Data from quarterly forecast in previous model</text>
  </threadedComment>
  <threadedComment ref="T41" dT="2020-11-14T17:17:54.16" personId="{3C9F2DA4-1AC7-4AD9-99C5-41BB412782DC}" id="{A1A45441-C587-477B-A3F2-5FB8EDB75AAF}">
    <text>Data from quarterly forecast in previous model</text>
  </threadedComment>
  <threadedComment ref="T42" dT="2020-11-14T17:17:54.16" personId="{3C9F2DA4-1AC7-4AD9-99C5-41BB412782DC}" id="{7399C2CB-2484-43C3-9C7F-F50B34C1D1E2}">
    <text>Data from quarterly forecast in previous model</text>
  </threadedComment>
  <threadedComment ref="N63" dT="2020-10-02T17:37:25.45" personId="{3C9F2DA4-1AC7-4AD9-99C5-41BB412782DC}" id="{82710FD0-642B-4AA2-9FD6-3D7124EB0692}">
    <text>Different formula</text>
  </threadedComment>
  <threadedComment ref="B102" dT="2020-11-10T19:52:07.12" personId="{3C9F2DA4-1AC7-4AD9-99C5-41BB412782DC}" id="{853350B8-78A7-4E40-866C-A83B66BE96CF}">
    <text>Earnings forecast assumes no increase in net debt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43" dT="2020-11-10T22:07:46.59" personId="{3C9F2DA4-1AC7-4AD9-99C5-41BB412782DC}" id="{9151B93D-1961-48C3-B95C-137B9ED7573F}">
    <text>Omit recent jump</text>
  </threadedComment>
  <threadedComment ref="T48" dT="2020-11-14T17:17:54.16" personId="{3C9F2DA4-1AC7-4AD9-99C5-41BB412782DC}" id="{86A692FA-7D72-4005-857B-63631146A227}">
    <text>Data from quarterly forecast in previous model</text>
  </threadedComment>
  <threadedComment ref="T49" dT="2020-11-14T17:17:54.16" personId="{3C9F2DA4-1AC7-4AD9-99C5-41BB412782DC}" id="{83CA0E0C-DC42-41A8-8A7D-D1BD781419F3}">
    <text>Data from quarterly forecast in previous model</text>
  </threadedComment>
  <threadedComment ref="T50" dT="2020-11-14T17:17:54.16" personId="{3C9F2DA4-1AC7-4AD9-99C5-41BB412782DC}" id="{82BE3C8E-A390-477B-B137-E5D67D7276D4}">
    <text>Data from quarterly forecast in previous model</text>
  </threadedComment>
  <threadedComment ref="T51" dT="2020-11-14T17:17:54.16" personId="{3C9F2DA4-1AC7-4AD9-99C5-41BB412782DC}" id="{7BD8CF76-53D9-46D8-9D23-DA7B0E4FF9CA}">
    <text>Data from quarterly forecast in previous model</text>
  </threadedComment>
  <threadedComment ref="B119" dT="2020-10-03T18:06:08.72" personId="{3C9F2DA4-1AC7-4AD9-99C5-41BB412782DC}" id="{48EA332B-DB38-454C-AB7D-04FC441D1846}">
    <text>Total assets used as plug</text>
  </threadedComment>
  <threadedComment ref="B170" dT="2020-11-10T19:52:07.12" personId="{3C9F2DA4-1AC7-4AD9-99C5-41BB412782DC}" id="{46D55462-2C04-4935-BD96-1AE59735EBAB}">
    <text>Earnings forecast assumes no increase in net debt</text>
  </threadedComment>
  <threadedComment ref="D178" dT="2020-10-31T15:50:43.62" personId="{3C9F2DA4-1AC7-4AD9-99C5-41BB412782DC}" id="{3D6ED577-FAE1-4966-BA01-E882EF7CDF04}">
    <text>Input Available on "Sector Drivers" sheet</text>
  </threadedComment>
  <threadedComment ref="D179" dT="2020-11-05T18:24:59.46" personId="{3C9F2DA4-1AC7-4AD9-99C5-41BB412782DC}" id="{46E1F74C-14F6-4D58-BF84-6B1977A339EF}">
    <text>Trending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9" dT="2020-10-03T15:42:49.80" personId="{3C9F2DA4-1AC7-4AD9-99C5-41BB412782DC}" id="{AF9375CC-CCA7-494A-A197-D702C9796148}">
    <text>LOOK INTO</text>
  </threadedComment>
  <threadedComment ref="B10" dT="2020-10-03T15:42:49.80" personId="{3C9F2DA4-1AC7-4AD9-99C5-41BB412782DC}" id="{EF91E9BF-55F3-4BDD-BBD5-073B16933490}">
    <text>LOOK INTO</text>
  </threadedComment>
  <threadedComment ref="B37" dT="2020-10-03T15:36:30.64" personId="{3C9F2DA4-1AC7-4AD9-99C5-41BB412782DC}" id="{D96988CD-4266-41E7-8D76-50FBB89A5783}">
    <text>Zeroed out because of how it appears on original IS</text>
  </threadedComment>
  <threadedComment ref="B58" dT="2020-10-03T16:23:20.77" personId="{3C9F2DA4-1AC7-4AD9-99C5-41BB412782DC}" id="{5D8D4173-85C6-4F37-A36A-41AD66966C44}">
    <text>This is a plug number</text>
  </threadedComment>
  <threadedComment ref="B83" dT="2020-11-10T19:52:07.12" personId="{3C9F2DA4-1AC7-4AD9-99C5-41BB412782DC}" id="{1F40B864-852D-4481-8685-11352B2DED78}">
    <text>Earnings forecast assumes no increase in net debt</text>
  </threadedComment>
  <threadedComment ref="H84" dT="2020-11-10T21:52:24.55" personId="{3C9F2DA4-1AC7-4AD9-99C5-41BB412782DC}" id="{249E1A5A-7EA7-4A07-895F-9C683016BC19}">
    <text>YTD</text>
  </threadedComment>
  <threadedComment ref="H85" dT="2020-11-10T21:52:28.96" personId="{3C9F2DA4-1AC7-4AD9-99C5-41BB412782DC}" id="{A438DA1B-E3CE-4305-B15D-2501CD7B25FA}">
    <text>YTD</text>
  </threadedComment>
  <threadedComment ref="D91" dT="2020-10-31T15:50:43.62" personId="{3C9F2DA4-1AC7-4AD9-99C5-41BB412782DC}" id="{CBBACADC-E918-4E17-8A08-768B117DBAEF}">
    <text>Input Available on "Sector Drivers" sheet</text>
  </threadedComment>
  <threadedComment ref="D92" dT="2020-11-05T18:24:59.46" personId="{3C9F2DA4-1AC7-4AD9-99C5-41BB412782DC}" id="{9DD79158-7FE5-496F-942B-E3AF2AAC6CEF}">
    <text>Trending</text>
  </threadedComment>
  <threadedComment ref="D103" dT="2020-11-10T21:53:19.94" personId="{3C9F2DA4-1AC7-4AD9-99C5-41BB412782DC}" id="{0BFE67DD-51A4-4F22-A844-C134B204DDF3}">
    <text>Pay off debt in same year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J12" dT="2020-10-04T15:50:31.21" personId="{3C9F2DA4-1AC7-4AD9-99C5-41BB412782DC}" id="{96841365-FC2A-4D00-B280-EE1FAD203BF8}">
    <text>Estimating the trend you see on the graph</text>
  </threadedComment>
  <threadedComment ref="T32" dT="2020-11-14T17:17:54.16" personId="{3C9F2DA4-1AC7-4AD9-99C5-41BB412782DC}" id="{6A481CE7-EE3E-42A6-894A-188E20B637AC}">
    <text>Data from quarterly forecast in previous model</text>
  </threadedComment>
  <threadedComment ref="B119" dT="2020-11-10T19:52:07.12" personId="{3C9F2DA4-1AC7-4AD9-99C5-41BB412782DC}" id="{E7DAA632-B1C1-4A00-96EB-AB8ED8AF7F48}">
    <text>Earnings forecast assumes no increase in net debt</text>
  </threadedComment>
  <threadedComment ref="D127" dT="2020-10-31T15:50:43.62" personId="{3C9F2DA4-1AC7-4AD9-99C5-41BB412782DC}" id="{B8D1A0B8-360F-42F3-B233-8B7528DD88B6}">
    <text>Input Available on "Sector Drivers" sheet</text>
  </threadedComment>
  <threadedComment ref="D128" dT="2020-11-05T18:24:59.46" personId="{3C9F2DA4-1AC7-4AD9-99C5-41BB412782DC}" id="{D91CE864-6630-4E51-A95A-7ABCEFBE4283}">
    <text>Trending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T26" dT="2020-11-14T17:17:54.16" personId="{3C9F2DA4-1AC7-4AD9-99C5-41BB412782DC}" id="{7E71FE11-064E-4F69-93D1-4E2B1204884B}">
    <text>Data from quarterly forecast in previous model</text>
  </threadedComment>
  <threadedComment ref="B31" dT="2020-10-04T16:27:52.76" personId="{3C9F2DA4-1AC7-4AD9-99C5-41BB412782DC}" id="{542B3F8A-93B3-4FC0-89C1-D8EA97134057}">
    <text>Sporadic, held random for now - check to see cause</text>
  </threadedComment>
  <threadedComment ref="B36" dT="2020-10-04T16:33:34.91" personId="{3C9F2DA4-1AC7-4AD9-99C5-41BB412782DC}" id="{D1F617E3-DF23-482E-93E0-3DF652B4FF75}">
    <text>Random prob</text>
  </threadedComment>
  <threadedComment ref="B38" dT="2020-10-04T16:33:28.85" personId="{3C9F2DA4-1AC7-4AD9-99C5-41BB412782DC}" id="{7C5A2605-6A45-46B0-8D43-BE88D6B49348}">
    <text>Random</text>
  </threadedComment>
  <threadedComment ref="B38" dT="2020-10-04T16:33:53.21" personId="{3C9F2DA4-1AC7-4AD9-99C5-41BB412782DC}" id="{FC3C92F7-9DB6-442E-BD18-ACB1F71C8D24}" parentId="{7C5A2605-6A45-46B0-8D43-BE88D6B49348}">
    <text>Because there is no short term investments in CA</text>
  </threadedComment>
  <threadedComment ref="B98" dT="2020-10-04T16:53:48.90" personId="{3C9F2DA4-1AC7-4AD9-99C5-41BB412782DC}" id="{F2BBD9E7-CED1-4CB2-9D91-CE90F07C8576}">
    <text>Plug</text>
  </threadedComment>
  <threadedComment ref="B105" dT="2020-10-04T16:40:14.80" personId="{3C9F2DA4-1AC7-4AD9-99C5-41BB412782DC}" id="{9E7D0435-B732-40F8-B29D-CCE7A3C8127E}">
    <text>See why stopped</text>
  </threadedComment>
  <threadedComment ref="B106" dT="2020-10-04T16:40:19.62" personId="{3C9F2DA4-1AC7-4AD9-99C5-41BB412782DC}" id="{B39B7572-E8FF-4A6C-BE68-176775DEF58A}">
    <text>See why stopped</text>
  </threadedComment>
  <threadedComment ref="B122" dT="2020-11-10T19:52:07.12" personId="{3C9F2DA4-1AC7-4AD9-99C5-41BB412782DC}" id="{87597F6F-52E1-4B61-9FF7-23D54F7D2276}">
    <text>Earnings forecast assumes no increase in net debt</text>
  </threadedComment>
  <threadedComment ref="D130" dT="2020-10-31T15:50:43.62" personId="{3C9F2DA4-1AC7-4AD9-99C5-41BB412782DC}" id="{8A312891-2987-4AC1-8112-9A8A0FC5825B}">
    <text>Input Available on "Sector Drivers" sheet</text>
  </threadedComment>
  <threadedComment ref="D131" dT="2020-11-05T18:24:59.46" personId="{3C9F2DA4-1AC7-4AD9-99C5-41BB412782DC}" id="{1D45028D-C8C1-42BB-8B09-367E4C9C06CC}">
    <text>Trending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2.xml"/><Relationship Id="rId4" Type="http://schemas.microsoft.com/office/2017/10/relationships/threadedComment" Target="../threadedComments/threadedComment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4.xml"/><Relationship Id="rId4" Type="http://schemas.microsoft.com/office/2017/10/relationships/threadedComment" Target="../threadedComments/threadedComment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</sheetPr>
  <dimension ref="A1:XFB52"/>
  <sheetViews>
    <sheetView showGridLines="0" zoomScale="113" zoomScaleNormal="113" workbookViewId="0">
      <selection activeCell="W12" sqref="W12"/>
    </sheetView>
  </sheetViews>
  <sheetFormatPr defaultColWidth="9.140625" defaultRowHeight="14.25" x14ac:dyDescent="0.2"/>
  <cols>
    <col min="1" max="1" width="2.7109375" style="156" customWidth="1"/>
    <col min="2" max="4" width="4.7109375" style="156" customWidth="1"/>
    <col min="5" max="5" width="12.7109375" style="156" customWidth="1"/>
    <col min="6" max="18" width="9.140625" style="156"/>
    <col min="19" max="20" width="2.7109375" style="156" customWidth="1"/>
    <col min="21" max="16384" width="9.140625" style="156"/>
  </cols>
  <sheetData>
    <row r="1" spans="1:16382" ht="6.95" customHeight="1" x14ac:dyDescent="0.2"/>
    <row r="2" spans="1:16382" ht="23.25" x14ac:dyDescent="0.35">
      <c r="A2" s="157"/>
      <c r="B2" s="145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7"/>
      <c r="FH2" s="157"/>
      <c r="FI2" s="157"/>
      <c r="FJ2" s="157"/>
      <c r="FK2" s="157"/>
      <c r="FL2" s="157"/>
      <c r="FM2" s="157"/>
      <c r="FN2" s="157"/>
      <c r="FO2" s="157"/>
      <c r="FP2" s="157"/>
      <c r="FQ2" s="157"/>
      <c r="FR2" s="157"/>
      <c r="FS2" s="157"/>
      <c r="FT2" s="157"/>
      <c r="FU2" s="157"/>
      <c r="FV2" s="157"/>
      <c r="FW2" s="157"/>
      <c r="FX2" s="157"/>
      <c r="FY2" s="157"/>
      <c r="FZ2" s="157"/>
      <c r="GA2" s="157"/>
      <c r="GB2" s="157"/>
      <c r="GC2" s="157"/>
      <c r="GD2" s="157"/>
      <c r="GE2" s="157"/>
      <c r="GF2" s="157"/>
      <c r="GG2" s="157"/>
      <c r="GH2" s="157"/>
      <c r="GI2" s="157"/>
      <c r="GJ2" s="157"/>
      <c r="GK2" s="157"/>
      <c r="GL2" s="157"/>
      <c r="GM2" s="157"/>
      <c r="GN2" s="157"/>
      <c r="GO2" s="157"/>
      <c r="GP2" s="157"/>
      <c r="GQ2" s="157"/>
      <c r="GR2" s="157"/>
      <c r="GS2" s="157"/>
      <c r="GT2" s="157"/>
      <c r="GU2" s="157"/>
      <c r="GV2" s="157"/>
      <c r="GW2" s="157"/>
      <c r="GX2" s="157"/>
      <c r="GY2" s="157"/>
      <c r="GZ2" s="157"/>
      <c r="HA2" s="157"/>
      <c r="HB2" s="157"/>
      <c r="HC2" s="157"/>
      <c r="HD2" s="157"/>
      <c r="HE2" s="157"/>
      <c r="HF2" s="157"/>
      <c r="HG2" s="157"/>
      <c r="HH2" s="157"/>
      <c r="HI2" s="157"/>
      <c r="HJ2" s="157"/>
      <c r="HK2" s="157"/>
      <c r="HL2" s="157"/>
      <c r="HM2" s="157"/>
      <c r="HN2" s="157"/>
      <c r="HO2" s="157"/>
      <c r="HP2" s="157"/>
      <c r="HQ2" s="157"/>
      <c r="HR2" s="157"/>
      <c r="HS2" s="157"/>
      <c r="HT2" s="157"/>
      <c r="HU2" s="157"/>
      <c r="HV2" s="157"/>
      <c r="HW2" s="157"/>
      <c r="HX2" s="157"/>
      <c r="HY2" s="157"/>
      <c r="HZ2" s="157"/>
      <c r="IA2" s="157"/>
      <c r="IB2" s="157"/>
      <c r="IC2" s="157"/>
      <c r="ID2" s="157"/>
      <c r="IE2" s="157"/>
      <c r="IF2" s="157"/>
      <c r="IG2" s="157"/>
      <c r="IH2" s="157"/>
      <c r="II2" s="157"/>
      <c r="IJ2" s="157"/>
      <c r="IK2" s="157"/>
      <c r="IL2" s="157"/>
      <c r="IM2" s="157"/>
      <c r="IN2" s="157"/>
      <c r="IO2" s="157"/>
      <c r="IP2" s="157"/>
      <c r="IQ2" s="157"/>
      <c r="IR2" s="157"/>
      <c r="IS2" s="157"/>
      <c r="IT2" s="157"/>
      <c r="IU2" s="157"/>
      <c r="IV2" s="157"/>
      <c r="IW2" s="157"/>
      <c r="IX2" s="157"/>
      <c r="IY2" s="157"/>
      <c r="IZ2" s="157"/>
      <c r="JA2" s="157"/>
      <c r="JB2" s="157"/>
      <c r="JC2" s="157"/>
      <c r="JD2" s="157"/>
      <c r="JE2" s="157"/>
      <c r="JF2" s="157"/>
      <c r="JG2" s="157"/>
      <c r="JH2" s="157"/>
      <c r="JI2" s="157"/>
      <c r="JJ2" s="157"/>
      <c r="JK2" s="157"/>
      <c r="JL2" s="157"/>
      <c r="JM2" s="157"/>
      <c r="JN2" s="157"/>
      <c r="JO2" s="157"/>
      <c r="JP2" s="157"/>
      <c r="JQ2" s="157"/>
      <c r="JR2" s="157"/>
      <c r="JS2" s="157"/>
      <c r="JT2" s="157"/>
      <c r="JU2" s="157"/>
      <c r="JV2" s="157"/>
      <c r="JW2" s="157"/>
      <c r="JX2" s="157"/>
      <c r="JY2" s="157"/>
      <c r="JZ2" s="157"/>
      <c r="KA2" s="157"/>
      <c r="KB2" s="157"/>
      <c r="KC2" s="157"/>
      <c r="KD2" s="157"/>
      <c r="KE2" s="157"/>
      <c r="KF2" s="157"/>
      <c r="KG2" s="157"/>
      <c r="KH2" s="157"/>
      <c r="KI2" s="157"/>
      <c r="KJ2" s="157"/>
      <c r="KK2" s="157"/>
      <c r="KL2" s="157"/>
      <c r="KM2" s="157"/>
      <c r="KN2" s="157"/>
      <c r="KO2" s="157"/>
      <c r="KP2" s="157"/>
      <c r="KQ2" s="157"/>
      <c r="KR2" s="157"/>
      <c r="KS2" s="157"/>
      <c r="KT2" s="157"/>
      <c r="KU2" s="157"/>
      <c r="KV2" s="157"/>
      <c r="KW2" s="157"/>
      <c r="KX2" s="157"/>
      <c r="KY2" s="157"/>
      <c r="KZ2" s="157"/>
      <c r="LA2" s="157"/>
      <c r="LB2" s="157"/>
      <c r="LC2" s="157"/>
      <c r="LD2" s="157"/>
      <c r="LE2" s="157"/>
      <c r="LF2" s="157"/>
      <c r="LG2" s="157"/>
      <c r="LH2" s="157"/>
      <c r="LI2" s="157"/>
      <c r="LJ2" s="157"/>
      <c r="LK2" s="157"/>
      <c r="LL2" s="157"/>
      <c r="LM2" s="157"/>
      <c r="LN2" s="157"/>
      <c r="LO2" s="157"/>
      <c r="LP2" s="157"/>
      <c r="LQ2" s="157"/>
      <c r="LR2" s="157"/>
      <c r="LS2" s="157"/>
      <c r="LT2" s="157"/>
      <c r="LU2" s="157"/>
      <c r="LV2" s="157"/>
      <c r="LW2" s="157"/>
      <c r="LX2" s="157"/>
      <c r="LY2" s="157"/>
      <c r="LZ2" s="157"/>
      <c r="MA2" s="157"/>
      <c r="MB2" s="157"/>
      <c r="MC2" s="157"/>
      <c r="MD2" s="157"/>
      <c r="ME2" s="157"/>
      <c r="MF2" s="157"/>
      <c r="MG2" s="157"/>
      <c r="MH2" s="157"/>
      <c r="MI2" s="157"/>
      <c r="MJ2" s="157"/>
      <c r="MK2" s="157"/>
      <c r="ML2" s="157"/>
      <c r="MM2" s="157"/>
      <c r="MN2" s="157"/>
      <c r="MO2" s="157"/>
      <c r="MP2" s="157"/>
      <c r="MQ2" s="157"/>
      <c r="MR2" s="157"/>
      <c r="MS2" s="157"/>
      <c r="MT2" s="157"/>
      <c r="MU2" s="157"/>
      <c r="MV2" s="157"/>
      <c r="MW2" s="157"/>
      <c r="MX2" s="157"/>
      <c r="MY2" s="157"/>
      <c r="MZ2" s="157"/>
      <c r="NA2" s="157"/>
      <c r="NB2" s="157"/>
      <c r="NC2" s="157"/>
      <c r="ND2" s="157"/>
      <c r="NE2" s="157"/>
      <c r="NF2" s="157"/>
      <c r="NG2" s="157"/>
      <c r="NH2" s="157"/>
      <c r="NI2" s="157"/>
      <c r="NJ2" s="157"/>
      <c r="NK2" s="157"/>
      <c r="NL2" s="157"/>
      <c r="NM2" s="157"/>
      <c r="NN2" s="157"/>
      <c r="NO2" s="157"/>
      <c r="NP2" s="157"/>
      <c r="NQ2" s="157"/>
      <c r="NR2" s="157"/>
      <c r="NS2" s="157"/>
      <c r="NT2" s="157"/>
      <c r="NU2" s="157"/>
      <c r="NV2" s="157"/>
      <c r="NW2" s="157"/>
      <c r="NX2" s="157"/>
      <c r="NY2" s="157"/>
      <c r="NZ2" s="157"/>
      <c r="OA2" s="157"/>
      <c r="OB2" s="157"/>
      <c r="OC2" s="157"/>
      <c r="OD2" s="157"/>
      <c r="OE2" s="157"/>
      <c r="OF2" s="157"/>
      <c r="OG2" s="157"/>
      <c r="OH2" s="157"/>
      <c r="OI2" s="157"/>
      <c r="OJ2" s="157"/>
      <c r="OK2" s="157"/>
      <c r="OL2" s="157"/>
      <c r="OM2" s="157"/>
      <c r="ON2" s="157"/>
      <c r="OO2" s="157"/>
      <c r="OP2" s="157"/>
      <c r="OQ2" s="157"/>
      <c r="OR2" s="157"/>
      <c r="OS2" s="157"/>
      <c r="OT2" s="157"/>
      <c r="OU2" s="157"/>
      <c r="OV2" s="157"/>
      <c r="OW2" s="157"/>
      <c r="OX2" s="157"/>
      <c r="OY2" s="157"/>
      <c r="OZ2" s="157"/>
      <c r="PA2" s="157"/>
      <c r="PB2" s="157"/>
      <c r="PC2" s="157"/>
      <c r="PD2" s="157"/>
      <c r="PE2" s="157"/>
      <c r="PF2" s="157"/>
      <c r="PG2" s="157"/>
      <c r="PH2" s="157"/>
      <c r="PI2" s="157"/>
      <c r="PJ2" s="157"/>
      <c r="PK2" s="157"/>
      <c r="PL2" s="157"/>
      <c r="PM2" s="157"/>
      <c r="PN2" s="157"/>
      <c r="PO2" s="157"/>
      <c r="PP2" s="157"/>
      <c r="PQ2" s="157"/>
      <c r="PR2" s="157"/>
      <c r="PS2" s="157"/>
      <c r="PT2" s="157"/>
      <c r="PU2" s="157"/>
      <c r="PV2" s="157"/>
      <c r="PW2" s="157"/>
      <c r="PX2" s="157"/>
      <c r="PY2" s="157"/>
      <c r="PZ2" s="157"/>
      <c r="QA2" s="157"/>
      <c r="QB2" s="157"/>
      <c r="QC2" s="157"/>
      <c r="QD2" s="157"/>
      <c r="QE2" s="157"/>
      <c r="QF2" s="157"/>
      <c r="QG2" s="157"/>
      <c r="QH2" s="157"/>
      <c r="QI2" s="157"/>
      <c r="QJ2" s="157"/>
      <c r="QK2" s="157"/>
      <c r="QL2" s="157"/>
      <c r="QM2" s="157"/>
      <c r="QN2" s="157"/>
      <c r="QO2" s="157"/>
      <c r="QP2" s="157"/>
      <c r="QQ2" s="157"/>
      <c r="QR2" s="157"/>
      <c r="QS2" s="157"/>
      <c r="QT2" s="157"/>
      <c r="QU2" s="157"/>
      <c r="QV2" s="157"/>
      <c r="QW2" s="157"/>
      <c r="QX2" s="157"/>
      <c r="QY2" s="157"/>
      <c r="QZ2" s="157"/>
      <c r="RA2" s="157"/>
      <c r="RB2" s="157"/>
      <c r="RC2" s="157"/>
      <c r="RD2" s="157"/>
      <c r="RE2" s="157"/>
      <c r="RF2" s="157"/>
      <c r="RG2" s="157"/>
      <c r="RH2" s="157"/>
      <c r="RI2" s="157"/>
      <c r="RJ2" s="157"/>
      <c r="RK2" s="157"/>
      <c r="RL2" s="157"/>
      <c r="RM2" s="157"/>
      <c r="RN2" s="157"/>
      <c r="RO2" s="157"/>
      <c r="RP2" s="157"/>
      <c r="RQ2" s="157"/>
      <c r="RR2" s="157"/>
      <c r="RS2" s="157"/>
      <c r="RT2" s="157"/>
      <c r="RU2" s="157"/>
      <c r="RV2" s="157"/>
      <c r="RW2" s="157"/>
      <c r="RX2" s="157"/>
      <c r="RY2" s="157"/>
      <c r="RZ2" s="157"/>
      <c r="SA2" s="157"/>
      <c r="SB2" s="157"/>
      <c r="SC2" s="157"/>
      <c r="SD2" s="157"/>
      <c r="SE2" s="157"/>
      <c r="SF2" s="157"/>
      <c r="SG2" s="157"/>
      <c r="SH2" s="157"/>
      <c r="SI2" s="157"/>
      <c r="SJ2" s="157"/>
      <c r="SK2" s="157"/>
      <c r="SL2" s="157"/>
      <c r="SM2" s="157"/>
      <c r="SN2" s="157"/>
      <c r="SO2" s="157"/>
      <c r="SP2" s="157"/>
      <c r="SQ2" s="157"/>
      <c r="SR2" s="157"/>
      <c r="SS2" s="157"/>
      <c r="ST2" s="157"/>
      <c r="SU2" s="157"/>
      <c r="SV2" s="157"/>
      <c r="SW2" s="157"/>
      <c r="SX2" s="157"/>
      <c r="SY2" s="157"/>
      <c r="SZ2" s="157"/>
      <c r="TA2" s="157"/>
      <c r="TB2" s="157"/>
      <c r="TC2" s="157"/>
      <c r="TD2" s="157"/>
      <c r="TE2" s="157"/>
      <c r="TF2" s="157"/>
      <c r="TG2" s="157"/>
      <c r="TH2" s="157"/>
      <c r="TI2" s="157"/>
      <c r="TJ2" s="157"/>
      <c r="TK2" s="157"/>
      <c r="TL2" s="157"/>
      <c r="TM2" s="157"/>
      <c r="TN2" s="157"/>
      <c r="TO2" s="157"/>
      <c r="TP2" s="157"/>
      <c r="TQ2" s="157"/>
      <c r="TR2" s="157"/>
      <c r="TS2" s="157"/>
      <c r="TT2" s="157"/>
      <c r="TU2" s="157"/>
      <c r="TV2" s="157"/>
      <c r="TW2" s="157"/>
      <c r="TX2" s="157"/>
      <c r="TY2" s="157"/>
      <c r="TZ2" s="157"/>
      <c r="UA2" s="157"/>
      <c r="UB2" s="157"/>
      <c r="UC2" s="157"/>
      <c r="UD2" s="157"/>
      <c r="UE2" s="157"/>
      <c r="UF2" s="157"/>
      <c r="UG2" s="157"/>
      <c r="UH2" s="157"/>
      <c r="UI2" s="157"/>
      <c r="UJ2" s="157"/>
      <c r="UK2" s="157"/>
      <c r="UL2" s="157"/>
      <c r="UM2" s="157"/>
      <c r="UN2" s="157"/>
      <c r="UO2" s="157"/>
      <c r="UP2" s="157"/>
      <c r="UQ2" s="157"/>
      <c r="UR2" s="157"/>
      <c r="US2" s="157"/>
      <c r="UT2" s="157"/>
      <c r="UU2" s="157"/>
      <c r="UV2" s="157"/>
      <c r="UW2" s="157"/>
      <c r="UX2" s="157"/>
      <c r="UY2" s="157"/>
      <c r="UZ2" s="157"/>
      <c r="VA2" s="157"/>
      <c r="VB2" s="157"/>
      <c r="VC2" s="157"/>
      <c r="VD2" s="157"/>
      <c r="VE2" s="157"/>
      <c r="VF2" s="157"/>
      <c r="VG2" s="157"/>
      <c r="VH2" s="157"/>
      <c r="VI2" s="157"/>
      <c r="VJ2" s="157"/>
      <c r="VK2" s="157"/>
      <c r="VL2" s="157"/>
      <c r="VM2" s="157"/>
      <c r="VN2" s="157"/>
      <c r="VO2" s="157"/>
      <c r="VP2" s="157"/>
      <c r="VQ2" s="157"/>
      <c r="VR2" s="157"/>
      <c r="VS2" s="157"/>
      <c r="VT2" s="157"/>
      <c r="VU2" s="157"/>
      <c r="VV2" s="157"/>
      <c r="VW2" s="157"/>
      <c r="VX2" s="157"/>
      <c r="VY2" s="157"/>
      <c r="VZ2" s="157"/>
      <c r="WA2" s="157"/>
      <c r="WB2" s="157"/>
      <c r="WC2" s="157"/>
      <c r="WD2" s="157"/>
      <c r="WE2" s="157"/>
      <c r="WF2" s="157"/>
      <c r="WG2" s="157"/>
      <c r="WH2" s="157"/>
      <c r="WI2" s="157"/>
      <c r="WJ2" s="157"/>
      <c r="WK2" s="157"/>
      <c r="WL2" s="157"/>
      <c r="WM2" s="157"/>
      <c r="WN2" s="157"/>
      <c r="WO2" s="157"/>
      <c r="WP2" s="157"/>
      <c r="WQ2" s="157"/>
      <c r="WR2" s="157"/>
      <c r="WS2" s="157"/>
      <c r="WT2" s="157"/>
      <c r="WU2" s="157"/>
      <c r="WV2" s="157"/>
      <c r="WW2" s="157"/>
      <c r="WX2" s="157"/>
      <c r="WY2" s="157"/>
      <c r="WZ2" s="157"/>
      <c r="XA2" s="157"/>
      <c r="XB2" s="157"/>
      <c r="XC2" s="157"/>
      <c r="XD2" s="157"/>
      <c r="XE2" s="157"/>
      <c r="XF2" s="157"/>
      <c r="XG2" s="157"/>
      <c r="XH2" s="157"/>
      <c r="XI2" s="157"/>
      <c r="XJ2" s="157"/>
      <c r="XK2" s="157"/>
      <c r="XL2" s="157"/>
      <c r="XM2" s="157"/>
      <c r="XN2" s="157"/>
      <c r="XO2" s="157"/>
      <c r="XP2" s="157"/>
      <c r="XQ2" s="157"/>
      <c r="XR2" s="157"/>
      <c r="XS2" s="157"/>
      <c r="XT2" s="157"/>
      <c r="XU2" s="157"/>
      <c r="XV2" s="157"/>
      <c r="XW2" s="157"/>
      <c r="XX2" s="157"/>
      <c r="XY2" s="157"/>
      <c r="XZ2" s="157"/>
      <c r="YA2" s="157"/>
      <c r="YB2" s="157"/>
      <c r="YC2" s="157"/>
      <c r="YD2" s="157"/>
      <c r="YE2" s="157"/>
      <c r="YF2" s="157"/>
      <c r="YG2" s="157"/>
      <c r="YH2" s="157"/>
      <c r="YI2" s="157"/>
      <c r="YJ2" s="157"/>
      <c r="YK2" s="157"/>
      <c r="YL2" s="157"/>
      <c r="YM2" s="157"/>
      <c r="YN2" s="157"/>
      <c r="YO2" s="157"/>
      <c r="YP2" s="157"/>
      <c r="YQ2" s="157"/>
      <c r="YR2" s="157"/>
      <c r="YS2" s="157"/>
      <c r="YT2" s="157"/>
      <c r="YU2" s="157"/>
      <c r="YV2" s="157"/>
      <c r="YW2" s="157"/>
      <c r="YX2" s="157"/>
      <c r="YY2" s="157"/>
      <c r="YZ2" s="157"/>
      <c r="ZA2" s="157"/>
      <c r="ZB2" s="157"/>
      <c r="ZC2" s="157"/>
      <c r="ZD2" s="157"/>
      <c r="ZE2" s="157"/>
      <c r="ZF2" s="157"/>
      <c r="ZG2" s="157"/>
      <c r="ZH2" s="157"/>
      <c r="ZI2" s="157"/>
      <c r="ZJ2" s="157"/>
      <c r="ZK2" s="157"/>
      <c r="ZL2" s="157"/>
      <c r="ZM2" s="157"/>
      <c r="ZN2" s="157"/>
      <c r="ZO2" s="157"/>
      <c r="ZP2" s="157"/>
      <c r="ZQ2" s="157"/>
      <c r="ZR2" s="157"/>
      <c r="ZS2" s="157"/>
      <c r="ZT2" s="157"/>
      <c r="ZU2" s="157"/>
      <c r="ZV2" s="157"/>
      <c r="ZW2" s="157"/>
      <c r="ZX2" s="157"/>
      <c r="ZY2" s="157"/>
      <c r="ZZ2" s="157"/>
      <c r="AAA2" s="157"/>
      <c r="AAB2" s="157"/>
      <c r="AAC2" s="157"/>
      <c r="AAD2" s="157"/>
      <c r="AAE2" s="157"/>
      <c r="AAF2" s="157"/>
      <c r="AAG2" s="157"/>
      <c r="AAH2" s="157"/>
      <c r="AAI2" s="157"/>
      <c r="AAJ2" s="157"/>
      <c r="AAK2" s="157"/>
      <c r="AAL2" s="157"/>
      <c r="AAM2" s="157"/>
      <c r="AAN2" s="157"/>
      <c r="AAO2" s="157"/>
      <c r="AAP2" s="157"/>
      <c r="AAQ2" s="157"/>
      <c r="AAR2" s="157"/>
      <c r="AAS2" s="157"/>
      <c r="AAT2" s="157"/>
      <c r="AAU2" s="157"/>
      <c r="AAV2" s="157"/>
      <c r="AAW2" s="157"/>
      <c r="AAX2" s="157"/>
      <c r="AAY2" s="157"/>
      <c r="AAZ2" s="157"/>
      <c r="ABA2" s="157"/>
      <c r="ABB2" s="157"/>
      <c r="ABC2" s="157"/>
      <c r="ABD2" s="157"/>
      <c r="ABE2" s="157"/>
      <c r="ABF2" s="157"/>
      <c r="ABG2" s="157"/>
      <c r="ABH2" s="157"/>
      <c r="ABI2" s="157"/>
      <c r="ABJ2" s="157"/>
      <c r="ABK2" s="157"/>
      <c r="ABL2" s="157"/>
      <c r="ABM2" s="157"/>
      <c r="ABN2" s="157"/>
      <c r="ABO2" s="157"/>
      <c r="ABP2" s="157"/>
      <c r="ABQ2" s="157"/>
      <c r="ABR2" s="157"/>
      <c r="ABS2" s="157"/>
      <c r="ABT2" s="157"/>
      <c r="ABU2" s="157"/>
      <c r="ABV2" s="157"/>
      <c r="ABW2" s="157"/>
      <c r="ABX2" s="157"/>
      <c r="ABY2" s="157"/>
      <c r="ABZ2" s="157"/>
      <c r="ACA2" s="157"/>
      <c r="ACB2" s="157"/>
      <c r="ACC2" s="157"/>
      <c r="ACD2" s="157"/>
      <c r="ACE2" s="157"/>
      <c r="ACF2" s="157"/>
      <c r="ACG2" s="157"/>
      <c r="ACH2" s="157"/>
      <c r="ACI2" s="157"/>
      <c r="ACJ2" s="157"/>
      <c r="ACK2" s="157"/>
      <c r="ACL2" s="157"/>
      <c r="ACM2" s="157"/>
      <c r="ACN2" s="157"/>
      <c r="ACO2" s="157"/>
      <c r="ACP2" s="157"/>
      <c r="ACQ2" s="157"/>
      <c r="ACR2" s="157"/>
      <c r="ACS2" s="157"/>
      <c r="ACT2" s="157"/>
      <c r="ACU2" s="157"/>
      <c r="ACV2" s="157"/>
      <c r="ACW2" s="157"/>
      <c r="ACX2" s="157"/>
      <c r="ACY2" s="157"/>
      <c r="ACZ2" s="157"/>
      <c r="ADA2" s="157"/>
      <c r="ADB2" s="157"/>
      <c r="ADC2" s="157"/>
      <c r="ADD2" s="157"/>
      <c r="ADE2" s="157"/>
      <c r="ADF2" s="157"/>
      <c r="ADG2" s="157"/>
      <c r="ADH2" s="157"/>
      <c r="ADI2" s="157"/>
      <c r="ADJ2" s="157"/>
      <c r="ADK2" s="157"/>
      <c r="ADL2" s="157"/>
      <c r="ADM2" s="157"/>
      <c r="ADN2" s="157"/>
      <c r="ADO2" s="157"/>
      <c r="ADP2" s="157"/>
      <c r="ADQ2" s="157"/>
      <c r="ADR2" s="157"/>
      <c r="ADS2" s="157"/>
      <c r="ADT2" s="157"/>
      <c r="ADU2" s="157"/>
      <c r="ADV2" s="157"/>
      <c r="ADW2" s="157"/>
      <c r="ADX2" s="157"/>
      <c r="ADY2" s="157"/>
      <c r="ADZ2" s="157"/>
      <c r="AEA2" s="157"/>
      <c r="AEB2" s="157"/>
      <c r="AEC2" s="157"/>
      <c r="AED2" s="157"/>
      <c r="AEE2" s="157"/>
      <c r="AEF2" s="157"/>
      <c r="AEG2" s="157"/>
      <c r="AEH2" s="157"/>
      <c r="AEI2" s="157"/>
      <c r="AEJ2" s="157"/>
      <c r="AEK2" s="157"/>
      <c r="AEL2" s="157"/>
      <c r="AEM2" s="157"/>
      <c r="AEN2" s="157"/>
      <c r="AEO2" s="157"/>
      <c r="AEP2" s="157"/>
      <c r="AEQ2" s="157"/>
      <c r="AER2" s="157"/>
      <c r="AES2" s="157"/>
      <c r="AET2" s="157"/>
      <c r="AEU2" s="157"/>
      <c r="AEV2" s="157"/>
      <c r="AEW2" s="157"/>
      <c r="AEX2" s="157"/>
      <c r="AEY2" s="157"/>
      <c r="AEZ2" s="157"/>
      <c r="AFA2" s="157"/>
      <c r="AFB2" s="157"/>
      <c r="AFC2" s="157"/>
      <c r="AFD2" s="157"/>
      <c r="AFE2" s="157"/>
      <c r="AFF2" s="157"/>
      <c r="AFG2" s="157"/>
      <c r="AFH2" s="157"/>
      <c r="AFI2" s="157"/>
      <c r="AFJ2" s="157"/>
      <c r="AFK2" s="157"/>
      <c r="AFL2" s="157"/>
      <c r="AFM2" s="157"/>
      <c r="AFN2" s="157"/>
      <c r="AFO2" s="157"/>
      <c r="AFP2" s="157"/>
      <c r="AFQ2" s="157"/>
      <c r="AFR2" s="157"/>
      <c r="AFS2" s="157"/>
      <c r="AFT2" s="157"/>
      <c r="AFU2" s="157"/>
      <c r="AFV2" s="157"/>
      <c r="AFW2" s="157"/>
      <c r="AFX2" s="157"/>
      <c r="AFY2" s="157"/>
      <c r="AFZ2" s="157"/>
      <c r="AGA2" s="157"/>
      <c r="AGB2" s="157"/>
      <c r="AGC2" s="157"/>
      <c r="AGD2" s="157"/>
      <c r="AGE2" s="157"/>
      <c r="AGF2" s="157"/>
      <c r="AGG2" s="157"/>
      <c r="AGH2" s="157"/>
      <c r="AGI2" s="157"/>
      <c r="AGJ2" s="157"/>
      <c r="AGK2" s="157"/>
      <c r="AGL2" s="157"/>
      <c r="AGM2" s="157"/>
      <c r="AGN2" s="157"/>
      <c r="AGO2" s="157"/>
      <c r="AGP2" s="157"/>
      <c r="AGQ2" s="157"/>
      <c r="AGR2" s="157"/>
      <c r="AGS2" s="157"/>
      <c r="AGT2" s="157"/>
      <c r="AGU2" s="157"/>
      <c r="AGV2" s="157"/>
      <c r="AGW2" s="157"/>
      <c r="AGX2" s="157"/>
      <c r="AGY2" s="157"/>
      <c r="AGZ2" s="157"/>
      <c r="AHA2" s="157"/>
      <c r="AHB2" s="157"/>
      <c r="AHC2" s="157"/>
      <c r="AHD2" s="157"/>
      <c r="AHE2" s="157"/>
      <c r="AHF2" s="157"/>
      <c r="AHG2" s="157"/>
      <c r="AHH2" s="157"/>
      <c r="AHI2" s="157"/>
      <c r="AHJ2" s="157"/>
      <c r="AHK2" s="157"/>
      <c r="AHL2" s="157"/>
      <c r="AHM2" s="157"/>
      <c r="AHN2" s="157"/>
      <c r="AHO2" s="157"/>
      <c r="AHP2" s="157"/>
      <c r="AHQ2" s="157"/>
      <c r="AHR2" s="157"/>
      <c r="AHS2" s="157"/>
      <c r="AHT2" s="157"/>
      <c r="AHU2" s="157"/>
      <c r="AHV2" s="157"/>
      <c r="AHW2" s="157"/>
      <c r="AHX2" s="157"/>
      <c r="AHY2" s="157"/>
      <c r="AHZ2" s="157"/>
      <c r="AIA2" s="157"/>
      <c r="AIB2" s="157"/>
      <c r="AIC2" s="157"/>
      <c r="AID2" s="157"/>
      <c r="AIE2" s="157"/>
      <c r="AIF2" s="157"/>
      <c r="AIG2" s="157"/>
      <c r="AIH2" s="157"/>
      <c r="AII2" s="157"/>
      <c r="AIJ2" s="157"/>
      <c r="AIK2" s="157"/>
      <c r="AIL2" s="157"/>
      <c r="AIM2" s="157"/>
      <c r="AIN2" s="157"/>
      <c r="AIO2" s="157"/>
      <c r="AIP2" s="157"/>
      <c r="AIQ2" s="157"/>
      <c r="AIR2" s="157"/>
      <c r="AIS2" s="157"/>
      <c r="AIT2" s="157"/>
      <c r="AIU2" s="157"/>
      <c r="AIV2" s="157"/>
      <c r="AIW2" s="157"/>
      <c r="AIX2" s="157"/>
      <c r="AIY2" s="157"/>
      <c r="AIZ2" s="157"/>
      <c r="AJA2" s="157"/>
      <c r="AJB2" s="157"/>
      <c r="AJC2" s="157"/>
      <c r="AJD2" s="157"/>
      <c r="AJE2" s="157"/>
      <c r="AJF2" s="157"/>
      <c r="AJG2" s="157"/>
      <c r="AJH2" s="157"/>
      <c r="AJI2" s="157"/>
      <c r="AJJ2" s="157"/>
      <c r="AJK2" s="157"/>
      <c r="AJL2" s="157"/>
      <c r="AJM2" s="157"/>
      <c r="AJN2" s="157"/>
      <c r="AJO2" s="157"/>
      <c r="AJP2" s="157"/>
      <c r="AJQ2" s="157"/>
      <c r="AJR2" s="157"/>
      <c r="AJS2" s="157"/>
      <c r="AJT2" s="157"/>
      <c r="AJU2" s="157"/>
      <c r="AJV2" s="157"/>
      <c r="AJW2" s="157"/>
      <c r="AJX2" s="157"/>
      <c r="AJY2" s="157"/>
      <c r="AJZ2" s="157"/>
      <c r="AKA2" s="157"/>
      <c r="AKB2" s="157"/>
      <c r="AKC2" s="157"/>
      <c r="AKD2" s="157"/>
      <c r="AKE2" s="157"/>
      <c r="AKF2" s="157"/>
      <c r="AKG2" s="157"/>
      <c r="AKH2" s="157"/>
      <c r="AKI2" s="157"/>
      <c r="AKJ2" s="157"/>
      <c r="AKK2" s="157"/>
      <c r="AKL2" s="157"/>
      <c r="AKM2" s="157"/>
      <c r="AKN2" s="157"/>
      <c r="AKO2" s="157"/>
      <c r="AKP2" s="157"/>
      <c r="AKQ2" s="157"/>
      <c r="AKR2" s="157"/>
      <c r="AKS2" s="157"/>
      <c r="AKT2" s="157"/>
      <c r="AKU2" s="157"/>
      <c r="AKV2" s="157"/>
      <c r="AKW2" s="157"/>
      <c r="AKX2" s="157"/>
      <c r="AKY2" s="157"/>
      <c r="AKZ2" s="157"/>
      <c r="ALA2" s="157"/>
      <c r="ALB2" s="157"/>
      <c r="ALC2" s="157"/>
      <c r="ALD2" s="157"/>
      <c r="ALE2" s="157"/>
      <c r="ALF2" s="157"/>
      <c r="ALG2" s="157"/>
      <c r="ALH2" s="157"/>
      <c r="ALI2" s="157"/>
      <c r="ALJ2" s="157"/>
      <c r="ALK2" s="157"/>
      <c r="ALL2" s="157"/>
      <c r="ALM2" s="157"/>
      <c r="ALN2" s="157"/>
      <c r="ALO2" s="157"/>
      <c r="ALP2" s="157"/>
      <c r="ALQ2" s="157"/>
      <c r="ALR2" s="157"/>
      <c r="ALS2" s="157"/>
      <c r="ALT2" s="157"/>
      <c r="ALU2" s="157"/>
      <c r="ALV2" s="157"/>
      <c r="ALW2" s="157"/>
      <c r="ALX2" s="157"/>
      <c r="ALY2" s="157"/>
      <c r="ALZ2" s="157"/>
      <c r="AMA2" s="157"/>
      <c r="AMB2" s="157"/>
      <c r="AMC2" s="157"/>
      <c r="AMD2" s="157"/>
      <c r="AME2" s="157"/>
      <c r="AMF2" s="157"/>
      <c r="AMG2" s="157"/>
      <c r="AMH2" s="157"/>
      <c r="AMI2" s="157"/>
      <c r="AMJ2" s="157"/>
      <c r="AMK2" s="157"/>
      <c r="AML2" s="157"/>
      <c r="AMM2" s="157"/>
      <c r="AMN2" s="157"/>
      <c r="AMO2" s="157"/>
      <c r="AMP2" s="157"/>
      <c r="AMQ2" s="157"/>
      <c r="AMR2" s="157"/>
      <c r="AMS2" s="157"/>
      <c r="AMT2" s="157"/>
      <c r="AMU2" s="157"/>
      <c r="AMV2" s="157"/>
      <c r="AMW2" s="157"/>
      <c r="AMX2" s="157"/>
      <c r="AMY2" s="157"/>
      <c r="AMZ2" s="157"/>
      <c r="ANA2" s="157"/>
      <c r="ANB2" s="157"/>
      <c r="ANC2" s="157"/>
      <c r="AND2" s="157"/>
      <c r="ANE2" s="157"/>
      <c r="ANF2" s="157"/>
      <c r="ANG2" s="157"/>
      <c r="ANH2" s="157"/>
      <c r="ANI2" s="157"/>
      <c r="ANJ2" s="157"/>
      <c r="ANK2" s="157"/>
      <c r="ANL2" s="157"/>
      <c r="ANM2" s="157"/>
      <c r="ANN2" s="157"/>
      <c r="ANO2" s="157"/>
      <c r="ANP2" s="157"/>
      <c r="ANQ2" s="157"/>
      <c r="ANR2" s="157"/>
      <c r="ANS2" s="157"/>
      <c r="ANT2" s="157"/>
      <c r="ANU2" s="157"/>
      <c r="ANV2" s="157"/>
      <c r="ANW2" s="157"/>
      <c r="ANX2" s="157"/>
      <c r="ANY2" s="157"/>
      <c r="ANZ2" s="157"/>
      <c r="AOA2" s="157"/>
      <c r="AOB2" s="157"/>
      <c r="AOC2" s="157"/>
      <c r="AOD2" s="157"/>
      <c r="AOE2" s="157"/>
      <c r="AOF2" s="157"/>
      <c r="AOG2" s="157"/>
      <c r="AOH2" s="157"/>
      <c r="AOI2" s="157"/>
      <c r="AOJ2" s="157"/>
      <c r="AOK2" s="157"/>
      <c r="AOL2" s="157"/>
      <c r="AOM2" s="157"/>
      <c r="AON2" s="157"/>
      <c r="AOO2" s="157"/>
      <c r="AOP2" s="157"/>
      <c r="AOQ2" s="157"/>
      <c r="AOR2" s="157"/>
      <c r="AOS2" s="157"/>
      <c r="AOT2" s="157"/>
      <c r="AOU2" s="157"/>
      <c r="AOV2" s="157"/>
      <c r="AOW2" s="157"/>
      <c r="AOX2" s="157"/>
      <c r="AOY2" s="157"/>
      <c r="AOZ2" s="157"/>
      <c r="APA2" s="157"/>
      <c r="APB2" s="157"/>
      <c r="APC2" s="157"/>
      <c r="APD2" s="157"/>
      <c r="APE2" s="157"/>
      <c r="APF2" s="157"/>
      <c r="APG2" s="157"/>
      <c r="APH2" s="157"/>
      <c r="API2" s="157"/>
      <c r="APJ2" s="157"/>
      <c r="APK2" s="157"/>
      <c r="APL2" s="157"/>
      <c r="APM2" s="157"/>
      <c r="APN2" s="157"/>
      <c r="APO2" s="157"/>
      <c r="APP2" s="157"/>
      <c r="APQ2" s="157"/>
      <c r="APR2" s="157"/>
      <c r="APS2" s="157"/>
      <c r="APT2" s="157"/>
      <c r="APU2" s="157"/>
      <c r="APV2" s="157"/>
      <c r="APW2" s="157"/>
      <c r="APX2" s="157"/>
      <c r="APY2" s="157"/>
      <c r="APZ2" s="157"/>
      <c r="AQA2" s="157"/>
      <c r="AQB2" s="157"/>
      <c r="AQC2" s="157"/>
      <c r="AQD2" s="157"/>
      <c r="AQE2" s="157"/>
      <c r="AQF2" s="157"/>
      <c r="AQG2" s="157"/>
      <c r="AQH2" s="157"/>
      <c r="AQI2" s="157"/>
      <c r="AQJ2" s="157"/>
      <c r="AQK2" s="157"/>
      <c r="AQL2" s="157"/>
      <c r="AQM2" s="157"/>
      <c r="AQN2" s="157"/>
      <c r="AQO2" s="157"/>
      <c r="AQP2" s="157"/>
      <c r="AQQ2" s="157"/>
      <c r="AQR2" s="157"/>
      <c r="AQS2" s="157"/>
      <c r="AQT2" s="157"/>
      <c r="AQU2" s="157"/>
      <c r="AQV2" s="157"/>
      <c r="AQW2" s="157"/>
      <c r="AQX2" s="157"/>
      <c r="AQY2" s="157"/>
      <c r="AQZ2" s="157"/>
      <c r="ARA2" s="157"/>
      <c r="ARB2" s="157"/>
      <c r="ARC2" s="157"/>
      <c r="ARD2" s="157"/>
      <c r="ARE2" s="157"/>
      <c r="ARF2" s="157"/>
      <c r="ARG2" s="157"/>
      <c r="ARH2" s="157"/>
      <c r="ARI2" s="157"/>
      <c r="ARJ2" s="157"/>
      <c r="ARK2" s="157"/>
      <c r="ARL2" s="157"/>
      <c r="ARM2" s="157"/>
      <c r="ARN2" s="157"/>
      <c r="ARO2" s="157"/>
      <c r="ARP2" s="157"/>
      <c r="ARQ2" s="157"/>
      <c r="ARR2" s="157"/>
      <c r="ARS2" s="157"/>
      <c r="ART2" s="157"/>
      <c r="ARU2" s="157"/>
      <c r="ARV2" s="157"/>
      <c r="ARW2" s="157"/>
      <c r="ARX2" s="157"/>
      <c r="ARY2" s="157"/>
      <c r="ARZ2" s="157"/>
      <c r="ASA2" s="157"/>
      <c r="ASB2" s="157"/>
      <c r="ASC2" s="157"/>
      <c r="ASD2" s="157"/>
      <c r="ASE2" s="157"/>
      <c r="ASF2" s="157"/>
      <c r="ASG2" s="157"/>
      <c r="ASH2" s="157"/>
      <c r="ASI2" s="157"/>
      <c r="ASJ2" s="157"/>
      <c r="ASK2" s="157"/>
      <c r="ASL2" s="157"/>
      <c r="ASM2" s="157"/>
      <c r="ASN2" s="157"/>
      <c r="ASO2" s="157"/>
      <c r="ASP2" s="157"/>
      <c r="ASQ2" s="157"/>
      <c r="ASR2" s="157"/>
      <c r="ASS2" s="157"/>
      <c r="AST2" s="157"/>
      <c r="ASU2" s="157"/>
      <c r="ASV2" s="157"/>
      <c r="ASW2" s="157"/>
      <c r="ASX2" s="157"/>
      <c r="ASY2" s="157"/>
      <c r="ASZ2" s="157"/>
      <c r="ATA2" s="157"/>
      <c r="ATB2" s="157"/>
      <c r="ATC2" s="157"/>
      <c r="ATD2" s="157"/>
      <c r="ATE2" s="157"/>
      <c r="ATF2" s="157"/>
      <c r="ATG2" s="157"/>
      <c r="ATH2" s="157"/>
      <c r="ATI2" s="157"/>
      <c r="ATJ2" s="157"/>
      <c r="ATK2" s="157"/>
      <c r="ATL2" s="157"/>
      <c r="ATM2" s="157"/>
      <c r="ATN2" s="157"/>
      <c r="ATO2" s="157"/>
      <c r="ATP2" s="157"/>
      <c r="ATQ2" s="157"/>
      <c r="ATR2" s="157"/>
      <c r="ATS2" s="157"/>
      <c r="ATT2" s="157"/>
      <c r="ATU2" s="157"/>
      <c r="ATV2" s="157"/>
      <c r="ATW2" s="157"/>
      <c r="ATX2" s="157"/>
      <c r="ATY2" s="157"/>
      <c r="ATZ2" s="157"/>
      <c r="AUA2" s="157"/>
      <c r="AUB2" s="157"/>
      <c r="AUC2" s="157"/>
      <c r="AUD2" s="157"/>
      <c r="AUE2" s="157"/>
      <c r="AUF2" s="157"/>
      <c r="AUG2" s="157"/>
      <c r="AUH2" s="157"/>
      <c r="AUI2" s="157"/>
      <c r="AUJ2" s="157"/>
      <c r="AUK2" s="157"/>
      <c r="AUL2" s="157"/>
      <c r="AUM2" s="157"/>
      <c r="AUN2" s="157"/>
      <c r="AUO2" s="157"/>
      <c r="AUP2" s="157"/>
      <c r="AUQ2" s="157"/>
      <c r="AUR2" s="157"/>
      <c r="AUS2" s="157"/>
      <c r="AUT2" s="157"/>
      <c r="AUU2" s="157"/>
      <c r="AUV2" s="157"/>
      <c r="AUW2" s="157"/>
      <c r="AUX2" s="157"/>
      <c r="AUY2" s="157"/>
      <c r="AUZ2" s="157"/>
      <c r="AVA2" s="157"/>
      <c r="AVB2" s="157"/>
      <c r="AVC2" s="157"/>
      <c r="AVD2" s="157"/>
      <c r="AVE2" s="157"/>
      <c r="AVF2" s="157"/>
      <c r="AVG2" s="157"/>
      <c r="AVH2" s="157"/>
      <c r="AVI2" s="157"/>
      <c r="AVJ2" s="157"/>
      <c r="AVK2" s="157"/>
      <c r="AVL2" s="157"/>
      <c r="AVM2" s="157"/>
      <c r="AVN2" s="157"/>
      <c r="AVO2" s="157"/>
      <c r="AVP2" s="157"/>
      <c r="AVQ2" s="157"/>
      <c r="AVR2" s="157"/>
      <c r="AVS2" s="157"/>
      <c r="AVT2" s="157"/>
      <c r="AVU2" s="157"/>
      <c r="AVV2" s="157"/>
      <c r="AVW2" s="157"/>
      <c r="AVX2" s="157"/>
      <c r="AVY2" s="157"/>
      <c r="AVZ2" s="157"/>
      <c r="AWA2" s="157"/>
      <c r="AWB2" s="157"/>
      <c r="AWC2" s="157"/>
      <c r="AWD2" s="157"/>
      <c r="AWE2" s="157"/>
      <c r="AWF2" s="157"/>
      <c r="AWG2" s="157"/>
      <c r="AWH2" s="157"/>
      <c r="AWI2" s="157"/>
      <c r="AWJ2" s="157"/>
      <c r="AWK2" s="157"/>
      <c r="AWL2" s="157"/>
      <c r="AWM2" s="157"/>
      <c r="AWN2" s="157"/>
      <c r="AWO2" s="157"/>
      <c r="AWP2" s="157"/>
      <c r="AWQ2" s="157"/>
      <c r="AWR2" s="157"/>
      <c r="AWS2" s="157"/>
      <c r="AWT2" s="157"/>
      <c r="AWU2" s="157"/>
      <c r="AWV2" s="157"/>
      <c r="AWW2" s="157"/>
      <c r="AWX2" s="157"/>
      <c r="AWY2" s="157"/>
      <c r="AWZ2" s="157"/>
      <c r="AXA2" s="157"/>
      <c r="AXB2" s="157"/>
      <c r="AXC2" s="157"/>
      <c r="AXD2" s="157"/>
      <c r="AXE2" s="157"/>
      <c r="AXF2" s="157"/>
      <c r="AXG2" s="157"/>
      <c r="AXH2" s="157"/>
      <c r="AXI2" s="157"/>
      <c r="AXJ2" s="157"/>
      <c r="AXK2" s="157"/>
      <c r="AXL2" s="157"/>
      <c r="AXM2" s="157"/>
      <c r="AXN2" s="157"/>
      <c r="AXO2" s="157"/>
      <c r="AXP2" s="157"/>
      <c r="AXQ2" s="157"/>
      <c r="AXR2" s="157"/>
      <c r="AXS2" s="157"/>
      <c r="AXT2" s="157"/>
      <c r="AXU2" s="157"/>
      <c r="AXV2" s="157"/>
      <c r="AXW2" s="157"/>
      <c r="AXX2" s="157"/>
      <c r="AXY2" s="157"/>
      <c r="AXZ2" s="157"/>
      <c r="AYA2" s="157"/>
      <c r="AYB2" s="157"/>
      <c r="AYC2" s="157"/>
      <c r="AYD2" s="157"/>
      <c r="AYE2" s="157"/>
      <c r="AYF2" s="157"/>
      <c r="AYG2" s="157"/>
      <c r="AYH2" s="157"/>
      <c r="AYI2" s="157"/>
      <c r="AYJ2" s="157"/>
      <c r="AYK2" s="157"/>
      <c r="AYL2" s="157"/>
      <c r="AYM2" s="157"/>
      <c r="AYN2" s="157"/>
      <c r="AYO2" s="157"/>
      <c r="AYP2" s="157"/>
      <c r="AYQ2" s="157"/>
      <c r="AYR2" s="157"/>
      <c r="AYS2" s="157"/>
      <c r="AYT2" s="157"/>
      <c r="AYU2" s="157"/>
      <c r="AYV2" s="157"/>
      <c r="AYW2" s="157"/>
      <c r="AYX2" s="157"/>
      <c r="AYY2" s="157"/>
      <c r="AYZ2" s="157"/>
      <c r="AZA2" s="157"/>
      <c r="AZB2" s="157"/>
      <c r="AZC2" s="157"/>
      <c r="AZD2" s="157"/>
      <c r="AZE2" s="157"/>
      <c r="AZF2" s="157"/>
      <c r="AZG2" s="157"/>
      <c r="AZH2" s="157"/>
      <c r="AZI2" s="157"/>
      <c r="AZJ2" s="157"/>
      <c r="AZK2" s="157"/>
      <c r="AZL2" s="157"/>
      <c r="AZM2" s="157"/>
      <c r="AZN2" s="157"/>
      <c r="AZO2" s="157"/>
      <c r="AZP2" s="157"/>
      <c r="AZQ2" s="157"/>
      <c r="AZR2" s="157"/>
      <c r="AZS2" s="157"/>
      <c r="AZT2" s="157"/>
      <c r="AZU2" s="157"/>
      <c r="AZV2" s="157"/>
      <c r="AZW2" s="157"/>
      <c r="AZX2" s="157"/>
      <c r="AZY2" s="157"/>
      <c r="AZZ2" s="157"/>
      <c r="BAA2" s="157"/>
      <c r="BAB2" s="157"/>
      <c r="BAC2" s="157"/>
      <c r="BAD2" s="157"/>
      <c r="BAE2" s="157"/>
      <c r="BAF2" s="157"/>
      <c r="BAG2" s="157"/>
      <c r="BAH2" s="157"/>
      <c r="BAI2" s="157"/>
      <c r="BAJ2" s="157"/>
      <c r="BAK2" s="157"/>
      <c r="BAL2" s="157"/>
      <c r="BAM2" s="157"/>
      <c r="BAN2" s="157"/>
      <c r="BAO2" s="157"/>
      <c r="BAP2" s="157"/>
      <c r="BAQ2" s="157"/>
      <c r="BAR2" s="157"/>
      <c r="BAS2" s="157"/>
      <c r="BAT2" s="157"/>
      <c r="BAU2" s="157"/>
      <c r="BAV2" s="157"/>
      <c r="BAW2" s="157"/>
      <c r="BAX2" s="157"/>
      <c r="BAY2" s="157"/>
      <c r="BAZ2" s="157"/>
      <c r="BBA2" s="157"/>
      <c r="BBB2" s="157"/>
      <c r="BBC2" s="157"/>
      <c r="BBD2" s="157"/>
      <c r="BBE2" s="157"/>
      <c r="BBF2" s="157"/>
      <c r="BBG2" s="157"/>
      <c r="BBH2" s="157"/>
      <c r="BBI2" s="157"/>
      <c r="BBJ2" s="157"/>
      <c r="BBK2" s="157"/>
      <c r="BBL2" s="157"/>
      <c r="BBM2" s="157"/>
      <c r="BBN2" s="157"/>
      <c r="BBO2" s="157"/>
      <c r="BBP2" s="157"/>
      <c r="BBQ2" s="157"/>
      <c r="BBR2" s="157"/>
      <c r="BBS2" s="157"/>
      <c r="BBT2" s="157"/>
      <c r="BBU2" s="157"/>
      <c r="BBV2" s="157"/>
      <c r="BBW2" s="157"/>
      <c r="BBX2" s="157"/>
      <c r="BBY2" s="157"/>
      <c r="BBZ2" s="157"/>
      <c r="BCA2" s="157"/>
      <c r="BCB2" s="157"/>
      <c r="BCC2" s="157"/>
      <c r="BCD2" s="157"/>
      <c r="BCE2" s="157"/>
      <c r="BCF2" s="157"/>
      <c r="BCG2" s="157"/>
      <c r="BCH2" s="157"/>
      <c r="BCI2" s="157"/>
      <c r="BCJ2" s="157"/>
      <c r="BCK2" s="157"/>
      <c r="BCL2" s="157"/>
      <c r="BCM2" s="157"/>
      <c r="BCN2" s="157"/>
      <c r="BCO2" s="157"/>
      <c r="BCP2" s="157"/>
      <c r="BCQ2" s="157"/>
      <c r="BCR2" s="157"/>
      <c r="BCS2" s="157"/>
      <c r="BCT2" s="157"/>
      <c r="BCU2" s="157"/>
      <c r="BCV2" s="157"/>
      <c r="BCW2" s="157"/>
      <c r="BCX2" s="157"/>
      <c r="BCY2" s="157"/>
      <c r="BCZ2" s="157"/>
      <c r="BDA2" s="157"/>
      <c r="BDB2" s="157"/>
      <c r="BDC2" s="157"/>
      <c r="BDD2" s="157"/>
      <c r="BDE2" s="157"/>
      <c r="BDF2" s="157"/>
      <c r="BDG2" s="157"/>
      <c r="BDH2" s="157"/>
      <c r="BDI2" s="157"/>
      <c r="BDJ2" s="157"/>
      <c r="BDK2" s="157"/>
      <c r="BDL2" s="157"/>
      <c r="BDM2" s="157"/>
      <c r="BDN2" s="157"/>
      <c r="BDO2" s="157"/>
      <c r="BDP2" s="157"/>
      <c r="BDQ2" s="157"/>
      <c r="BDR2" s="157"/>
      <c r="BDS2" s="157"/>
      <c r="BDT2" s="157"/>
      <c r="BDU2" s="157"/>
      <c r="BDV2" s="157"/>
      <c r="BDW2" s="157"/>
      <c r="BDX2" s="157"/>
      <c r="BDY2" s="157"/>
      <c r="BDZ2" s="157"/>
      <c r="BEA2" s="157"/>
      <c r="BEB2" s="157"/>
      <c r="BEC2" s="157"/>
      <c r="BED2" s="157"/>
      <c r="BEE2" s="157"/>
      <c r="BEF2" s="157"/>
      <c r="BEG2" s="157"/>
      <c r="BEH2" s="157"/>
      <c r="BEI2" s="157"/>
      <c r="BEJ2" s="157"/>
      <c r="BEK2" s="157"/>
      <c r="BEL2" s="157"/>
      <c r="BEM2" s="157"/>
      <c r="BEN2" s="157"/>
      <c r="BEO2" s="157"/>
      <c r="BEP2" s="157"/>
      <c r="BEQ2" s="157"/>
      <c r="BER2" s="157"/>
      <c r="BES2" s="157"/>
      <c r="BET2" s="157"/>
      <c r="BEU2" s="157"/>
      <c r="BEV2" s="157"/>
      <c r="BEW2" s="157"/>
      <c r="BEX2" s="157"/>
      <c r="BEY2" s="157"/>
      <c r="BEZ2" s="157"/>
      <c r="BFA2" s="157"/>
      <c r="BFB2" s="157"/>
      <c r="BFC2" s="157"/>
      <c r="BFD2" s="157"/>
      <c r="BFE2" s="157"/>
      <c r="BFF2" s="157"/>
      <c r="BFG2" s="157"/>
      <c r="BFH2" s="157"/>
      <c r="BFI2" s="157"/>
      <c r="BFJ2" s="157"/>
      <c r="BFK2" s="157"/>
      <c r="BFL2" s="157"/>
      <c r="BFM2" s="157"/>
      <c r="BFN2" s="157"/>
      <c r="BFO2" s="157"/>
      <c r="BFP2" s="157"/>
      <c r="BFQ2" s="157"/>
      <c r="BFR2" s="157"/>
      <c r="BFS2" s="157"/>
      <c r="BFT2" s="157"/>
      <c r="BFU2" s="157"/>
      <c r="BFV2" s="157"/>
      <c r="BFW2" s="157"/>
      <c r="BFX2" s="157"/>
      <c r="BFY2" s="157"/>
      <c r="BFZ2" s="157"/>
      <c r="BGA2" s="157"/>
      <c r="BGB2" s="157"/>
      <c r="BGC2" s="157"/>
      <c r="BGD2" s="157"/>
      <c r="BGE2" s="157"/>
      <c r="BGF2" s="157"/>
      <c r="BGG2" s="157"/>
      <c r="BGH2" s="157"/>
      <c r="BGI2" s="157"/>
      <c r="BGJ2" s="157"/>
      <c r="BGK2" s="157"/>
      <c r="BGL2" s="157"/>
      <c r="BGM2" s="157"/>
      <c r="BGN2" s="157"/>
      <c r="BGO2" s="157"/>
      <c r="BGP2" s="157"/>
      <c r="BGQ2" s="157"/>
      <c r="BGR2" s="157"/>
      <c r="BGS2" s="157"/>
      <c r="BGT2" s="157"/>
      <c r="BGU2" s="157"/>
      <c r="BGV2" s="157"/>
      <c r="BGW2" s="157"/>
      <c r="BGX2" s="157"/>
      <c r="BGY2" s="157"/>
      <c r="BGZ2" s="157"/>
      <c r="BHA2" s="157"/>
      <c r="BHB2" s="157"/>
      <c r="BHC2" s="157"/>
      <c r="BHD2" s="157"/>
      <c r="BHE2" s="157"/>
      <c r="BHF2" s="157"/>
      <c r="BHG2" s="157"/>
      <c r="BHH2" s="157"/>
      <c r="BHI2" s="157"/>
      <c r="BHJ2" s="157"/>
      <c r="BHK2" s="157"/>
      <c r="BHL2" s="157"/>
      <c r="BHM2" s="157"/>
      <c r="BHN2" s="157"/>
      <c r="BHO2" s="157"/>
      <c r="BHP2" s="157"/>
      <c r="BHQ2" s="157"/>
      <c r="BHR2" s="157"/>
      <c r="BHS2" s="157"/>
      <c r="BHT2" s="157"/>
      <c r="BHU2" s="157"/>
      <c r="BHV2" s="157"/>
      <c r="BHW2" s="157"/>
      <c r="BHX2" s="157"/>
      <c r="BHY2" s="157"/>
      <c r="BHZ2" s="157"/>
      <c r="BIA2" s="157"/>
      <c r="BIB2" s="157"/>
      <c r="BIC2" s="157"/>
      <c r="BID2" s="157"/>
      <c r="BIE2" s="157"/>
      <c r="BIF2" s="157"/>
      <c r="BIG2" s="157"/>
      <c r="BIH2" s="157"/>
      <c r="BII2" s="157"/>
      <c r="BIJ2" s="157"/>
      <c r="BIK2" s="157"/>
      <c r="BIL2" s="157"/>
      <c r="BIM2" s="157"/>
      <c r="BIN2" s="157"/>
      <c r="BIO2" s="157"/>
      <c r="BIP2" s="157"/>
      <c r="BIQ2" s="157"/>
      <c r="BIR2" s="157"/>
      <c r="BIS2" s="157"/>
      <c r="BIT2" s="157"/>
      <c r="BIU2" s="157"/>
      <c r="BIV2" s="157"/>
      <c r="BIW2" s="157"/>
      <c r="BIX2" s="157"/>
      <c r="BIY2" s="157"/>
      <c r="BIZ2" s="157"/>
      <c r="BJA2" s="157"/>
      <c r="BJB2" s="157"/>
      <c r="BJC2" s="157"/>
      <c r="BJD2" s="157"/>
      <c r="BJE2" s="157"/>
      <c r="BJF2" s="157"/>
      <c r="BJG2" s="157"/>
      <c r="BJH2" s="157"/>
      <c r="BJI2" s="157"/>
      <c r="BJJ2" s="157"/>
      <c r="BJK2" s="157"/>
      <c r="BJL2" s="157"/>
      <c r="BJM2" s="157"/>
      <c r="BJN2" s="157"/>
      <c r="BJO2" s="157"/>
      <c r="BJP2" s="157"/>
      <c r="BJQ2" s="157"/>
      <c r="BJR2" s="157"/>
      <c r="BJS2" s="157"/>
      <c r="BJT2" s="157"/>
      <c r="BJU2" s="157"/>
      <c r="BJV2" s="157"/>
      <c r="BJW2" s="157"/>
      <c r="BJX2" s="157"/>
      <c r="BJY2" s="157"/>
      <c r="BJZ2" s="157"/>
      <c r="BKA2" s="157"/>
      <c r="BKB2" s="157"/>
      <c r="BKC2" s="157"/>
      <c r="BKD2" s="157"/>
      <c r="BKE2" s="157"/>
      <c r="BKF2" s="157"/>
      <c r="BKG2" s="157"/>
      <c r="BKH2" s="157"/>
      <c r="BKI2" s="157"/>
      <c r="BKJ2" s="157"/>
      <c r="BKK2" s="157"/>
      <c r="BKL2" s="157"/>
      <c r="BKM2" s="157"/>
      <c r="BKN2" s="157"/>
      <c r="BKO2" s="157"/>
      <c r="BKP2" s="157"/>
      <c r="BKQ2" s="157"/>
      <c r="BKR2" s="157"/>
      <c r="BKS2" s="157"/>
      <c r="BKT2" s="157"/>
      <c r="BKU2" s="157"/>
      <c r="BKV2" s="157"/>
      <c r="BKW2" s="157"/>
      <c r="BKX2" s="157"/>
      <c r="BKY2" s="157"/>
      <c r="BKZ2" s="157"/>
      <c r="BLA2" s="157"/>
      <c r="BLB2" s="157"/>
      <c r="BLC2" s="157"/>
      <c r="BLD2" s="157"/>
      <c r="BLE2" s="157"/>
      <c r="BLF2" s="157"/>
      <c r="BLG2" s="157"/>
      <c r="BLH2" s="157"/>
      <c r="BLI2" s="157"/>
      <c r="BLJ2" s="157"/>
      <c r="BLK2" s="157"/>
      <c r="BLL2" s="157"/>
      <c r="BLM2" s="157"/>
      <c r="BLN2" s="157"/>
      <c r="BLO2" s="157"/>
      <c r="BLP2" s="157"/>
      <c r="BLQ2" s="157"/>
      <c r="BLR2" s="157"/>
      <c r="BLS2" s="157"/>
      <c r="BLT2" s="157"/>
      <c r="BLU2" s="157"/>
      <c r="BLV2" s="157"/>
      <c r="BLW2" s="157"/>
      <c r="BLX2" s="157"/>
      <c r="BLY2" s="157"/>
      <c r="BLZ2" s="157"/>
      <c r="BMA2" s="157"/>
      <c r="BMB2" s="157"/>
      <c r="BMC2" s="157"/>
      <c r="BMD2" s="157"/>
      <c r="BME2" s="157"/>
      <c r="BMF2" s="157"/>
      <c r="BMG2" s="157"/>
      <c r="BMH2" s="157"/>
      <c r="BMI2" s="157"/>
      <c r="BMJ2" s="157"/>
      <c r="BMK2" s="157"/>
      <c r="BML2" s="157"/>
      <c r="BMM2" s="157"/>
      <c r="BMN2" s="157"/>
      <c r="BMO2" s="157"/>
      <c r="BMP2" s="157"/>
      <c r="BMQ2" s="157"/>
      <c r="BMR2" s="157"/>
      <c r="BMS2" s="157"/>
      <c r="BMT2" s="157"/>
      <c r="BMU2" s="157"/>
      <c r="BMV2" s="157"/>
      <c r="BMW2" s="157"/>
      <c r="BMX2" s="157"/>
      <c r="BMY2" s="157"/>
      <c r="BMZ2" s="157"/>
      <c r="BNA2" s="157"/>
      <c r="BNB2" s="157"/>
      <c r="BNC2" s="157"/>
      <c r="BND2" s="157"/>
      <c r="BNE2" s="157"/>
      <c r="BNF2" s="157"/>
      <c r="BNG2" s="157"/>
      <c r="BNH2" s="157"/>
      <c r="BNI2" s="157"/>
      <c r="BNJ2" s="157"/>
      <c r="BNK2" s="157"/>
      <c r="BNL2" s="157"/>
      <c r="BNM2" s="157"/>
      <c r="BNN2" s="157"/>
      <c r="BNO2" s="157"/>
      <c r="BNP2" s="157"/>
      <c r="BNQ2" s="157"/>
      <c r="BNR2" s="157"/>
      <c r="BNS2" s="157"/>
      <c r="BNT2" s="157"/>
      <c r="BNU2" s="157"/>
      <c r="BNV2" s="157"/>
      <c r="BNW2" s="157"/>
      <c r="BNX2" s="157"/>
      <c r="BNY2" s="157"/>
      <c r="BNZ2" s="157"/>
      <c r="BOA2" s="157"/>
      <c r="BOB2" s="157"/>
      <c r="BOC2" s="157"/>
      <c r="BOD2" s="157"/>
      <c r="BOE2" s="157"/>
      <c r="BOF2" s="157"/>
      <c r="BOG2" s="157"/>
      <c r="BOH2" s="157"/>
      <c r="BOI2" s="157"/>
      <c r="BOJ2" s="157"/>
      <c r="BOK2" s="157"/>
      <c r="BOL2" s="157"/>
      <c r="BOM2" s="157"/>
      <c r="BON2" s="157"/>
      <c r="BOO2" s="157"/>
      <c r="BOP2" s="157"/>
      <c r="BOQ2" s="157"/>
      <c r="BOR2" s="157"/>
      <c r="BOS2" s="157"/>
      <c r="BOT2" s="157"/>
      <c r="BOU2" s="157"/>
      <c r="BOV2" s="157"/>
      <c r="BOW2" s="157"/>
      <c r="BOX2" s="157"/>
      <c r="BOY2" s="157"/>
      <c r="BOZ2" s="157"/>
      <c r="BPA2" s="157"/>
      <c r="BPB2" s="157"/>
      <c r="BPC2" s="157"/>
      <c r="BPD2" s="157"/>
      <c r="BPE2" s="157"/>
      <c r="BPF2" s="157"/>
      <c r="BPG2" s="157"/>
      <c r="BPH2" s="157"/>
      <c r="BPI2" s="157"/>
      <c r="BPJ2" s="157"/>
      <c r="BPK2" s="157"/>
      <c r="BPL2" s="157"/>
      <c r="BPM2" s="157"/>
      <c r="BPN2" s="157"/>
      <c r="BPO2" s="157"/>
      <c r="BPP2" s="157"/>
      <c r="BPQ2" s="157"/>
      <c r="BPR2" s="157"/>
      <c r="BPS2" s="157"/>
      <c r="BPT2" s="157"/>
      <c r="BPU2" s="157"/>
      <c r="BPV2" s="157"/>
      <c r="BPW2" s="157"/>
      <c r="BPX2" s="157"/>
      <c r="BPY2" s="157"/>
      <c r="BPZ2" s="157"/>
      <c r="BQA2" s="157"/>
      <c r="BQB2" s="157"/>
      <c r="BQC2" s="157"/>
      <c r="BQD2" s="157"/>
      <c r="BQE2" s="157"/>
      <c r="BQF2" s="157"/>
      <c r="BQG2" s="157"/>
      <c r="BQH2" s="157"/>
      <c r="BQI2" s="157"/>
      <c r="BQJ2" s="157"/>
      <c r="BQK2" s="157"/>
      <c r="BQL2" s="157"/>
      <c r="BQM2" s="157"/>
      <c r="BQN2" s="157"/>
      <c r="BQO2" s="157"/>
      <c r="BQP2" s="157"/>
      <c r="BQQ2" s="157"/>
      <c r="BQR2" s="157"/>
      <c r="BQS2" s="157"/>
      <c r="BQT2" s="157"/>
      <c r="BQU2" s="157"/>
      <c r="BQV2" s="157"/>
      <c r="BQW2" s="157"/>
      <c r="BQX2" s="157"/>
      <c r="BQY2" s="157"/>
      <c r="BQZ2" s="157"/>
      <c r="BRA2" s="157"/>
      <c r="BRB2" s="157"/>
      <c r="BRC2" s="157"/>
      <c r="BRD2" s="157"/>
      <c r="BRE2" s="157"/>
      <c r="BRF2" s="157"/>
      <c r="BRG2" s="157"/>
      <c r="BRH2" s="157"/>
      <c r="BRI2" s="157"/>
      <c r="BRJ2" s="157"/>
      <c r="BRK2" s="157"/>
      <c r="BRL2" s="157"/>
      <c r="BRM2" s="157"/>
      <c r="BRN2" s="157"/>
      <c r="BRO2" s="157"/>
      <c r="BRP2" s="157"/>
      <c r="BRQ2" s="157"/>
      <c r="BRR2" s="157"/>
      <c r="BRS2" s="157"/>
      <c r="BRT2" s="157"/>
      <c r="BRU2" s="157"/>
      <c r="BRV2" s="157"/>
      <c r="BRW2" s="157"/>
      <c r="BRX2" s="157"/>
      <c r="BRY2" s="157"/>
      <c r="BRZ2" s="157"/>
      <c r="BSA2" s="157"/>
      <c r="BSB2" s="157"/>
      <c r="BSC2" s="157"/>
      <c r="BSD2" s="157"/>
      <c r="BSE2" s="157"/>
      <c r="BSF2" s="157"/>
      <c r="BSG2" s="157"/>
      <c r="BSH2" s="157"/>
      <c r="BSI2" s="157"/>
      <c r="BSJ2" s="157"/>
      <c r="BSK2" s="157"/>
      <c r="BSL2" s="157"/>
      <c r="BSM2" s="157"/>
      <c r="BSN2" s="157"/>
      <c r="BSO2" s="157"/>
      <c r="BSP2" s="157"/>
      <c r="BSQ2" s="157"/>
      <c r="BSR2" s="157"/>
      <c r="BSS2" s="157"/>
      <c r="BST2" s="157"/>
      <c r="BSU2" s="157"/>
      <c r="BSV2" s="157"/>
      <c r="BSW2" s="157"/>
      <c r="BSX2" s="157"/>
      <c r="BSY2" s="157"/>
      <c r="BSZ2" s="157"/>
      <c r="BTA2" s="157"/>
      <c r="BTB2" s="157"/>
      <c r="BTC2" s="157"/>
      <c r="BTD2" s="157"/>
      <c r="BTE2" s="157"/>
      <c r="BTF2" s="157"/>
      <c r="BTG2" s="157"/>
      <c r="BTH2" s="157"/>
      <c r="BTI2" s="157"/>
      <c r="BTJ2" s="157"/>
      <c r="BTK2" s="157"/>
      <c r="BTL2" s="157"/>
      <c r="BTM2" s="157"/>
      <c r="BTN2" s="157"/>
      <c r="BTO2" s="157"/>
      <c r="BTP2" s="157"/>
      <c r="BTQ2" s="157"/>
      <c r="BTR2" s="157"/>
      <c r="BTS2" s="157"/>
      <c r="BTT2" s="157"/>
      <c r="BTU2" s="157"/>
      <c r="BTV2" s="157"/>
      <c r="BTW2" s="157"/>
      <c r="BTX2" s="157"/>
      <c r="BTY2" s="157"/>
      <c r="BTZ2" s="157"/>
      <c r="BUA2" s="157"/>
      <c r="BUB2" s="157"/>
      <c r="BUC2" s="157"/>
      <c r="BUD2" s="157"/>
      <c r="BUE2" s="157"/>
      <c r="BUF2" s="157"/>
      <c r="BUG2" s="157"/>
      <c r="BUH2" s="157"/>
      <c r="BUI2" s="157"/>
      <c r="BUJ2" s="157"/>
      <c r="BUK2" s="157"/>
      <c r="BUL2" s="157"/>
      <c r="BUM2" s="157"/>
      <c r="BUN2" s="157"/>
      <c r="BUO2" s="157"/>
      <c r="BUP2" s="157"/>
      <c r="BUQ2" s="157"/>
      <c r="BUR2" s="157"/>
      <c r="BUS2" s="157"/>
      <c r="BUT2" s="157"/>
      <c r="BUU2" s="157"/>
      <c r="BUV2" s="157"/>
      <c r="BUW2" s="157"/>
      <c r="BUX2" s="157"/>
      <c r="BUY2" s="157"/>
      <c r="BUZ2" s="157"/>
      <c r="BVA2" s="157"/>
      <c r="BVB2" s="157"/>
      <c r="BVC2" s="157"/>
      <c r="BVD2" s="157"/>
      <c r="BVE2" s="157"/>
      <c r="BVF2" s="157"/>
      <c r="BVG2" s="157"/>
      <c r="BVH2" s="157"/>
      <c r="BVI2" s="157"/>
      <c r="BVJ2" s="157"/>
      <c r="BVK2" s="157"/>
      <c r="BVL2" s="157"/>
      <c r="BVM2" s="157"/>
      <c r="BVN2" s="157"/>
      <c r="BVO2" s="157"/>
      <c r="BVP2" s="157"/>
      <c r="BVQ2" s="157"/>
      <c r="BVR2" s="157"/>
      <c r="BVS2" s="157"/>
      <c r="BVT2" s="157"/>
      <c r="BVU2" s="157"/>
      <c r="BVV2" s="157"/>
      <c r="BVW2" s="157"/>
      <c r="BVX2" s="157"/>
      <c r="BVY2" s="157"/>
      <c r="BVZ2" s="157"/>
      <c r="BWA2" s="157"/>
      <c r="BWB2" s="157"/>
      <c r="BWC2" s="157"/>
      <c r="BWD2" s="157"/>
      <c r="BWE2" s="157"/>
      <c r="BWF2" s="157"/>
      <c r="BWG2" s="157"/>
      <c r="BWH2" s="157"/>
      <c r="BWI2" s="157"/>
      <c r="BWJ2" s="157"/>
      <c r="BWK2" s="157"/>
      <c r="BWL2" s="157"/>
      <c r="BWM2" s="157"/>
      <c r="BWN2" s="157"/>
      <c r="BWO2" s="157"/>
      <c r="BWP2" s="157"/>
      <c r="BWQ2" s="157"/>
      <c r="BWR2" s="157"/>
      <c r="BWS2" s="157"/>
      <c r="BWT2" s="157"/>
      <c r="BWU2" s="157"/>
      <c r="BWV2" s="157"/>
      <c r="BWW2" s="157"/>
      <c r="BWX2" s="157"/>
      <c r="BWY2" s="157"/>
      <c r="BWZ2" s="157"/>
      <c r="BXA2" s="157"/>
      <c r="BXB2" s="157"/>
      <c r="BXC2" s="157"/>
      <c r="BXD2" s="157"/>
      <c r="BXE2" s="157"/>
      <c r="BXF2" s="157"/>
      <c r="BXG2" s="157"/>
      <c r="BXH2" s="157"/>
      <c r="BXI2" s="157"/>
      <c r="BXJ2" s="157"/>
      <c r="BXK2" s="157"/>
      <c r="BXL2" s="157"/>
      <c r="BXM2" s="157"/>
      <c r="BXN2" s="157"/>
      <c r="BXO2" s="157"/>
      <c r="BXP2" s="157"/>
      <c r="BXQ2" s="157"/>
      <c r="BXR2" s="157"/>
      <c r="BXS2" s="157"/>
      <c r="BXT2" s="157"/>
      <c r="BXU2" s="157"/>
      <c r="BXV2" s="157"/>
      <c r="BXW2" s="157"/>
      <c r="BXX2" s="157"/>
      <c r="BXY2" s="157"/>
      <c r="BXZ2" s="157"/>
      <c r="BYA2" s="157"/>
      <c r="BYB2" s="157"/>
      <c r="BYC2" s="157"/>
      <c r="BYD2" s="157"/>
      <c r="BYE2" s="157"/>
      <c r="BYF2" s="157"/>
      <c r="BYG2" s="157"/>
      <c r="BYH2" s="157"/>
      <c r="BYI2" s="157"/>
      <c r="BYJ2" s="157"/>
      <c r="BYK2" s="157"/>
      <c r="BYL2" s="157"/>
      <c r="BYM2" s="157"/>
      <c r="BYN2" s="157"/>
      <c r="BYO2" s="157"/>
      <c r="BYP2" s="157"/>
      <c r="BYQ2" s="157"/>
      <c r="BYR2" s="157"/>
      <c r="BYS2" s="157"/>
      <c r="BYT2" s="157"/>
      <c r="BYU2" s="157"/>
      <c r="BYV2" s="157"/>
      <c r="BYW2" s="157"/>
      <c r="BYX2" s="157"/>
      <c r="BYY2" s="157"/>
      <c r="BYZ2" s="157"/>
      <c r="BZA2" s="157"/>
      <c r="BZB2" s="157"/>
      <c r="BZC2" s="157"/>
      <c r="BZD2" s="157"/>
      <c r="BZE2" s="157"/>
      <c r="BZF2" s="157"/>
      <c r="BZG2" s="157"/>
      <c r="BZH2" s="157"/>
      <c r="BZI2" s="157"/>
      <c r="BZJ2" s="157"/>
      <c r="BZK2" s="157"/>
      <c r="BZL2" s="157"/>
      <c r="BZM2" s="157"/>
      <c r="BZN2" s="157"/>
      <c r="BZO2" s="157"/>
      <c r="BZP2" s="157"/>
      <c r="BZQ2" s="157"/>
      <c r="BZR2" s="157"/>
      <c r="BZS2" s="157"/>
      <c r="BZT2" s="157"/>
      <c r="BZU2" s="157"/>
      <c r="BZV2" s="157"/>
      <c r="BZW2" s="157"/>
      <c r="BZX2" s="157"/>
      <c r="BZY2" s="157"/>
      <c r="BZZ2" s="157"/>
      <c r="CAA2" s="157"/>
      <c r="CAB2" s="157"/>
      <c r="CAC2" s="157"/>
      <c r="CAD2" s="157"/>
      <c r="CAE2" s="157"/>
      <c r="CAF2" s="157"/>
      <c r="CAG2" s="157"/>
      <c r="CAH2" s="157"/>
      <c r="CAI2" s="157"/>
      <c r="CAJ2" s="157"/>
      <c r="CAK2" s="157"/>
      <c r="CAL2" s="157"/>
      <c r="CAM2" s="157"/>
      <c r="CAN2" s="157"/>
      <c r="CAO2" s="157"/>
      <c r="CAP2" s="157"/>
      <c r="CAQ2" s="157"/>
      <c r="CAR2" s="157"/>
      <c r="CAS2" s="157"/>
      <c r="CAT2" s="157"/>
      <c r="CAU2" s="157"/>
      <c r="CAV2" s="157"/>
      <c r="CAW2" s="157"/>
      <c r="CAX2" s="157"/>
      <c r="CAY2" s="157"/>
      <c r="CAZ2" s="157"/>
      <c r="CBA2" s="157"/>
      <c r="CBB2" s="157"/>
      <c r="CBC2" s="157"/>
      <c r="CBD2" s="157"/>
      <c r="CBE2" s="157"/>
      <c r="CBF2" s="157"/>
      <c r="CBG2" s="157"/>
      <c r="CBH2" s="157"/>
      <c r="CBI2" s="157"/>
      <c r="CBJ2" s="157"/>
      <c r="CBK2" s="157"/>
      <c r="CBL2" s="157"/>
      <c r="CBM2" s="157"/>
      <c r="CBN2" s="157"/>
      <c r="CBO2" s="157"/>
      <c r="CBP2" s="157"/>
      <c r="CBQ2" s="157"/>
      <c r="CBR2" s="157"/>
      <c r="CBS2" s="157"/>
      <c r="CBT2" s="157"/>
      <c r="CBU2" s="157"/>
      <c r="CBV2" s="157"/>
      <c r="CBW2" s="157"/>
      <c r="CBX2" s="157"/>
      <c r="CBY2" s="157"/>
      <c r="CBZ2" s="157"/>
      <c r="CCA2" s="157"/>
      <c r="CCB2" s="157"/>
      <c r="CCC2" s="157"/>
      <c r="CCD2" s="157"/>
      <c r="CCE2" s="157"/>
      <c r="CCF2" s="157"/>
      <c r="CCG2" s="157"/>
      <c r="CCH2" s="157"/>
      <c r="CCI2" s="157"/>
      <c r="CCJ2" s="157"/>
      <c r="CCK2" s="157"/>
      <c r="CCL2" s="157"/>
      <c r="CCM2" s="157"/>
      <c r="CCN2" s="157"/>
      <c r="CCO2" s="157"/>
      <c r="CCP2" s="157"/>
      <c r="CCQ2" s="157"/>
      <c r="CCR2" s="157"/>
      <c r="CCS2" s="157"/>
      <c r="CCT2" s="157"/>
      <c r="CCU2" s="157"/>
      <c r="CCV2" s="157"/>
      <c r="CCW2" s="157"/>
      <c r="CCX2" s="157"/>
      <c r="CCY2" s="157"/>
      <c r="CCZ2" s="157"/>
      <c r="CDA2" s="157"/>
      <c r="CDB2" s="157"/>
      <c r="CDC2" s="157"/>
      <c r="CDD2" s="157"/>
      <c r="CDE2" s="157"/>
      <c r="CDF2" s="157"/>
      <c r="CDG2" s="157"/>
      <c r="CDH2" s="157"/>
      <c r="CDI2" s="157"/>
      <c r="CDJ2" s="157"/>
      <c r="CDK2" s="157"/>
      <c r="CDL2" s="157"/>
      <c r="CDM2" s="157"/>
      <c r="CDN2" s="157"/>
      <c r="CDO2" s="157"/>
      <c r="CDP2" s="157"/>
      <c r="CDQ2" s="157"/>
      <c r="CDR2" s="157"/>
      <c r="CDS2" s="157"/>
      <c r="CDT2" s="157"/>
      <c r="CDU2" s="157"/>
      <c r="CDV2" s="157"/>
      <c r="CDW2" s="157"/>
      <c r="CDX2" s="157"/>
      <c r="CDY2" s="157"/>
      <c r="CDZ2" s="157"/>
      <c r="CEA2" s="157"/>
      <c r="CEB2" s="157"/>
      <c r="CEC2" s="157"/>
      <c r="CED2" s="157"/>
      <c r="CEE2" s="157"/>
      <c r="CEF2" s="157"/>
      <c r="CEG2" s="157"/>
      <c r="CEH2" s="157"/>
      <c r="CEI2" s="157"/>
      <c r="CEJ2" s="157"/>
      <c r="CEK2" s="157"/>
      <c r="CEL2" s="157"/>
      <c r="CEM2" s="157"/>
      <c r="CEN2" s="157"/>
      <c r="CEO2" s="157"/>
      <c r="CEP2" s="157"/>
      <c r="CEQ2" s="157"/>
      <c r="CER2" s="157"/>
      <c r="CES2" s="157"/>
      <c r="CET2" s="157"/>
      <c r="CEU2" s="157"/>
      <c r="CEV2" s="157"/>
      <c r="CEW2" s="157"/>
      <c r="CEX2" s="157"/>
      <c r="CEY2" s="157"/>
      <c r="CEZ2" s="157"/>
      <c r="CFA2" s="157"/>
      <c r="CFB2" s="157"/>
      <c r="CFC2" s="157"/>
      <c r="CFD2" s="157"/>
      <c r="CFE2" s="157"/>
      <c r="CFF2" s="157"/>
      <c r="CFG2" s="157"/>
      <c r="CFH2" s="157"/>
      <c r="CFI2" s="157"/>
      <c r="CFJ2" s="157"/>
      <c r="CFK2" s="157"/>
      <c r="CFL2" s="157"/>
      <c r="CFM2" s="157"/>
      <c r="CFN2" s="157"/>
      <c r="CFO2" s="157"/>
      <c r="CFP2" s="157"/>
      <c r="CFQ2" s="157"/>
      <c r="CFR2" s="157"/>
      <c r="CFS2" s="157"/>
      <c r="CFT2" s="157"/>
      <c r="CFU2" s="157"/>
      <c r="CFV2" s="157"/>
      <c r="CFW2" s="157"/>
      <c r="CFX2" s="157"/>
      <c r="CFY2" s="157"/>
      <c r="CFZ2" s="157"/>
      <c r="CGA2" s="157"/>
      <c r="CGB2" s="157"/>
      <c r="CGC2" s="157"/>
      <c r="CGD2" s="157"/>
      <c r="CGE2" s="157"/>
      <c r="CGF2" s="157"/>
      <c r="CGG2" s="157"/>
      <c r="CGH2" s="157"/>
      <c r="CGI2" s="157"/>
      <c r="CGJ2" s="157"/>
      <c r="CGK2" s="157"/>
      <c r="CGL2" s="157"/>
      <c r="CGM2" s="157"/>
      <c r="CGN2" s="157"/>
      <c r="CGO2" s="157"/>
      <c r="CGP2" s="157"/>
      <c r="CGQ2" s="157"/>
      <c r="CGR2" s="157"/>
      <c r="CGS2" s="157"/>
      <c r="CGT2" s="157"/>
      <c r="CGU2" s="157"/>
      <c r="CGV2" s="157"/>
      <c r="CGW2" s="157"/>
      <c r="CGX2" s="157"/>
      <c r="CGY2" s="157"/>
      <c r="CGZ2" s="157"/>
      <c r="CHA2" s="157"/>
      <c r="CHB2" s="157"/>
      <c r="CHC2" s="157"/>
      <c r="CHD2" s="157"/>
      <c r="CHE2" s="157"/>
      <c r="CHF2" s="157"/>
      <c r="CHG2" s="157"/>
      <c r="CHH2" s="157"/>
      <c r="CHI2" s="157"/>
      <c r="CHJ2" s="157"/>
      <c r="CHK2" s="157"/>
      <c r="CHL2" s="157"/>
      <c r="CHM2" s="157"/>
      <c r="CHN2" s="157"/>
      <c r="CHO2" s="157"/>
      <c r="CHP2" s="157"/>
      <c r="CHQ2" s="157"/>
      <c r="CHR2" s="157"/>
      <c r="CHS2" s="157"/>
      <c r="CHT2" s="157"/>
      <c r="CHU2" s="157"/>
      <c r="CHV2" s="157"/>
      <c r="CHW2" s="157"/>
      <c r="CHX2" s="157"/>
      <c r="CHY2" s="157"/>
      <c r="CHZ2" s="157"/>
      <c r="CIA2" s="157"/>
      <c r="CIB2" s="157"/>
      <c r="CIC2" s="157"/>
      <c r="CID2" s="157"/>
      <c r="CIE2" s="157"/>
      <c r="CIF2" s="157"/>
      <c r="CIG2" s="157"/>
      <c r="CIH2" s="157"/>
      <c r="CII2" s="157"/>
      <c r="CIJ2" s="157"/>
      <c r="CIK2" s="157"/>
      <c r="CIL2" s="157"/>
      <c r="CIM2" s="157"/>
      <c r="CIN2" s="157"/>
      <c r="CIO2" s="157"/>
      <c r="CIP2" s="157"/>
      <c r="CIQ2" s="157"/>
      <c r="CIR2" s="157"/>
      <c r="CIS2" s="157"/>
      <c r="CIT2" s="157"/>
      <c r="CIU2" s="157"/>
      <c r="CIV2" s="157"/>
      <c r="CIW2" s="157"/>
      <c r="CIX2" s="157"/>
      <c r="CIY2" s="157"/>
      <c r="CIZ2" s="157"/>
      <c r="CJA2" s="157"/>
      <c r="CJB2" s="157"/>
      <c r="CJC2" s="157"/>
      <c r="CJD2" s="157"/>
      <c r="CJE2" s="157"/>
      <c r="CJF2" s="157"/>
      <c r="CJG2" s="157"/>
      <c r="CJH2" s="157"/>
      <c r="CJI2" s="157"/>
      <c r="CJJ2" s="157"/>
      <c r="CJK2" s="157"/>
      <c r="CJL2" s="157"/>
      <c r="CJM2" s="157"/>
      <c r="CJN2" s="157"/>
      <c r="CJO2" s="157"/>
      <c r="CJP2" s="157"/>
      <c r="CJQ2" s="157"/>
      <c r="CJR2" s="157"/>
      <c r="CJS2" s="157"/>
      <c r="CJT2" s="157"/>
      <c r="CJU2" s="157"/>
      <c r="CJV2" s="157"/>
      <c r="CJW2" s="157"/>
      <c r="CJX2" s="157"/>
      <c r="CJY2" s="157"/>
      <c r="CJZ2" s="157"/>
      <c r="CKA2" s="157"/>
      <c r="CKB2" s="157"/>
      <c r="CKC2" s="157"/>
      <c r="CKD2" s="157"/>
      <c r="CKE2" s="157"/>
      <c r="CKF2" s="157"/>
      <c r="CKG2" s="157"/>
      <c r="CKH2" s="157"/>
      <c r="CKI2" s="157"/>
      <c r="CKJ2" s="157"/>
      <c r="CKK2" s="157"/>
      <c r="CKL2" s="157"/>
      <c r="CKM2" s="157"/>
      <c r="CKN2" s="157"/>
      <c r="CKO2" s="157"/>
      <c r="CKP2" s="157"/>
      <c r="CKQ2" s="157"/>
      <c r="CKR2" s="157"/>
      <c r="CKS2" s="157"/>
      <c r="CKT2" s="157"/>
      <c r="CKU2" s="157"/>
      <c r="CKV2" s="157"/>
      <c r="CKW2" s="157"/>
      <c r="CKX2" s="157"/>
      <c r="CKY2" s="157"/>
      <c r="CKZ2" s="157"/>
      <c r="CLA2" s="157"/>
      <c r="CLB2" s="157"/>
      <c r="CLC2" s="157"/>
      <c r="CLD2" s="157"/>
      <c r="CLE2" s="157"/>
      <c r="CLF2" s="157"/>
      <c r="CLG2" s="157"/>
      <c r="CLH2" s="157"/>
      <c r="CLI2" s="157"/>
      <c r="CLJ2" s="157"/>
      <c r="CLK2" s="157"/>
      <c r="CLL2" s="157"/>
      <c r="CLM2" s="157"/>
      <c r="CLN2" s="157"/>
      <c r="CLO2" s="157"/>
      <c r="CLP2" s="157"/>
      <c r="CLQ2" s="157"/>
      <c r="CLR2" s="157"/>
      <c r="CLS2" s="157"/>
      <c r="CLT2" s="157"/>
      <c r="CLU2" s="157"/>
      <c r="CLV2" s="157"/>
      <c r="CLW2" s="157"/>
      <c r="CLX2" s="157"/>
      <c r="CLY2" s="157"/>
      <c r="CLZ2" s="157"/>
      <c r="CMA2" s="157"/>
      <c r="CMB2" s="157"/>
      <c r="CMC2" s="157"/>
      <c r="CMD2" s="157"/>
      <c r="CME2" s="157"/>
      <c r="CMF2" s="157"/>
      <c r="CMG2" s="157"/>
      <c r="CMH2" s="157"/>
      <c r="CMI2" s="157"/>
      <c r="CMJ2" s="157"/>
      <c r="CMK2" s="157"/>
      <c r="CML2" s="157"/>
      <c r="CMM2" s="157"/>
      <c r="CMN2" s="157"/>
      <c r="CMO2" s="157"/>
      <c r="CMP2" s="157"/>
      <c r="CMQ2" s="157"/>
      <c r="CMR2" s="157"/>
      <c r="CMS2" s="157"/>
      <c r="CMT2" s="157"/>
      <c r="CMU2" s="157"/>
      <c r="CMV2" s="157"/>
      <c r="CMW2" s="157"/>
      <c r="CMX2" s="157"/>
      <c r="CMY2" s="157"/>
      <c r="CMZ2" s="157"/>
      <c r="CNA2" s="157"/>
      <c r="CNB2" s="157"/>
      <c r="CNC2" s="157"/>
      <c r="CND2" s="157"/>
      <c r="CNE2" s="157"/>
      <c r="CNF2" s="157"/>
      <c r="CNG2" s="157"/>
      <c r="CNH2" s="157"/>
      <c r="CNI2" s="157"/>
      <c r="CNJ2" s="157"/>
      <c r="CNK2" s="157"/>
      <c r="CNL2" s="157"/>
      <c r="CNM2" s="157"/>
      <c r="CNN2" s="157"/>
      <c r="CNO2" s="157"/>
      <c r="CNP2" s="157"/>
      <c r="CNQ2" s="157"/>
      <c r="CNR2" s="157"/>
      <c r="CNS2" s="157"/>
      <c r="CNT2" s="157"/>
      <c r="CNU2" s="157"/>
      <c r="CNV2" s="157"/>
      <c r="CNW2" s="157"/>
      <c r="CNX2" s="157"/>
      <c r="CNY2" s="157"/>
      <c r="CNZ2" s="157"/>
      <c r="COA2" s="157"/>
      <c r="COB2" s="157"/>
      <c r="COC2" s="157"/>
      <c r="COD2" s="157"/>
      <c r="COE2" s="157"/>
      <c r="COF2" s="157"/>
      <c r="COG2" s="157"/>
      <c r="COH2" s="157"/>
      <c r="COI2" s="157"/>
      <c r="COJ2" s="157"/>
      <c r="COK2" s="157"/>
      <c r="COL2" s="157"/>
      <c r="COM2" s="157"/>
      <c r="CON2" s="157"/>
      <c r="COO2" s="157"/>
      <c r="COP2" s="157"/>
      <c r="COQ2" s="157"/>
      <c r="COR2" s="157"/>
      <c r="COS2" s="157"/>
      <c r="COT2" s="157"/>
      <c r="COU2" s="157"/>
      <c r="COV2" s="157"/>
      <c r="COW2" s="157"/>
      <c r="COX2" s="157"/>
      <c r="COY2" s="157"/>
      <c r="COZ2" s="157"/>
      <c r="CPA2" s="157"/>
      <c r="CPB2" s="157"/>
      <c r="CPC2" s="157"/>
      <c r="CPD2" s="157"/>
      <c r="CPE2" s="157"/>
      <c r="CPF2" s="157"/>
      <c r="CPG2" s="157"/>
      <c r="CPH2" s="157"/>
      <c r="CPI2" s="157"/>
      <c r="CPJ2" s="157"/>
      <c r="CPK2" s="157"/>
      <c r="CPL2" s="157"/>
      <c r="CPM2" s="157"/>
      <c r="CPN2" s="157"/>
      <c r="CPO2" s="157"/>
      <c r="CPP2" s="157"/>
      <c r="CPQ2" s="157"/>
      <c r="CPR2" s="157"/>
      <c r="CPS2" s="157"/>
      <c r="CPT2" s="157"/>
      <c r="CPU2" s="157"/>
      <c r="CPV2" s="157"/>
      <c r="CPW2" s="157"/>
      <c r="CPX2" s="157"/>
      <c r="CPY2" s="157"/>
      <c r="CPZ2" s="157"/>
      <c r="CQA2" s="157"/>
      <c r="CQB2" s="157"/>
      <c r="CQC2" s="157"/>
      <c r="CQD2" s="157"/>
      <c r="CQE2" s="157"/>
      <c r="CQF2" s="157"/>
      <c r="CQG2" s="157"/>
      <c r="CQH2" s="157"/>
      <c r="CQI2" s="157"/>
      <c r="CQJ2" s="157"/>
      <c r="CQK2" s="157"/>
      <c r="CQL2" s="157"/>
      <c r="CQM2" s="157"/>
      <c r="CQN2" s="157"/>
      <c r="CQO2" s="157"/>
      <c r="CQP2" s="157"/>
      <c r="CQQ2" s="157"/>
      <c r="CQR2" s="157"/>
      <c r="CQS2" s="157"/>
      <c r="CQT2" s="157"/>
      <c r="CQU2" s="157"/>
      <c r="CQV2" s="157"/>
      <c r="CQW2" s="157"/>
      <c r="CQX2" s="157"/>
      <c r="CQY2" s="157"/>
      <c r="CQZ2" s="157"/>
      <c r="CRA2" s="157"/>
      <c r="CRB2" s="157"/>
      <c r="CRC2" s="157"/>
      <c r="CRD2" s="157"/>
      <c r="CRE2" s="157"/>
      <c r="CRF2" s="157"/>
      <c r="CRG2" s="157"/>
      <c r="CRH2" s="157"/>
      <c r="CRI2" s="157"/>
      <c r="CRJ2" s="157"/>
      <c r="CRK2" s="157"/>
      <c r="CRL2" s="157"/>
      <c r="CRM2" s="157"/>
      <c r="CRN2" s="157"/>
      <c r="CRO2" s="157"/>
      <c r="CRP2" s="157"/>
      <c r="CRQ2" s="157"/>
      <c r="CRR2" s="157"/>
      <c r="CRS2" s="157"/>
      <c r="CRT2" s="157"/>
      <c r="CRU2" s="157"/>
      <c r="CRV2" s="157"/>
      <c r="CRW2" s="157"/>
      <c r="CRX2" s="157"/>
      <c r="CRY2" s="157"/>
      <c r="CRZ2" s="157"/>
      <c r="CSA2" s="157"/>
      <c r="CSB2" s="157"/>
      <c r="CSC2" s="157"/>
      <c r="CSD2" s="157"/>
      <c r="CSE2" s="157"/>
      <c r="CSF2" s="157"/>
      <c r="CSG2" s="157"/>
      <c r="CSH2" s="157"/>
      <c r="CSI2" s="157"/>
      <c r="CSJ2" s="157"/>
      <c r="CSK2" s="157"/>
      <c r="CSL2" s="157"/>
      <c r="CSM2" s="157"/>
      <c r="CSN2" s="157"/>
      <c r="CSO2" s="157"/>
      <c r="CSP2" s="157"/>
      <c r="CSQ2" s="157"/>
      <c r="CSR2" s="157"/>
      <c r="CSS2" s="157"/>
      <c r="CST2" s="157"/>
      <c r="CSU2" s="157"/>
      <c r="CSV2" s="157"/>
      <c r="CSW2" s="157"/>
      <c r="CSX2" s="157"/>
      <c r="CSY2" s="157"/>
      <c r="CSZ2" s="157"/>
      <c r="CTA2" s="157"/>
      <c r="CTB2" s="157"/>
      <c r="CTC2" s="157"/>
      <c r="CTD2" s="157"/>
      <c r="CTE2" s="157"/>
      <c r="CTF2" s="157"/>
      <c r="CTG2" s="157"/>
      <c r="CTH2" s="157"/>
      <c r="CTI2" s="157"/>
      <c r="CTJ2" s="157"/>
      <c r="CTK2" s="157"/>
      <c r="CTL2" s="157"/>
      <c r="CTM2" s="157"/>
      <c r="CTN2" s="157"/>
      <c r="CTO2" s="157"/>
      <c r="CTP2" s="157"/>
      <c r="CTQ2" s="157"/>
      <c r="CTR2" s="157"/>
      <c r="CTS2" s="157"/>
      <c r="CTT2" s="157"/>
      <c r="CTU2" s="157"/>
      <c r="CTV2" s="157"/>
      <c r="CTW2" s="157"/>
      <c r="CTX2" s="157"/>
      <c r="CTY2" s="157"/>
      <c r="CTZ2" s="157"/>
      <c r="CUA2" s="157"/>
      <c r="CUB2" s="157"/>
      <c r="CUC2" s="157"/>
      <c r="CUD2" s="157"/>
      <c r="CUE2" s="157"/>
      <c r="CUF2" s="157"/>
      <c r="CUG2" s="157"/>
      <c r="CUH2" s="157"/>
      <c r="CUI2" s="157"/>
      <c r="CUJ2" s="157"/>
      <c r="CUK2" s="157"/>
      <c r="CUL2" s="157"/>
      <c r="CUM2" s="157"/>
      <c r="CUN2" s="157"/>
      <c r="CUO2" s="157"/>
      <c r="CUP2" s="157"/>
      <c r="CUQ2" s="157"/>
      <c r="CUR2" s="157"/>
      <c r="CUS2" s="157"/>
      <c r="CUT2" s="157"/>
      <c r="CUU2" s="157"/>
      <c r="CUV2" s="157"/>
      <c r="CUW2" s="157"/>
      <c r="CUX2" s="157"/>
      <c r="CUY2" s="157"/>
      <c r="CUZ2" s="157"/>
      <c r="CVA2" s="157"/>
      <c r="CVB2" s="157"/>
      <c r="CVC2" s="157"/>
      <c r="CVD2" s="157"/>
      <c r="CVE2" s="157"/>
      <c r="CVF2" s="157"/>
      <c r="CVG2" s="157"/>
      <c r="CVH2" s="157"/>
      <c r="CVI2" s="157"/>
      <c r="CVJ2" s="157"/>
      <c r="CVK2" s="157"/>
      <c r="CVL2" s="157"/>
      <c r="CVM2" s="157"/>
      <c r="CVN2" s="157"/>
      <c r="CVO2" s="157"/>
      <c r="CVP2" s="157"/>
      <c r="CVQ2" s="157"/>
      <c r="CVR2" s="157"/>
      <c r="CVS2" s="157"/>
      <c r="CVT2" s="157"/>
      <c r="CVU2" s="157"/>
      <c r="CVV2" s="157"/>
      <c r="CVW2" s="157"/>
      <c r="CVX2" s="157"/>
      <c r="CVY2" s="157"/>
      <c r="CVZ2" s="157"/>
      <c r="CWA2" s="157"/>
      <c r="CWB2" s="157"/>
      <c r="CWC2" s="157"/>
      <c r="CWD2" s="157"/>
      <c r="CWE2" s="157"/>
      <c r="CWF2" s="157"/>
      <c r="CWG2" s="157"/>
      <c r="CWH2" s="157"/>
      <c r="CWI2" s="157"/>
      <c r="CWJ2" s="157"/>
      <c r="CWK2" s="157"/>
      <c r="CWL2" s="157"/>
      <c r="CWM2" s="157"/>
      <c r="CWN2" s="157"/>
      <c r="CWO2" s="157"/>
      <c r="CWP2" s="157"/>
      <c r="CWQ2" s="157"/>
      <c r="CWR2" s="157"/>
      <c r="CWS2" s="157"/>
      <c r="CWT2" s="157"/>
      <c r="CWU2" s="157"/>
      <c r="CWV2" s="157"/>
      <c r="CWW2" s="157"/>
      <c r="CWX2" s="157"/>
      <c r="CWY2" s="157"/>
      <c r="CWZ2" s="157"/>
      <c r="CXA2" s="157"/>
      <c r="CXB2" s="157"/>
      <c r="CXC2" s="157"/>
      <c r="CXD2" s="157"/>
      <c r="CXE2" s="157"/>
      <c r="CXF2" s="157"/>
      <c r="CXG2" s="157"/>
      <c r="CXH2" s="157"/>
      <c r="CXI2" s="157"/>
      <c r="CXJ2" s="157"/>
      <c r="CXK2" s="157"/>
      <c r="CXL2" s="157"/>
      <c r="CXM2" s="157"/>
      <c r="CXN2" s="157"/>
      <c r="CXO2" s="157"/>
      <c r="CXP2" s="157"/>
      <c r="CXQ2" s="157"/>
      <c r="CXR2" s="157"/>
      <c r="CXS2" s="157"/>
      <c r="CXT2" s="157"/>
      <c r="CXU2" s="157"/>
      <c r="CXV2" s="157"/>
      <c r="CXW2" s="157"/>
      <c r="CXX2" s="157"/>
      <c r="CXY2" s="157"/>
      <c r="CXZ2" s="157"/>
      <c r="CYA2" s="157"/>
      <c r="CYB2" s="157"/>
      <c r="CYC2" s="157"/>
      <c r="CYD2" s="157"/>
      <c r="CYE2" s="157"/>
      <c r="CYF2" s="157"/>
      <c r="CYG2" s="157"/>
      <c r="CYH2" s="157"/>
      <c r="CYI2" s="157"/>
      <c r="CYJ2" s="157"/>
      <c r="CYK2" s="157"/>
      <c r="CYL2" s="157"/>
      <c r="CYM2" s="157"/>
      <c r="CYN2" s="157"/>
      <c r="CYO2" s="157"/>
      <c r="CYP2" s="157"/>
      <c r="CYQ2" s="157"/>
      <c r="CYR2" s="157"/>
      <c r="CYS2" s="157"/>
      <c r="CYT2" s="157"/>
      <c r="CYU2" s="157"/>
      <c r="CYV2" s="157"/>
      <c r="CYW2" s="157"/>
      <c r="CYX2" s="157"/>
      <c r="CYY2" s="157"/>
      <c r="CYZ2" s="157"/>
      <c r="CZA2" s="157"/>
      <c r="CZB2" s="157"/>
      <c r="CZC2" s="157"/>
      <c r="CZD2" s="157"/>
      <c r="CZE2" s="157"/>
      <c r="CZF2" s="157"/>
      <c r="CZG2" s="157"/>
      <c r="CZH2" s="157"/>
      <c r="CZI2" s="157"/>
      <c r="CZJ2" s="157"/>
      <c r="CZK2" s="157"/>
      <c r="CZL2" s="157"/>
      <c r="CZM2" s="157"/>
      <c r="CZN2" s="157"/>
      <c r="CZO2" s="157"/>
      <c r="CZP2" s="157"/>
      <c r="CZQ2" s="157"/>
      <c r="CZR2" s="157"/>
      <c r="CZS2" s="157"/>
      <c r="CZT2" s="157"/>
      <c r="CZU2" s="157"/>
      <c r="CZV2" s="157"/>
      <c r="CZW2" s="157"/>
      <c r="CZX2" s="157"/>
      <c r="CZY2" s="157"/>
      <c r="CZZ2" s="157"/>
      <c r="DAA2" s="157"/>
      <c r="DAB2" s="157"/>
      <c r="DAC2" s="157"/>
      <c r="DAD2" s="157"/>
      <c r="DAE2" s="157"/>
      <c r="DAF2" s="157"/>
      <c r="DAG2" s="157"/>
      <c r="DAH2" s="157"/>
      <c r="DAI2" s="157"/>
      <c r="DAJ2" s="157"/>
      <c r="DAK2" s="157"/>
      <c r="DAL2" s="157"/>
      <c r="DAM2" s="157"/>
      <c r="DAN2" s="157"/>
      <c r="DAO2" s="157"/>
      <c r="DAP2" s="157"/>
      <c r="DAQ2" s="157"/>
      <c r="DAR2" s="157"/>
      <c r="DAS2" s="157"/>
      <c r="DAT2" s="157"/>
      <c r="DAU2" s="157"/>
      <c r="DAV2" s="157"/>
      <c r="DAW2" s="157"/>
      <c r="DAX2" s="157"/>
      <c r="DAY2" s="157"/>
      <c r="DAZ2" s="157"/>
      <c r="DBA2" s="157"/>
      <c r="DBB2" s="157"/>
      <c r="DBC2" s="157"/>
      <c r="DBD2" s="157"/>
      <c r="DBE2" s="157"/>
      <c r="DBF2" s="157"/>
      <c r="DBG2" s="157"/>
      <c r="DBH2" s="157"/>
      <c r="DBI2" s="157"/>
      <c r="DBJ2" s="157"/>
      <c r="DBK2" s="157"/>
      <c r="DBL2" s="157"/>
      <c r="DBM2" s="157"/>
      <c r="DBN2" s="157"/>
      <c r="DBO2" s="157"/>
      <c r="DBP2" s="157"/>
      <c r="DBQ2" s="157"/>
      <c r="DBR2" s="157"/>
      <c r="DBS2" s="157"/>
      <c r="DBT2" s="157"/>
      <c r="DBU2" s="157"/>
      <c r="DBV2" s="157"/>
      <c r="DBW2" s="157"/>
      <c r="DBX2" s="157"/>
      <c r="DBY2" s="157"/>
      <c r="DBZ2" s="157"/>
      <c r="DCA2" s="157"/>
      <c r="DCB2" s="157"/>
      <c r="DCC2" s="157"/>
      <c r="DCD2" s="157"/>
      <c r="DCE2" s="157"/>
      <c r="DCF2" s="157"/>
      <c r="DCG2" s="157"/>
      <c r="DCH2" s="157"/>
      <c r="DCI2" s="157"/>
      <c r="DCJ2" s="157"/>
      <c r="DCK2" s="157"/>
      <c r="DCL2" s="157"/>
      <c r="DCM2" s="157"/>
      <c r="DCN2" s="157"/>
      <c r="DCO2" s="157"/>
      <c r="DCP2" s="157"/>
      <c r="DCQ2" s="157"/>
      <c r="DCR2" s="157"/>
      <c r="DCS2" s="157"/>
      <c r="DCT2" s="157"/>
      <c r="DCU2" s="157"/>
      <c r="DCV2" s="157"/>
      <c r="DCW2" s="157"/>
      <c r="DCX2" s="157"/>
      <c r="DCY2" s="157"/>
      <c r="DCZ2" s="157"/>
      <c r="DDA2" s="157"/>
      <c r="DDB2" s="157"/>
      <c r="DDC2" s="157"/>
      <c r="DDD2" s="157"/>
      <c r="DDE2" s="157"/>
      <c r="DDF2" s="157"/>
      <c r="DDG2" s="157"/>
      <c r="DDH2" s="157"/>
      <c r="DDI2" s="157"/>
      <c r="DDJ2" s="157"/>
      <c r="DDK2" s="157"/>
      <c r="DDL2" s="157"/>
      <c r="DDM2" s="157"/>
      <c r="DDN2" s="157"/>
      <c r="DDO2" s="157"/>
      <c r="DDP2" s="157"/>
      <c r="DDQ2" s="157"/>
      <c r="DDR2" s="157"/>
      <c r="DDS2" s="157"/>
      <c r="DDT2" s="157"/>
      <c r="DDU2" s="157"/>
      <c r="DDV2" s="157"/>
      <c r="DDW2" s="157"/>
      <c r="DDX2" s="157"/>
      <c r="DDY2" s="157"/>
      <c r="DDZ2" s="157"/>
      <c r="DEA2" s="157"/>
      <c r="DEB2" s="157"/>
      <c r="DEC2" s="157"/>
      <c r="DED2" s="157"/>
      <c r="DEE2" s="157"/>
      <c r="DEF2" s="157"/>
      <c r="DEG2" s="157"/>
      <c r="DEH2" s="157"/>
      <c r="DEI2" s="157"/>
      <c r="DEJ2" s="157"/>
      <c r="DEK2" s="157"/>
      <c r="DEL2" s="157"/>
      <c r="DEM2" s="157"/>
      <c r="DEN2" s="157"/>
      <c r="DEO2" s="157"/>
      <c r="DEP2" s="157"/>
      <c r="DEQ2" s="157"/>
      <c r="DER2" s="157"/>
      <c r="DES2" s="157"/>
      <c r="DET2" s="157"/>
      <c r="DEU2" s="157"/>
      <c r="DEV2" s="157"/>
      <c r="DEW2" s="157"/>
      <c r="DEX2" s="157"/>
      <c r="DEY2" s="157"/>
      <c r="DEZ2" s="157"/>
      <c r="DFA2" s="157"/>
      <c r="DFB2" s="157"/>
      <c r="DFC2" s="157"/>
      <c r="DFD2" s="157"/>
      <c r="DFE2" s="157"/>
      <c r="DFF2" s="157"/>
      <c r="DFG2" s="157"/>
      <c r="DFH2" s="157"/>
      <c r="DFI2" s="157"/>
      <c r="DFJ2" s="157"/>
      <c r="DFK2" s="157"/>
      <c r="DFL2" s="157"/>
      <c r="DFM2" s="157"/>
      <c r="DFN2" s="157"/>
      <c r="DFO2" s="157"/>
      <c r="DFP2" s="157"/>
      <c r="DFQ2" s="157"/>
      <c r="DFR2" s="157"/>
      <c r="DFS2" s="157"/>
      <c r="DFT2" s="157"/>
      <c r="DFU2" s="157"/>
      <c r="DFV2" s="157"/>
      <c r="DFW2" s="157"/>
      <c r="DFX2" s="157"/>
      <c r="DFY2" s="157"/>
      <c r="DFZ2" s="157"/>
      <c r="DGA2" s="157"/>
      <c r="DGB2" s="157"/>
      <c r="DGC2" s="157"/>
      <c r="DGD2" s="157"/>
      <c r="DGE2" s="157"/>
      <c r="DGF2" s="157"/>
      <c r="DGG2" s="157"/>
      <c r="DGH2" s="157"/>
      <c r="DGI2" s="157"/>
      <c r="DGJ2" s="157"/>
      <c r="DGK2" s="157"/>
      <c r="DGL2" s="157"/>
      <c r="DGM2" s="157"/>
      <c r="DGN2" s="157"/>
      <c r="DGO2" s="157"/>
      <c r="DGP2" s="157"/>
      <c r="DGQ2" s="157"/>
      <c r="DGR2" s="157"/>
      <c r="DGS2" s="157"/>
      <c r="DGT2" s="157"/>
      <c r="DGU2" s="157"/>
      <c r="DGV2" s="157"/>
      <c r="DGW2" s="157"/>
      <c r="DGX2" s="157"/>
      <c r="DGY2" s="157"/>
      <c r="DGZ2" s="157"/>
      <c r="DHA2" s="157"/>
      <c r="DHB2" s="157"/>
      <c r="DHC2" s="157"/>
      <c r="DHD2" s="157"/>
      <c r="DHE2" s="157"/>
      <c r="DHF2" s="157"/>
      <c r="DHG2" s="157"/>
      <c r="DHH2" s="157"/>
      <c r="DHI2" s="157"/>
      <c r="DHJ2" s="157"/>
      <c r="DHK2" s="157"/>
      <c r="DHL2" s="157"/>
      <c r="DHM2" s="157"/>
      <c r="DHN2" s="157"/>
      <c r="DHO2" s="157"/>
      <c r="DHP2" s="157"/>
      <c r="DHQ2" s="157"/>
      <c r="DHR2" s="157"/>
      <c r="DHS2" s="157"/>
      <c r="DHT2" s="157"/>
      <c r="DHU2" s="157"/>
      <c r="DHV2" s="157"/>
      <c r="DHW2" s="157"/>
      <c r="DHX2" s="157"/>
      <c r="DHY2" s="157"/>
      <c r="DHZ2" s="157"/>
      <c r="DIA2" s="157"/>
      <c r="DIB2" s="157"/>
      <c r="DIC2" s="157"/>
      <c r="DID2" s="157"/>
      <c r="DIE2" s="157"/>
      <c r="DIF2" s="157"/>
      <c r="DIG2" s="157"/>
      <c r="DIH2" s="157"/>
      <c r="DII2" s="157"/>
      <c r="DIJ2" s="157"/>
      <c r="DIK2" s="157"/>
      <c r="DIL2" s="157"/>
      <c r="DIM2" s="157"/>
      <c r="DIN2" s="157"/>
      <c r="DIO2" s="157"/>
      <c r="DIP2" s="157"/>
      <c r="DIQ2" s="157"/>
      <c r="DIR2" s="157"/>
      <c r="DIS2" s="157"/>
      <c r="DIT2" s="157"/>
      <c r="DIU2" s="157"/>
      <c r="DIV2" s="157"/>
      <c r="DIW2" s="157"/>
      <c r="DIX2" s="157"/>
      <c r="DIY2" s="157"/>
      <c r="DIZ2" s="157"/>
      <c r="DJA2" s="157"/>
      <c r="DJB2" s="157"/>
      <c r="DJC2" s="157"/>
      <c r="DJD2" s="157"/>
      <c r="DJE2" s="157"/>
      <c r="DJF2" s="157"/>
      <c r="DJG2" s="157"/>
      <c r="DJH2" s="157"/>
      <c r="DJI2" s="157"/>
      <c r="DJJ2" s="157"/>
      <c r="DJK2" s="157"/>
      <c r="DJL2" s="157"/>
      <c r="DJM2" s="157"/>
      <c r="DJN2" s="157"/>
      <c r="DJO2" s="157"/>
      <c r="DJP2" s="157"/>
      <c r="DJQ2" s="157"/>
      <c r="DJR2" s="157"/>
      <c r="DJS2" s="157"/>
      <c r="DJT2" s="157"/>
      <c r="DJU2" s="157"/>
      <c r="DJV2" s="157"/>
      <c r="DJW2" s="157"/>
      <c r="DJX2" s="157"/>
      <c r="DJY2" s="157"/>
      <c r="DJZ2" s="157"/>
      <c r="DKA2" s="157"/>
      <c r="DKB2" s="157"/>
      <c r="DKC2" s="157"/>
      <c r="DKD2" s="157"/>
      <c r="DKE2" s="157"/>
      <c r="DKF2" s="157"/>
      <c r="DKG2" s="157"/>
      <c r="DKH2" s="157"/>
      <c r="DKI2" s="157"/>
      <c r="DKJ2" s="157"/>
      <c r="DKK2" s="157"/>
      <c r="DKL2" s="157"/>
      <c r="DKM2" s="157"/>
      <c r="DKN2" s="157"/>
      <c r="DKO2" s="157"/>
      <c r="DKP2" s="157"/>
      <c r="DKQ2" s="157"/>
      <c r="DKR2" s="157"/>
      <c r="DKS2" s="157"/>
      <c r="DKT2" s="157"/>
      <c r="DKU2" s="157"/>
      <c r="DKV2" s="157"/>
      <c r="DKW2" s="157"/>
      <c r="DKX2" s="157"/>
      <c r="DKY2" s="157"/>
      <c r="DKZ2" s="157"/>
      <c r="DLA2" s="157"/>
      <c r="DLB2" s="157"/>
      <c r="DLC2" s="157"/>
      <c r="DLD2" s="157"/>
      <c r="DLE2" s="157"/>
      <c r="DLF2" s="157"/>
      <c r="DLG2" s="157"/>
      <c r="DLH2" s="157"/>
      <c r="DLI2" s="157"/>
      <c r="DLJ2" s="157"/>
      <c r="DLK2" s="157"/>
      <c r="DLL2" s="157"/>
      <c r="DLM2" s="157"/>
      <c r="DLN2" s="157"/>
      <c r="DLO2" s="157"/>
      <c r="DLP2" s="157"/>
      <c r="DLQ2" s="157"/>
      <c r="DLR2" s="157"/>
      <c r="DLS2" s="157"/>
      <c r="DLT2" s="157"/>
      <c r="DLU2" s="157"/>
      <c r="DLV2" s="157"/>
      <c r="DLW2" s="157"/>
      <c r="DLX2" s="157"/>
      <c r="DLY2" s="157"/>
      <c r="DLZ2" s="157"/>
      <c r="DMA2" s="157"/>
      <c r="DMB2" s="157"/>
      <c r="DMC2" s="157"/>
      <c r="DMD2" s="157"/>
      <c r="DME2" s="157"/>
      <c r="DMF2" s="157"/>
      <c r="DMG2" s="157"/>
      <c r="DMH2" s="157"/>
      <c r="DMI2" s="157"/>
      <c r="DMJ2" s="157"/>
      <c r="DMK2" s="157"/>
      <c r="DML2" s="157"/>
      <c r="DMM2" s="157"/>
      <c r="DMN2" s="157"/>
      <c r="DMO2" s="157"/>
      <c r="DMP2" s="157"/>
      <c r="DMQ2" s="157"/>
      <c r="DMR2" s="157"/>
      <c r="DMS2" s="157"/>
      <c r="DMT2" s="157"/>
      <c r="DMU2" s="157"/>
      <c r="DMV2" s="157"/>
      <c r="DMW2" s="157"/>
      <c r="DMX2" s="157"/>
      <c r="DMY2" s="157"/>
      <c r="DMZ2" s="157"/>
      <c r="DNA2" s="157"/>
      <c r="DNB2" s="157"/>
      <c r="DNC2" s="157"/>
      <c r="DND2" s="157"/>
      <c r="DNE2" s="157"/>
      <c r="DNF2" s="157"/>
      <c r="DNG2" s="157"/>
      <c r="DNH2" s="157"/>
      <c r="DNI2" s="157"/>
      <c r="DNJ2" s="157"/>
      <c r="DNK2" s="157"/>
      <c r="DNL2" s="157"/>
      <c r="DNM2" s="157"/>
      <c r="DNN2" s="157"/>
      <c r="DNO2" s="157"/>
      <c r="DNP2" s="157"/>
      <c r="DNQ2" s="157"/>
      <c r="DNR2" s="157"/>
      <c r="DNS2" s="157"/>
      <c r="DNT2" s="157"/>
      <c r="DNU2" s="157"/>
      <c r="DNV2" s="157"/>
      <c r="DNW2" s="157"/>
      <c r="DNX2" s="157"/>
      <c r="DNY2" s="157"/>
      <c r="DNZ2" s="157"/>
      <c r="DOA2" s="157"/>
      <c r="DOB2" s="157"/>
      <c r="DOC2" s="157"/>
      <c r="DOD2" s="157"/>
      <c r="DOE2" s="157"/>
      <c r="DOF2" s="157"/>
      <c r="DOG2" s="157"/>
      <c r="DOH2" s="157"/>
      <c r="DOI2" s="157"/>
      <c r="DOJ2" s="157"/>
      <c r="DOK2" s="157"/>
      <c r="DOL2" s="157"/>
      <c r="DOM2" s="157"/>
      <c r="DON2" s="157"/>
      <c r="DOO2" s="157"/>
      <c r="DOP2" s="157"/>
      <c r="DOQ2" s="157"/>
      <c r="DOR2" s="157"/>
      <c r="DOS2" s="157"/>
      <c r="DOT2" s="157"/>
      <c r="DOU2" s="157"/>
      <c r="DOV2" s="157"/>
      <c r="DOW2" s="157"/>
      <c r="DOX2" s="157"/>
      <c r="DOY2" s="157"/>
      <c r="DOZ2" s="157"/>
      <c r="DPA2" s="157"/>
      <c r="DPB2" s="157"/>
      <c r="DPC2" s="157"/>
      <c r="DPD2" s="157"/>
      <c r="DPE2" s="157"/>
      <c r="DPF2" s="157"/>
      <c r="DPG2" s="157"/>
      <c r="DPH2" s="157"/>
      <c r="DPI2" s="157"/>
      <c r="DPJ2" s="157"/>
      <c r="DPK2" s="157"/>
      <c r="DPL2" s="157"/>
      <c r="DPM2" s="157"/>
      <c r="DPN2" s="157"/>
      <c r="DPO2" s="157"/>
      <c r="DPP2" s="157"/>
      <c r="DPQ2" s="157"/>
      <c r="DPR2" s="157"/>
      <c r="DPS2" s="157"/>
      <c r="DPT2" s="157"/>
      <c r="DPU2" s="157"/>
      <c r="DPV2" s="157"/>
      <c r="DPW2" s="157"/>
      <c r="DPX2" s="157"/>
      <c r="DPY2" s="157"/>
      <c r="DPZ2" s="157"/>
      <c r="DQA2" s="157"/>
      <c r="DQB2" s="157"/>
      <c r="DQC2" s="157"/>
      <c r="DQD2" s="157"/>
      <c r="DQE2" s="157"/>
      <c r="DQF2" s="157"/>
      <c r="DQG2" s="157"/>
      <c r="DQH2" s="157"/>
      <c r="DQI2" s="157"/>
      <c r="DQJ2" s="157"/>
      <c r="DQK2" s="157"/>
      <c r="DQL2" s="157"/>
      <c r="DQM2" s="157"/>
      <c r="DQN2" s="157"/>
      <c r="DQO2" s="157"/>
      <c r="DQP2" s="157"/>
      <c r="DQQ2" s="157"/>
      <c r="DQR2" s="157"/>
      <c r="DQS2" s="157"/>
      <c r="DQT2" s="157"/>
      <c r="DQU2" s="157"/>
      <c r="DQV2" s="157"/>
      <c r="DQW2" s="157"/>
      <c r="DQX2" s="157"/>
      <c r="DQY2" s="157"/>
      <c r="DQZ2" s="157"/>
      <c r="DRA2" s="157"/>
      <c r="DRB2" s="157"/>
      <c r="DRC2" s="157"/>
      <c r="DRD2" s="157"/>
      <c r="DRE2" s="157"/>
      <c r="DRF2" s="157"/>
      <c r="DRG2" s="157"/>
      <c r="DRH2" s="157"/>
      <c r="DRI2" s="157"/>
      <c r="DRJ2" s="157"/>
      <c r="DRK2" s="157"/>
      <c r="DRL2" s="157"/>
      <c r="DRM2" s="157"/>
      <c r="DRN2" s="157"/>
      <c r="DRO2" s="157"/>
      <c r="DRP2" s="157"/>
      <c r="DRQ2" s="157"/>
      <c r="DRR2" s="157"/>
      <c r="DRS2" s="157"/>
      <c r="DRT2" s="157"/>
      <c r="DRU2" s="157"/>
      <c r="DRV2" s="157"/>
      <c r="DRW2" s="157"/>
      <c r="DRX2" s="157"/>
      <c r="DRY2" s="157"/>
      <c r="DRZ2" s="157"/>
      <c r="DSA2" s="157"/>
      <c r="DSB2" s="157"/>
      <c r="DSC2" s="157"/>
      <c r="DSD2" s="157"/>
      <c r="DSE2" s="157"/>
      <c r="DSF2" s="157"/>
      <c r="DSG2" s="157"/>
      <c r="DSH2" s="157"/>
      <c r="DSI2" s="157"/>
      <c r="DSJ2" s="157"/>
      <c r="DSK2" s="157"/>
      <c r="DSL2" s="157"/>
      <c r="DSM2" s="157"/>
      <c r="DSN2" s="157"/>
      <c r="DSO2" s="157"/>
      <c r="DSP2" s="157"/>
      <c r="DSQ2" s="157"/>
      <c r="DSR2" s="157"/>
      <c r="DSS2" s="157"/>
      <c r="DST2" s="157"/>
      <c r="DSU2" s="157"/>
      <c r="DSV2" s="157"/>
      <c r="DSW2" s="157"/>
      <c r="DSX2" s="157"/>
      <c r="DSY2" s="157"/>
      <c r="DSZ2" s="157"/>
      <c r="DTA2" s="157"/>
      <c r="DTB2" s="157"/>
      <c r="DTC2" s="157"/>
      <c r="DTD2" s="157"/>
      <c r="DTE2" s="157"/>
      <c r="DTF2" s="157"/>
      <c r="DTG2" s="157"/>
      <c r="DTH2" s="157"/>
      <c r="DTI2" s="157"/>
      <c r="DTJ2" s="157"/>
      <c r="DTK2" s="157"/>
      <c r="DTL2" s="157"/>
      <c r="DTM2" s="157"/>
      <c r="DTN2" s="157"/>
      <c r="DTO2" s="157"/>
      <c r="DTP2" s="157"/>
      <c r="DTQ2" s="157"/>
      <c r="DTR2" s="157"/>
      <c r="DTS2" s="157"/>
      <c r="DTT2" s="157"/>
      <c r="DTU2" s="157"/>
      <c r="DTV2" s="157"/>
      <c r="DTW2" s="157"/>
      <c r="DTX2" s="157"/>
      <c r="DTY2" s="157"/>
      <c r="DTZ2" s="157"/>
      <c r="DUA2" s="157"/>
      <c r="DUB2" s="157"/>
      <c r="DUC2" s="157"/>
      <c r="DUD2" s="157"/>
      <c r="DUE2" s="157"/>
      <c r="DUF2" s="157"/>
      <c r="DUG2" s="157"/>
      <c r="DUH2" s="157"/>
      <c r="DUI2" s="157"/>
      <c r="DUJ2" s="157"/>
      <c r="DUK2" s="157"/>
      <c r="DUL2" s="157"/>
      <c r="DUM2" s="157"/>
      <c r="DUN2" s="157"/>
      <c r="DUO2" s="157"/>
      <c r="DUP2" s="157"/>
      <c r="DUQ2" s="157"/>
      <c r="DUR2" s="157"/>
      <c r="DUS2" s="157"/>
      <c r="DUT2" s="157"/>
      <c r="DUU2" s="157"/>
      <c r="DUV2" s="157"/>
      <c r="DUW2" s="157"/>
      <c r="DUX2" s="157"/>
      <c r="DUY2" s="157"/>
      <c r="DUZ2" s="157"/>
      <c r="DVA2" s="157"/>
      <c r="DVB2" s="157"/>
      <c r="DVC2" s="157"/>
      <c r="DVD2" s="157"/>
      <c r="DVE2" s="157"/>
      <c r="DVF2" s="157"/>
      <c r="DVG2" s="157"/>
      <c r="DVH2" s="157"/>
      <c r="DVI2" s="157"/>
      <c r="DVJ2" s="157"/>
      <c r="DVK2" s="157"/>
      <c r="DVL2" s="157"/>
      <c r="DVM2" s="157"/>
      <c r="DVN2" s="157"/>
      <c r="DVO2" s="157"/>
      <c r="DVP2" s="157"/>
      <c r="DVQ2" s="157"/>
      <c r="DVR2" s="157"/>
      <c r="DVS2" s="157"/>
      <c r="DVT2" s="157"/>
      <c r="DVU2" s="157"/>
      <c r="DVV2" s="157"/>
      <c r="DVW2" s="157"/>
      <c r="DVX2" s="157"/>
      <c r="DVY2" s="157"/>
      <c r="DVZ2" s="157"/>
      <c r="DWA2" s="157"/>
      <c r="DWB2" s="157"/>
      <c r="DWC2" s="157"/>
      <c r="DWD2" s="157"/>
      <c r="DWE2" s="157"/>
      <c r="DWF2" s="157"/>
      <c r="DWG2" s="157"/>
      <c r="DWH2" s="157"/>
      <c r="DWI2" s="157"/>
      <c r="DWJ2" s="157"/>
      <c r="DWK2" s="157"/>
      <c r="DWL2" s="157"/>
      <c r="DWM2" s="157"/>
      <c r="DWN2" s="157"/>
      <c r="DWO2" s="157"/>
      <c r="DWP2" s="157"/>
      <c r="DWQ2" s="157"/>
      <c r="DWR2" s="157"/>
      <c r="DWS2" s="157"/>
      <c r="DWT2" s="157"/>
      <c r="DWU2" s="157"/>
      <c r="DWV2" s="157"/>
      <c r="DWW2" s="157"/>
      <c r="DWX2" s="157"/>
      <c r="DWY2" s="157"/>
      <c r="DWZ2" s="157"/>
      <c r="DXA2" s="157"/>
      <c r="DXB2" s="157"/>
      <c r="DXC2" s="157"/>
      <c r="DXD2" s="157"/>
      <c r="DXE2" s="157"/>
      <c r="DXF2" s="157"/>
      <c r="DXG2" s="157"/>
      <c r="DXH2" s="157"/>
      <c r="DXI2" s="157"/>
      <c r="DXJ2" s="157"/>
      <c r="DXK2" s="157"/>
      <c r="DXL2" s="157"/>
      <c r="DXM2" s="157"/>
      <c r="DXN2" s="157"/>
      <c r="DXO2" s="157"/>
      <c r="DXP2" s="157"/>
      <c r="DXQ2" s="157"/>
      <c r="DXR2" s="157"/>
      <c r="DXS2" s="157"/>
      <c r="DXT2" s="157"/>
      <c r="DXU2" s="157"/>
      <c r="DXV2" s="157"/>
      <c r="DXW2" s="157"/>
      <c r="DXX2" s="157"/>
      <c r="DXY2" s="157"/>
      <c r="DXZ2" s="157"/>
      <c r="DYA2" s="157"/>
      <c r="DYB2" s="157"/>
      <c r="DYC2" s="157"/>
      <c r="DYD2" s="157"/>
      <c r="DYE2" s="157"/>
      <c r="DYF2" s="157"/>
      <c r="DYG2" s="157"/>
      <c r="DYH2" s="157"/>
      <c r="DYI2" s="157"/>
      <c r="DYJ2" s="157"/>
      <c r="DYK2" s="157"/>
      <c r="DYL2" s="157"/>
      <c r="DYM2" s="157"/>
      <c r="DYN2" s="157"/>
      <c r="DYO2" s="157"/>
      <c r="DYP2" s="157"/>
      <c r="DYQ2" s="157"/>
      <c r="DYR2" s="157"/>
      <c r="DYS2" s="157"/>
      <c r="DYT2" s="157"/>
      <c r="DYU2" s="157"/>
      <c r="DYV2" s="157"/>
      <c r="DYW2" s="157"/>
      <c r="DYX2" s="157"/>
      <c r="DYY2" s="157"/>
      <c r="DYZ2" s="157"/>
      <c r="DZA2" s="157"/>
      <c r="DZB2" s="157"/>
      <c r="DZC2" s="157"/>
      <c r="DZD2" s="157"/>
      <c r="DZE2" s="157"/>
      <c r="DZF2" s="157"/>
      <c r="DZG2" s="157"/>
      <c r="DZH2" s="157"/>
      <c r="DZI2" s="157"/>
      <c r="DZJ2" s="157"/>
      <c r="DZK2" s="157"/>
      <c r="DZL2" s="157"/>
      <c r="DZM2" s="157"/>
      <c r="DZN2" s="157"/>
      <c r="DZO2" s="157"/>
      <c r="DZP2" s="157"/>
      <c r="DZQ2" s="157"/>
      <c r="DZR2" s="157"/>
      <c r="DZS2" s="157"/>
      <c r="DZT2" s="157"/>
      <c r="DZU2" s="157"/>
      <c r="DZV2" s="157"/>
      <c r="DZW2" s="157"/>
      <c r="DZX2" s="157"/>
      <c r="DZY2" s="157"/>
      <c r="DZZ2" s="157"/>
      <c r="EAA2" s="157"/>
      <c r="EAB2" s="157"/>
      <c r="EAC2" s="157"/>
      <c r="EAD2" s="157"/>
      <c r="EAE2" s="157"/>
      <c r="EAF2" s="157"/>
      <c r="EAG2" s="157"/>
      <c r="EAH2" s="157"/>
      <c r="EAI2" s="157"/>
      <c r="EAJ2" s="157"/>
      <c r="EAK2" s="157"/>
      <c r="EAL2" s="157"/>
      <c r="EAM2" s="157"/>
      <c r="EAN2" s="157"/>
      <c r="EAO2" s="157"/>
      <c r="EAP2" s="157"/>
      <c r="EAQ2" s="157"/>
      <c r="EAR2" s="157"/>
      <c r="EAS2" s="157"/>
      <c r="EAT2" s="157"/>
      <c r="EAU2" s="157"/>
      <c r="EAV2" s="157"/>
      <c r="EAW2" s="157"/>
      <c r="EAX2" s="157"/>
      <c r="EAY2" s="157"/>
      <c r="EAZ2" s="157"/>
      <c r="EBA2" s="157"/>
      <c r="EBB2" s="157"/>
      <c r="EBC2" s="157"/>
      <c r="EBD2" s="157"/>
      <c r="EBE2" s="157"/>
      <c r="EBF2" s="157"/>
      <c r="EBG2" s="157"/>
      <c r="EBH2" s="157"/>
      <c r="EBI2" s="157"/>
      <c r="EBJ2" s="157"/>
      <c r="EBK2" s="157"/>
      <c r="EBL2" s="157"/>
      <c r="EBM2" s="157"/>
      <c r="EBN2" s="157"/>
      <c r="EBO2" s="157"/>
      <c r="EBP2" s="157"/>
      <c r="EBQ2" s="157"/>
      <c r="EBR2" s="157"/>
      <c r="EBS2" s="157"/>
      <c r="EBT2" s="157"/>
      <c r="EBU2" s="157"/>
      <c r="EBV2" s="157"/>
      <c r="EBW2" s="157"/>
      <c r="EBX2" s="157"/>
      <c r="EBY2" s="157"/>
      <c r="EBZ2" s="157"/>
      <c r="ECA2" s="157"/>
      <c r="ECB2" s="157"/>
      <c r="ECC2" s="157"/>
      <c r="ECD2" s="157"/>
      <c r="ECE2" s="157"/>
      <c r="ECF2" s="157"/>
      <c r="ECG2" s="157"/>
      <c r="ECH2" s="157"/>
      <c r="ECI2" s="157"/>
      <c r="ECJ2" s="157"/>
      <c r="ECK2" s="157"/>
      <c r="ECL2" s="157"/>
      <c r="ECM2" s="157"/>
      <c r="ECN2" s="157"/>
      <c r="ECO2" s="157"/>
      <c r="ECP2" s="157"/>
      <c r="ECQ2" s="157"/>
      <c r="ECR2" s="157"/>
      <c r="ECS2" s="157"/>
      <c r="ECT2" s="157"/>
      <c r="ECU2" s="157"/>
      <c r="ECV2" s="157"/>
      <c r="ECW2" s="157"/>
      <c r="ECX2" s="157"/>
      <c r="ECY2" s="157"/>
      <c r="ECZ2" s="157"/>
      <c r="EDA2" s="157"/>
      <c r="EDB2" s="157"/>
      <c r="EDC2" s="157"/>
      <c r="EDD2" s="157"/>
      <c r="EDE2" s="157"/>
      <c r="EDF2" s="157"/>
      <c r="EDG2" s="157"/>
      <c r="EDH2" s="157"/>
      <c r="EDI2" s="157"/>
      <c r="EDJ2" s="157"/>
      <c r="EDK2" s="157"/>
      <c r="EDL2" s="157"/>
      <c r="EDM2" s="157"/>
      <c r="EDN2" s="157"/>
      <c r="EDO2" s="157"/>
      <c r="EDP2" s="157"/>
      <c r="EDQ2" s="157"/>
      <c r="EDR2" s="157"/>
      <c r="EDS2" s="157"/>
      <c r="EDT2" s="157"/>
      <c r="EDU2" s="157"/>
      <c r="EDV2" s="157"/>
      <c r="EDW2" s="157"/>
      <c r="EDX2" s="157"/>
      <c r="EDY2" s="157"/>
      <c r="EDZ2" s="157"/>
      <c r="EEA2" s="157"/>
      <c r="EEB2" s="157"/>
      <c r="EEC2" s="157"/>
      <c r="EED2" s="157"/>
      <c r="EEE2" s="157"/>
      <c r="EEF2" s="157"/>
      <c r="EEG2" s="157"/>
      <c r="EEH2" s="157"/>
      <c r="EEI2" s="157"/>
      <c r="EEJ2" s="157"/>
      <c r="EEK2" s="157"/>
      <c r="EEL2" s="157"/>
      <c r="EEM2" s="157"/>
      <c r="EEN2" s="157"/>
      <c r="EEO2" s="157"/>
      <c r="EEP2" s="157"/>
      <c r="EEQ2" s="157"/>
      <c r="EER2" s="157"/>
      <c r="EES2" s="157"/>
      <c r="EET2" s="157"/>
      <c r="EEU2" s="157"/>
      <c r="EEV2" s="157"/>
      <c r="EEW2" s="157"/>
      <c r="EEX2" s="157"/>
      <c r="EEY2" s="157"/>
      <c r="EEZ2" s="157"/>
      <c r="EFA2" s="157"/>
      <c r="EFB2" s="157"/>
      <c r="EFC2" s="157"/>
      <c r="EFD2" s="157"/>
      <c r="EFE2" s="157"/>
      <c r="EFF2" s="157"/>
      <c r="EFG2" s="157"/>
      <c r="EFH2" s="157"/>
      <c r="EFI2" s="157"/>
      <c r="EFJ2" s="157"/>
      <c r="EFK2" s="157"/>
      <c r="EFL2" s="157"/>
      <c r="EFM2" s="157"/>
      <c r="EFN2" s="157"/>
      <c r="EFO2" s="157"/>
      <c r="EFP2" s="157"/>
      <c r="EFQ2" s="157"/>
      <c r="EFR2" s="157"/>
      <c r="EFS2" s="157"/>
      <c r="EFT2" s="157"/>
      <c r="EFU2" s="157"/>
      <c r="EFV2" s="157"/>
      <c r="EFW2" s="157"/>
      <c r="EFX2" s="157"/>
      <c r="EFY2" s="157"/>
      <c r="EFZ2" s="157"/>
      <c r="EGA2" s="157"/>
      <c r="EGB2" s="157"/>
      <c r="EGC2" s="157"/>
      <c r="EGD2" s="157"/>
      <c r="EGE2" s="157"/>
      <c r="EGF2" s="157"/>
      <c r="EGG2" s="157"/>
      <c r="EGH2" s="157"/>
      <c r="EGI2" s="157"/>
      <c r="EGJ2" s="157"/>
      <c r="EGK2" s="157"/>
      <c r="EGL2" s="157"/>
      <c r="EGM2" s="157"/>
      <c r="EGN2" s="157"/>
      <c r="EGO2" s="157"/>
      <c r="EGP2" s="157"/>
      <c r="EGQ2" s="157"/>
      <c r="EGR2" s="157"/>
      <c r="EGS2" s="157"/>
      <c r="EGT2" s="157"/>
      <c r="EGU2" s="157"/>
      <c r="EGV2" s="157"/>
      <c r="EGW2" s="157"/>
      <c r="EGX2" s="157"/>
      <c r="EGY2" s="157"/>
      <c r="EGZ2" s="157"/>
      <c r="EHA2" s="157"/>
      <c r="EHB2" s="157"/>
      <c r="EHC2" s="157"/>
      <c r="EHD2" s="157"/>
      <c r="EHE2" s="157"/>
      <c r="EHF2" s="157"/>
      <c r="EHG2" s="157"/>
      <c r="EHH2" s="157"/>
      <c r="EHI2" s="157"/>
      <c r="EHJ2" s="157"/>
      <c r="EHK2" s="157"/>
      <c r="EHL2" s="157"/>
      <c r="EHM2" s="157"/>
      <c r="EHN2" s="157"/>
      <c r="EHO2" s="157"/>
      <c r="EHP2" s="157"/>
      <c r="EHQ2" s="157"/>
      <c r="EHR2" s="157"/>
      <c r="EHS2" s="157"/>
      <c r="EHT2" s="157"/>
      <c r="EHU2" s="157"/>
      <c r="EHV2" s="157"/>
      <c r="EHW2" s="157"/>
      <c r="EHX2" s="157"/>
      <c r="EHY2" s="157"/>
      <c r="EHZ2" s="157"/>
      <c r="EIA2" s="157"/>
      <c r="EIB2" s="157"/>
      <c r="EIC2" s="157"/>
      <c r="EID2" s="157"/>
      <c r="EIE2" s="157"/>
      <c r="EIF2" s="157"/>
      <c r="EIG2" s="157"/>
      <c r="EIH2" s="157"/>
      <c r="EII2" s="157"/>
      <c r="EIJ2" s="157"/>
      <c r="EIK2" s="157"/>
      <c r="EIL2" s="157"/>
      <c r="EIM2" s="157"/>
      <c r="EIN2" s="157"/>
      <c r="EIO2" s="157"/>
      <c r="EIP2" s="157"/>
      <c r="EIQ2" s="157"/>
      <c r="EIR2" s="157"/>
      <c r="EIS2" s="157"/>
      <c r="EIT2" s="157"/>
      <c r="EIU2" s="157"/>
      <c r="EIV2" s="157"/>
      <c r="EIW2" s="157"/>
      <c r="EIX2" s="157"/>
      <c r="EIY2" s="157"/>
      <c r="EIZ2" s="157"/>
      <c r="EJA2" s="157"/>
      <c r="EJB2" s="157"/>
      <c r="EJC2" s="157"/>
      <c r="EJD2" s="157"/>
      <c r="EJE2" s="157"/>
      <c r="EJF2" s="157"/>
      <c r="EJG2" s="157"/>
      <c r="EJH2" s="157"/>
      <c r="EJI2" s="157"/>
      <c r="EJJ2" s="157"/>
      <c r="EJK2" s="157"/>
      <c r="EJL2" s="157"/>
      <c r="EJM2" s="157"/>
      <c r="EJN2" s="157"/>
      <c r="EJO2" s="157"/>
      <c r="EJP2" s="157"/>
      <c r="EJQ2" s="157"/>
      <c r="EJR2" s="157"/>
      <c r="EJS2" s="157"/>
      <c r="EJT2" s="157"/>
      <c r="EJU2" s="157"/>
      <c r="EJV2" s="157"/>
      <c r="EJW2" s="157"/>
      <c r="EJX2" s="157"/>
      <c r="EJY2" s="157"/>
      <c r="EJZ2" s="157"/>
      <c r="EKA2" s="157"/>
      <c r="EKB2" s="157"/>
      <c r="EKC2" s="157"/>
      <c r="EKD2" s="157"/>
      <c r="EKE2" s="157"/>
      <c r="EKF2" s="157"/>
      <c r="EKG2" s="157"/>
      <c r="EKH2" s="157"/>
      <c r="EKI2" s="157"/>
      <c r="EKJ2" s="157"/>
      <c r="EKK2" s="157"/>
      <c r="EKL2" s="157"/>
      <c r="EKM2" s="157"/>
      <c r="EKN2" s="157"/>
      <c r="EKO2" s="157"/>
      <c r="EKP2" s="157"/>
      <c r="EKQ2" s="157"/>
      <c r="EKR2" s="157"/>
      <c r="EKS2" s="157"/>
      <c r="EKT2" s="157"/>
      <c r="EKU2" s="157"/>
      <c r="EKV2" s="157"/>
      <c r="EKW2" s="157"/>
      <c r="EKX2" s="157"/>
      <c r="EKY2" s="157"/>
      <c r="EKZ2" s="157"/>
      <c r="ELA2" s="157"/>
      <c r="ELB2" s="157"/>
      <c r="ELC2" s="157"/>
      <c r="ELD2" s="157"/>
      <c r="ELE2" s="157"/>
      <c r="ELF2" s="157"/>
      <c r="ELG2" s="157"/>
      <c r="ELH2" s="157"/>
      <c r="ELI2" s="157"/>
      <c r="ELJ2" s="157"/>
      <c r="ELK2" s="157"/>
      <c r="ELL2" s="157"/>
      <c r="ELM2" s="157"/>
      <c r="ELN2" s="157"/>
      <c r="ELO2" s="157"/>
      <c r="ELP2" s="157"/>
      <c r="ELQ2" s="157"/>
      <c r="ELR2" s="157"/>
      <c r="ELS2" s="157"/>
      <c r="ELT2" s="157"/>
      <c r="ELU2" s="157"/>
      <c r="ELV2" s="157"/>
      <c r="ELW2" s="157"/>
      <c r="ELX2" s="157"/>
      <c r="ELY2" s="157"/>
      <c r="ELZ2" s="157"/>
      <c r="EMA2" s="157"/>
      <c r="EMB2" s="157"/>
      <c r="EMC2" s="157"/>
      <c r="EMD2" s="157"/>
      <c r="EME2" s="157"/>
      <c r="EMF2" s="157"/>
      <c r="EMG2" s="157"/>
      <c r="EMH2" s="157"/>
      <c r="EMI2" s="157"/>
      <c r="EMJ2" s="157"/>
      <c r="EMK2" s="157"/>
      <c r="EML2" s="157"/>
      <c r="EMM2" s="157"/>
      <c r="EMN2" s="157"/>
      <c r="EMO2" s="157"/>
      <c r="EMP2" s="157"/>
      <c r="EMQ2" s="157"/>
      <c r="EMR2" s="157"/>
      <c r="EMS2" s="157"/>
      <c r="EMT2" s="157"/>
      <c r="EMU2" s="157"/>
      <c r="EMV2" s="157"/>
      <c r="EMW2" s="157"/>
      <c r="EMX2" s="157"/>
      <c r="EMY2" s="157"/>
      <c r="EMZ2" s="157"/>
      <c r="ENA2" s="157"/>
      <c r="ENB2" s="157"/>
      <c r="ENC2" s="157"/>
      <c r="END2" s="157"/>
      <c r="ENE2" s="157"/>
      <c r="ENF2" s="157"/>
      <c r="ENG2" s="157"/>
      <c r="ENH2" s="157"/>
      <c r="ENI2" s="157"/>
      <c r="ENJ2" s="157"/>
      <c r="ENK2" s="157"/>
      <c r="ENL2" s="157"/>
      <c r="ENM2" s="157"/>
      <c r="ENN2" s="157"/>
      <c r="ENO2" s="157"/>
      <c r="ENP2" s="157"/>
      <c r="ENQ2" s="157"/>
      <c r="ENR2" s="157"/>
      <c r="ENS2" s="157"/>
      <c r="ENT2" s="157"/>
      <c r="ENU2" s="157"/>
      <c r="ENV2" s="157"/>
      <c r="ENW2" s="157"/>
      <c r="ENX2" s="157"/>
      <c r="ENY2" s="157"/>
      <c r="ENZ2" s="157"/>
      <c r="EOA2" s="157"/>
      <c r="EOB2" s="157"/>
      <c r="EOC2" s="157"/>
      <c r="EOD2" s="157"/>
      <c r="EOE2" s="157"/>
      <c r="EOF2" s="157"/>
      <c r="EOG2" s="157"/>
      <c r="EOH2" s="157"/>
      <c r="EOI2" s="157"/>
      <c r="EOJ2" s="157"/>
      <c r="EOK2" s="157"/>
      <c r="EOL2" s="157"/>
      <c r="EOM2" s="157"/>
      <c r="EON2" s="157"/>
      <c r="EOO2" s="157"/>
      <c r="EOP2" s="157"/>
      <c r="EOQ2" s="157"/>
      <c r="EOR2" s="157"/>
      <c r="EOS2" s="157"/>
      <c r="EOT2" s="157"/>
      <c r="EOU2" s="157"/>
      <c r="EOV2" s="157"/>
      <c r="EOW2" s="157"/>
      <c r="EOX2" s="157"/>
      <c r="EOY2" s="157"/>
      <c r="EOZ2" s="157"/>
      <c r="EPA2" s="157"/>
      <c r="EPB2" s="157"/>
      <c r="EPC2" s="157"/>
      <c r="EPD2" s="157"/>
      <c r="EPE2" s="157"/>
      <c r="EPF2" s="157"/>
      <c r="EPG2" s="157"/>
      <c r="EPH2" s="157"/>
      <c r="EPI2" s="157"/>
      <c r="EPJ2" s="157"/>
      <c r="EPK2" s="157"/>
      <c r="EPL2" s="157"/>
      <c r="EPM2" s="157"/>
      <c r="EPN2" s="157"/>
      <c r="EPO2" s="157"/>
      <c r="EPP2" s="157"/>
      <c r="EPQ2" s="157"/>
      <c r="EPR2" s="157"/>
      <c r="EPS2" s="157"/>
      <c r="EPT2" s="157"/>
      <c r="EPU2" s="157"/>
      <c r="EPV2" s="157"/>
      <c r="EPW2" s="157"/>
      <c r="EPX2" s="157"/>
      <c r="EPY2" s="157"/>
      <c r="EPZ2" s="157"/>
      <c r="EQA2" s="157"/>
      <c r="EQB2" s="157"/>
      <c r="EQC2" s="157"/>
      <c r="EQD2" s="157"/>
      <c r="EQE2" s="157"/>
      <c r="EQF2" s="157"/>
      <c r="EQG2" s="157"/>
      <c r="EQH2" s="157"/>
      <c r="EQI2" s="157"/>
      <c r="EQJ2" s="157"/>
      <c r="EQK2" s="157"/>
      <c r="EQL2" s="157"/>
      <c r="EQM2" s="157"/>
      <c r="EQN2" s="157"/>
      <c r="EQO2" s="157"/>
      <c r="EQP2" s="157"/>
      <c r="EQQ2" s="157"/>
      <c r="EQR2" s="157"/>
      <c r="EQS2" s="157"/>
      <c r="EQT2" s="157"/>
      <c r="EQU2" s="157"/>
      <c r="EQV2" s="157"/>
      <c r="EQW2" s="157"/>
      <c r="EQX2" s="157"/>
      <c r="EQY2" s="157"/>
      <c r="EQZ2" s="157"/>
      <c r="ERA2" s="157"/>
      <c r="ERB2" s="157"/>
      <c r="ERC2" s="157"/>
      <c r="ERD2" s="157"/>
      <c r="ERE2" s="157"/>
      <c r="ERF2" s="157"/>
      <c r="ERG2" s="157"/>
      <c r="ERH2" s="157"/>
      <c r="ERI2" s="157"/>
      <c r="ERJ2" s="157"/>
      <c r="ERK2" s="157"/>
      <c r="ERL2" s="157"/>
      <c r="ERM2" s="157"/>
      <c r="ERN2" s="157"/>
      <c r="ERO2" s="157"/>
      <c r="ERP2" s="157"/>
      <c r="ERQ2" s="157"/>
      <c r="ERR2" s="157"/>
      <c r="ERS2" s="157"/>
      <c r="ERT2" s="157"/>
      <c r="ERU2" s="157"/>
      <c r="ERV2" s="157"/>
      <c r="ERW2" s="157"/>
      <c r="ERX2" s="157"/>
      <c r="ERY2" s="157"/>
      <c r="ERZ2" s="157"/>
      <c r="ESA2" s="157"/>
      <c r="ESB2" s="157"/>
      <c r="ESC2" s="157"/>
      <c r="ESD2" s="157"/>
      <c r="ESE2" s="157"/>
      <c r="ESF2" s="157"/>
      <c r="ESG2" s="157"/>
      <c r="ESH2" s="157"/>
      <c r="ESI2" s="157"/>
      <c r="ESJ2" s="157"/>
      <c r="ESK2" s="157"/>
      <c r="ESL2" s="157"/>
      <c r="ESM2" s="157"/>
      <c r="ESN2" s="157"/>
      <c r="ESO2" s="157"/>
      <c r="ESP2" s="157"/>
      <c r="ESQ2" s="157"/>
      <c r="ESR2" s="157"/>
      <c r="ESS2" s="157"/>
      <c r="EST2" s="157"/>
      <c r="ESU2" s="157"/>
      <c r="ESV2" s="157"/>
      <c r="ESW2" s="157"/>
      <c r="ESX2" s="157"/>
      <c r="ESY2" s="157"/>
      <c r="ESZ2" s="157"/>
      <c r="ETA2" s="157"/>
      <c r="ETB2" s="157"/>
      <c r="ETC2" s="157"/>
      <c r="ETD2" s="157"/>
      <c r="ETE2" s="157"/>
      <c r="ETF2" s="157"/>
      <c r="ETG2" s="157"/>
      <c r="ETH2" s="157"/>
      <c r="ETI2" s="157"/>
      <c r="ETJ2" s="157"/>
      <c r="ETK2" s="157"/>
      <c r="ETL2" s="157"/>
      <c r="ETM2" s="157"/>
      <c r="ETN2" s="157"/>
      <c r="ETO2" s="157"/>
      <c r="ETP2" s="157"/>
      <c r="ETQ2" s="157"/>
      <c r="ETR2" s="157"/>
      <c r="ETS2" s="157"/>
      <c r="ETT2" s="157"/>
      <c r="ETU2" s="157"/>
      <c r="ETV2" s="157"/>
      <c r="ETW2" s="157"/>
      <c r="ETX2" s="157"/>
      <c r="ETY2" s="157"/>
      <c r="ETZ2" s="157"/>
      <c r="EUA2" s="157"/>
      <c r="EUB2" s="157"/>
      <c r="EUC2" s="157"/>
      <c r="EUD2" s="157"/>
      <c r="EUE2" s="157"/>
      <c r="EUF2" s="157"/>
      <c r="EUG2" s="157"/>
      <c r="EUH2" s="157"/>
      <c r="EUI2" s="157"/>
      <c r="EUJ2" s="157"/>
      <c r="EUK2" s="157"/>
      <c r="EUL2" s="157"/>
      <c r="EUM2" s="157"/>
      <c r="EUN2" s="157"/>
      <c r="EUO2" s="157"/>
      <c r="EUP2" s="157"/>
      <c r="EUQ2" s="157"/>
      <c r="EUR2" s="157"/>
      <c r="EUS2" s="157"/>
      <c r="EUT2" s="157"/>
      <c r="EUU2" s="157"/>
      <c r="EUV2" s="157"/>
      <c r="EUW2" s="157"/>
      <c r="EUX2" s="157"/>
      <c r="EUY2" s="157"/>
      <c r="EUZ2" s="157"/>
      <c r="EVA2" s="157"/>
      <c r="EVB2" s="157"/>
      <c r="EVC2" s="157"/>
      <c r="EVD2" s="157"/>
      <c r="EVE2" s="157"/>
      <c r="EVF2" s="157"/>
      <c r="EVG2" s="157"/>
      <c r="EVH2" s="157"/>
      <c r="EVI2" s="157"/>
      <c r="EVJ2" s="157"/>
      <c r="EVK2" s="157"/>
      <c r="EVL2" s="157"/>
      <c r="EVM2" s="157"/>
      <c r="EVN2" s="157"/>
      <c r="EVO2" s="157"/>
      <c r="EVP2" s="157"/>
      <c r="EVQ2" s="157"/>
      <c r="EVR2" s="157"/>
      <c r="EVS2" s="157"/>
      <c r="EVT2" s="157"/>
      <c r="EVU2" s="157"/>
      <c r="EVV2" s="157"/>
      <c r="EVW2" s="157"/>
      <c r="EVX2" s="157"/>
      <c r="EVY2" s="157"/>
      <c r="EVZ2" s="157"/>
      <c r="EWA2" s="157"/>
      <c r="EWB2" s="157"/>
      <c r="EWC2" s="157"/>
      <c r="EWD2" s="157"/>
      <c r="EWE2" s="157"/>
      <c r="EWF2" s="157"/>
      <c r="EWG2" s="157"/>
      <c r="EWH2" s="157"/>
      <c r="EWI2" s="157"/>
      <c r="EWJ2" s="157"/>
      <c r="EWK2" s="157"/>
      <c r="EWL2" s="157"/>
      <c r="EWM2" s="157"/>
      <c r="EWN2" s="157"/>
      <c r="EWO2" s="157"/>
      <c r="EWP2" s="157"/>
      <c r="EWQ2" s="157"/>
      <c r="EWR2" s="157"/>
      <c r="EWS2" s="157"/>
      <c r="EWT2" s="157"/>
      <c r="EWU2" s="157"/>
      <c r="EWV2" s="157"/>
      <c r="EWW2" s="157"/>
      <c r="EWX2" s="157"/>
      <c r="EWY2" s="157"/>
      <c r="EWZ2" s="157"/>
      <c r="EXA2" s="157"/>
      <c r="EXB2" s="157"/>
      <c r="EXC2" s="157"/>
      <c r="EXD2" s="157"/>
      <c r="EXE2" s="157"/>
      <c r="EXF2" s="157"/>
      <c r="EXG2" s="157"/>
      <c r="EXH2" s="157"/>
      <c r="EXI2" s="157"/>
      <c r="EXJ2" s="157"/>
      <c r="EXK2" s="157"/>
      <c r="EXL2" s="157"/>
      <c r="EXM2" s="157"/>
      <c r="EXN2" s="157"/>
      <c r="EXO2" s="157"/>
      <c r="EXP2" s="157"/>
      <c r="EXQ2" s="157"/>
      <c r="EXR2" s="157"/>
      <c r="EXS2" s="157"/>
      <c r="EXT2" s="157"/>
      <c r="EXU2" s="157"/>
      <c r="EXV2" s="157"/>
      <c r="EXW2" s="157"/>
      <c r="EXX2" s="157"/>
      <c r="EXY2" s="157"/>
      <c r="EXZ2" s="157"/>
      <c r="EYA2" s="157"/>
      <c r="EYB2" s="157"/>
      <c r="EYC2" s="157"/>
      <c r="EYD2" s="157"/>
      <c r="EYE2" s="157"/>
      <c r="EYF2" s="157"/>
      <c r="EYG2" s="157"/>
      <c r="EYH2" s="157"/>
      <c r="EYI2" s="157"/>
      <c r="EYJ2" s="157"/>
      <c r="EYK2" s="157"/>
      <c r="EYL2" s="157"/>
      <c r="EYM2" s="157"/>
      <c r="EYN2" s="157"/>
      <c r="EYO2" s="157"/>
      <c r="EYP2" s="157"/>
      <c r="EYQ2" s="157"/>
      <c r="EYR2" s="157"/>
      <c r="EYS2" s="157"/>
      <c r="EYT2" s="157"/>
      <c r="EYU2" s="157"/>
      <c r="EYV2" s="157"/>
      <c r="EYW2" s="157"/>
      <c r="EYX2" s="157"/>
      <c r="EYY2" s="157"/>
      <c r="EYZ2" s="157"/>
      <c r="EZA2" s="157"/>
      <c r="EZB2" s="157"/>
      <c r="EZC2" s="157"/>
      <c r="EZD2" s="157"/>
      <c r="EZE2" s="157"/>
      <c r="EZF2" s="157"/>
      <c r="EZG2" s="157"/>
      <c r="EZH2" s="157"/>
      <c r="EZI2" s="157"/>
      <c r="EZJ2" s="157"/>
      <c r="EZK2" s="157"/>
      <c r="EZL2" s="157"/>
      <c r="EZM2" s="157"/>
      <c r="EZN2" s="157"/>
      <c r="EZO2" s="157"/>
      <c r="EZP2" s="157"/>
      <c r="EZQ2" s="157"/>
      <c r="EZR2" s="157"/>
      <c r="EZS2" s="157"/>
      <c r="EZT2" s="157"/>
      <c r="EZU2" s="157"/>
      <c r="EZV2" s="157"/>
      <c r="EZW2" s="157"/>
      <c r="EZX2" s="157"/>
      <c r="EZY2" s="157"/>
      <c r="EZZ2" s="157"/>
      <c r="FAA2" s="157"/>
      <c r="FAB2" s="157"/>
      <c r="FAC2" s="157"/>
      <c r="FAD2" s="157"/>
      <c r="FAE2" s="157"/>
      <c r="FAF2" s="157"/>
      <c r="FAG2" s="157"/>
      <c r="FAH2" s="157"/>
      <c r="FAI2" s="157"/>
      <c r="FAJ2" s="157"/>
      <c r="FAK2" s="157"/>
      <c r="FAL2" s="157"/>
      <c r="FAM2" s="157"/>
      <c r="FAN2" s="157"/>
      <c r="FAO2" s="157"/>
      <c r="FAP2" s="157"/>
      <c r="FAQ2" s="157"/>
      <c r="FAR2" s="157"/>
      <c r="FAS2" s="157"/>
      <c r="FAT2" s="157"/>
      <c r="FAU2" s="157"/>
      <c r="FAV2" s="157"/>
      <c r="FAW2" s="157"/>
      <c r="FAX2" s="157"/>
      <c r="FAY2" s="157"/>
      <c r="FAZ2" s="157"/>
      <c r="FBA2" s="157"/>
      <c r="FBB2" s="157"/>
      <c r="FBC2" s="157"/>
      <c r="FBD2" s="157"/>
      <c r="FBE2" s="157"/>
      <c r="FBF2" s="157"/>
      <c r="FBG2" s="157"/>
      <c r="FBH2" s="157"/>
      <c r="FBI2" s="157"/>
      <c r="FBJ2" s="157"/>
      <c r="FBK2" s="157"/>
      <c r="FBL2" s="157"/>
      <c r="FBM2" s="157"/>
      <c r="FBN2" s="157"/>
      <c r="FBO2" s="157"/>
      <c r="FBP2" s="157"/>
      <c r="FBQ2" s="157"/>
      <c r="FBR2" s="157"/>
      <c r="FBS2" s="157"/>
      <c r="FBT2" s="157"/>
      <c r="FBU2" s="157"/>
      <c r="FBV2" s="157"/>
      <c r="FBW2" s="157"/>
      <c r="FBX2" s="157"/>
      <c r="FBY2" s="157"/>
      <c r="FBZ2" s="157"/>
      <c r="FCA2" s="157"/>
      <c r="FCB2" s="157"/>
      <c r="FCC2" s="157"/>
      <c r="FCD2" s="157"/>
      <c r="FCE2" s="157"/>
      <c r="FCF2" s="157"/>
      <c r="FCG2" s="157"/>
      <c r="FCH2" s="157"/>
      <c r="FCI2" s="157"/>
      <c r="FCJ2" s="157"/>
      <c r="FCK2" s="157"/>
      <c r="FCL2" s="157"/>
      <c r="FCM2" s="157"/>
      <c r="FCN2" s="157"/>
      <c r="FCO2" s="157"/>
      <c r="FCP2" s="157"/>
      <c r="FCQ2" s="157"/>
      <c r="FCR2" s="157"/>
      <c r="FCS2" s="157"/>
      <c r="FCT2" s="157"/>
      <c r="FCU2" s="157"/>
      <c r="FCV2" s="157"/>
      <c r="FCW2" s="157"/>
      <c r="FCX2" s="157"/>
      <c r="FCY2" s="157"/>
      <c r="FCZ2" s="157"/>
      <c r="FDA2" s="157"/>
      <c r="FDB2" s="157"/>
      <c r="FDC2" s="157"/>
      <c r="FDD2" s="157"/>
      <c r="FDE2" s="157"/>
      <c r="FDF2" s="157"/>
      <c r="FDG2" s="157"/>
      <c r="FDH2" s="157"/>
      <c r="FDI2" s="157"/>
      <c r="FDJ2" s="157"/>
      <c r="FDK2" s="157"/>
      <c r="FDL2" s="157"/>
      <c r="FDM2" s="157"/>
      <c r="FDN2" s="157"/>
      <c r="FDO2" s="157"/>
      <c r="FDP2" s="157"/>
      <c r="FDQ2" s="157"/>
      <c r="FDR2" s="157"/>
      <c r="FDS2" s="157"/>
      <c r="FDT2" s="157"/>
      <c r="FDU2" s="157"/>
      <c r="FDV2" s="157"/>
      <c r="FDW2" s="157"/>
      <c r="FDX2" s="157"/>
      <c r="FDY2" s="157"/>
      <c r="FDZ2" s="157"/>
      <c r="FEA2" s="157"/>
      <c r="FEB2" s="157"/>
      <c r="FEC2" s="157"/>
      <c r="FED2" s="157"/>
      <c r="FEE2" s="157"/>
      <c r="FEF2" s="157"/>
      <c r="FEG2" s="157"/>
      <c r="FEH2" s="157"/>
      <c r="FEI2" s="157"/>
      <c r="FEJ2" s="157"/>
      <c r="FEK2" s="157"/>
      <c r="FEL2" s="157"/>
      <c r="FEM2" s="157"/>
      <c r="FEN2" s="157"/>
      <c r="FEO2" s="157"/>
      <c r="FEP2" s="157"/>
      <c r="FEQ2" s="157"/>
      <c r="FER2" s="157"/>
      <c r="FES2" s="157"/>
      <c r="FET2" s="157"/>
      <c r="FEU2" s="157"/>
      <c r="FEV2" s="157"/>
      <c r="FEW2" s="157"/>
      <c r="FEX2" s="157"/>
      <c r="FEY2" s="157"/>
      <c r="FEZ2" s="157"/>
      <c r="FFA2" s="157"/>
      <c r="FFB2" s="157"/>
      <c r="FFC2" s="157"/>
      <c r="FFD2" s="157"/>
      <c r="FFE2" s="157"/>
      <c r="FFF2" s="157"/>
      <c r="FFG2" s="157"/>
      <c r="FFH2" s="157"/>
      <c r="FFI2" s="157"/>
      <c r="FFJ2" s="157"/>
      <c r="FFK2" s="157"/>
      <c r="FFL2" s="157"/>
      <c r="FFM2" s="157"/>
      <c r="FFN2" s="157"/>
      <c r="FFO2" s="157"/>
      <c r="FFP2" s="157"/>
      <c r="FFQ2" s="157"/>
      <c r="FFR2" s="157"/>
      <c r="FFS2" s="157"/>
      <c r="FFT2" s="157"/>
      <c r="FFU2" s="157"/>
      <c r="FFV2" s="157"/>
      <c r="FFW2" s="157"/>
      <c r="FFX2" s="157"/>
      <c r="FFY2" s="157"/>
      <c r="FFZ2" s="157"/>
      <c r="FGA2" s="157"/>
      <c r="FGB2" s="157"/>
      <c r="FGC2" s="157"/>
      <c r="FGD2" s="157"/>
      <c r="FGE2" s="157"/>
      <c r="FGF2" s="157"/>
      <c r="FGG2" s="157"/>
      <c r="FGH2" s="157"/>
      <c r="FGI2" s="157"/>
      <c r="FGJ2" s="157"/>
      <c r="FGK2" s="157"/>
      <c r="FGL2" s="157"/>
      <c r="FGM2" s="157"/>
      <c r="FGN2" s="157"/>
      <c r="FGO2" s="157"/>
      <c r="FGP2" s="157"/>
      <c r="FGQ2" s="157"/>
      <c r="FGR2" s="157"/>
      <c r="FGS2" s="157"/>
      <c r="FGT2" s="157"/>
      <c r="FGU2" s="157"/>
      <c r="FGV2" s="157"/>
      <c r="FGW2" s="157"/>
      <c r="FGX2" s="157"/>
      <c r="FGY2" s="157"/>
      <c r="FGZ2" s="157"/>
      <c r="FHA2" s="157"/>
      <c r="FHB2" s="157"/>
      <c r="FHC2" s="157"/>
      <c r="FHD2" s="157"/>
      <c r="FHE2" s="157"/>
      <c r="FHF2" s="157"/>
      <c r="FHG2" s="157"/>
      <c r="FHH2" s="157"/>
      <c r="FHI2" s="157"/>
      <c r="FHJ2" s="157"/>
      <c r="FHK2" s="157"/>
      <c r="FHL2" s="157"/>
      <c r="FHM2" s="157"/>
      <c r="FHN2" s="157"/>
      <c r="FHO2" s="157"/>
      <c r="FHP2" s="157"/>
      <c r="FHQ2" s="157"/>
      <c r="FHR2" s="157"/>
      <c r="FHS2" s="157"/>
      <c r="FHT2" s="157"/>
      <c r="FHU2" s="157"/>
      <c r="FHV2" s="157"/>
      <c r="FHW2" s="157"/>
      <c r="FHX2" s="157"/>
      <c r="FHY2" s="157"/>
      <c r="FHZ2" s="157"/>
      <c r="FIA2" s="157"/>
      <c r="FIB2" s="157"/>
      <c r="FIC2" s="157"/>
      <c r="FID2" s="157"/>
      <c r="FIE2" s="157"/>
      <c r="FIF2" s="157"/>
      <c r="FIG2" s="157"/>
      <c r="FIH2" s="157"/>
      <c r="FII2" s="157"/>
      <c r="FIJ2" s="157"/>
      <c r="FIK2" s="157"/>
      <c r="FIL2" s="157"/>
      <c r="FIM2" s="157"/>
      <c r="FIN2" s="157"/>
      <c r="FIO2" s="157"/>
      <c r="FIP2" s="157"/>
      <c r="FIQ2" s="157"/>
      <c r="FIR2" s="157"/>
      <c r="FIS2" s="157"/>
      <c r="FIT2" s="157"/>
      <c r="FIU2" s="157"/>
      <c r="FIV2" s="157"/>
      <c r="FIW2" s="157"/>
      <c r="FIX2" s="157"/>
      <c r="FIY2" s="157"/>
      <c r="FIZ2" s="157"/>
      <c r="FJA2" s="157"/>
      <c r="FJB2" s="157"/>
      <c r="FJC2" s="157"/>
      <c r="FJD2" s="157"/>
      <c r="FJE2" s="157"/>
      <c r="FJF2" s="157"/>
      <c r="FJG2" s="157"/>
      <c r="FJH2" s="157"/>
      <c r="FJI2" s="157"/>
      <c r="FJJ2" s="157"/>
      <c r="FJK2" s="157"/>
      <c r="FJL2" s="157"/>
      <c r="FJM2" s="157"/>
      <c r="FJN2" s="157"/>
      <c r="FJO2" s="157"/>
      <c r="FJP2" s="157"/>
      <c r="FJQ2" s="157"/>
      <c r="FJR2" s="157"/>
      <c r="FJS2" s="157"/>
      <c r="FJT2" s="157"/>
      <c r="FJU2" s="157"/>
      <c r="FJV2" s="157"/>
      <c r="FJW2" s="157"/>
      <c r="FJX2" s="157"/>
      <c r="FJY2" s="157"/>
      <c r="FJZ2" s="157"/>
      <c r="FKA2" s="157"/>
      <c r="FKB2" s="157"/>
      <c r="FKC2" s="157"/>
      <c r="FKD2" s="157"/>
      <c r="FKE2" s="157"/>
      <c r="FKF2" s="157"/>
      <c r="FKG2" s="157"/>
      <c r="FKH2" s="157"/>
      <c r="FKI2" s="157"/>
      <c r="FKJ2" s="157"/>
      <c r="FKK2" s="157"/>
      <c r="FKL2" s="157"/>
      <c r="FKM2" s="157"/>
      <c r="FKN2" s="157"/>
      <c r="FKO2" s="157"/>
      <c r="FKP2" s="157"/>
      <c r="FKQ2" s="157"/>
      <c r="FKR2" s="157"/>
      <c r="FKS2" s="157"/>
      <c r="FKT2" s="157"/>
      <c r="FKU2" s="157"/>
      <c r="FKV2" s="157"/>
      <c r="FKW2" s="157"/>
      <c r="FKX2" s="157"/>
      <c r="FKY2" s="157"/>
      <c r="FKZ2" s="157"/>
      <c r="FLA2" s="157"/>
      <c r="FLB2" s="157"/>
      <c r="FLC2" s="157"/>
      <c r="FLD2" s="157"/>
      <c r="FLE2" s="157"/>
      <c r="FLF2" s="157"/>
      <c r="FLG2" s="157"/>
      <c r="FLH2" s="157"/>
      <c r="FLI2" s="157"/>
      <c r="FLJ2" s="157"/>
      <c r="FLK2" s="157"/>
      <c r="FLL2" s="157"/>
      <c r="FLM2" s="157"/>
      <c r="FLN2" s="157"/>
      <c r="FLO2" s="157"/>
      <c r="FLP2" s="157"/>
      <c r="FLQ2" s="157"/>
      <c r="FLR2" s="157"/>
      <c r="FLS2" s="157"/>
      <c r="FLT2" s="157"/>
      <c r="FLU2" s="157"/>
      <c r="FLV2" s="157"/>
      <c r="FLW2" s="157"/>
      <c r="FLX2" s="157"/>
      <c r="FLY2" s="157"/>
      <c r="FLZ2" s="157"/>
      <c r="FMA2" s="157"/>
      <c r="FMB2" s="157"/>
      <c r="FMC2" s="157"/>
      <c r="FMD2" s="157"/>
      <c r="FME2" s="157"/>
      <c r="FMF2" s="157"/>
      <c r="FMG2" s="157"/>
      <c r="FMH2" s="157"/>
      <c r="FMI2" s="157"/>
      <c r="FMJ2" s="157"/>
      <c r="FMK2" s="157"/>
      <c r="FML2" s="157"/>
      <c r="FMM2" s="157"/>
      <c r="FMN2" s="157"/>
      <c r="FMO2" s="157"/>
      <c r="FMP2" s="157"/>
      <c r="FMQ2" s="157"/>
      <c r="FMR2" s="157"/>
      <c r="FMS2" s="157"/>
      <c r="FMT2" s="157"/>
      <c r="FMU2" s="157"/>
      <c r="FMV2" s="157"/>
      <c r="FMW2" s="157"/>
      <c r="FMX2" s="157"/>
      <c r="FMY2" s="157"/>
      <c r="FMZ2" s="157"/>
      <c r="FNA2" s="157"/>
      <c r="FNB2" s="157"/>
      <c r="FNC2" s="157"/>
      <c r="FND2" s="157"/>
      <c r="FNE2" s="157"/>
      <c r="FNF2" s="157"/>
      <c r="FNG2" s="157"/>
      <c r="FNH2" s="157"/>
      <c r="FNI2" s="157"/>
      <c r="FNJ2" s="157"/>
      <c r="FNK2" s="157"/>
      <c r="FNL2" s="157"/>
      <c r="FNM2" s="157"/>
      <c r="FNN2" s="157"/>
      <c r="FNO2" s="157"/>
      <c r="FNP2" s="157"/>
      <c r="FNQ2" s="157"/>
      <c r="FNR2" s="157"/>
      <c r="FNS2" s="157"/>
      <c r="FNT2" s="157"/>
      <c r="FNU2" s="157"/>
      <c r="FNV2" s="157"/>
      <c r="FNW2" s="157"/>
      <c r="FNX2" s="157"/>
      <c r="FNY2" s="157"/>
      <c r="FNZ2" s="157"/>
      <c r="FOA2" s="157"/>
      <c r="FOB2" s="157"/>
      <c r="FOC2" s="157"/>
      <c r="FOD2" s="157"/>
      <c r="FOE2" s="157"/>
      <c r="FOF2" s="157"/>
      <c r="FOG2" s="157"/>
      <c r="FOH2" s="157"/>
      <c r="FOI2" s="157"/>
      <c r="FOJ2" s="157"/>
      <c r="FOK2" s="157"/>
      <c r="FOL2" s="157"/>
      <c r="FOM2" s="157"/>
      <c r="FON2" s="157"/>
      <c r="FOO2" s="157"/>
      <c r="FOP2" s="157"/>
      <c r="FOQ2" s="157"/>
      <c r="FOR2" s="157"/>
      <c r="FOS2" s="157"/>
      <c r="FOT2" s="157"/>
      <c r="FOU2" s="157"/>
      <c r="FOV2" s="157"/>
      <c r="FOW2" s="157"/>
      <c r="FOX2" s="157"/>
      <c r="FOY2" s="157"/>
      <c r="FOZ2" s="157"/>
      <c r="FPA2" s="157"/>
      <c r="FPB2" s="157"/>
      <c r="FPC2" s="157"/>
      <c r="FPD2" s="157"/>
      <c r="FPE2" s="157"/>
      <c r="FPF2" s="157"/>
      <c r="FPG2" s="157"/>
      <c r="FPH2" s="157"/>
      <c r="FPI2" s="157"/>
      <c r="FPJ2" s="157"/>
      <c r="FPK2" s="157"/>
      <c r="FPL2" s="157"/>
      <c r="FPM2" s="157"/>
      <c r="FPN2" s="157"/>
      <c r="FPO2" s="157"/>
      <c r="FPP2" s="157"/>
      <c r="FPQ2" s="157"/>
      <c r="FPR2" s="157"/>
      <c r="FPS2" s="157"/>
      <c r="FPT2" s="157"/>
      <c r="FPU2" s="157"/>
      <c r="FPV2" s="157"/>
      <c r="FPW2" s="157"/>
      <c r="FPX2" s="157"/>
      <c r="FPY2" s="157"/>
      <c r="FPZ2" s="157"/>
      <c r="FQA2" s="157"/>
      <c r="FQB2" s="157"/>
      <c r="FQC2" s="157"/>
      <c r="FQD2" s="157"/>
      <c r="FQE2" s="157"/>
      <c r="FQF2" s="157"/>
      <c r="FQG2" s="157"/>
      <c r="FQH2" s="157"/>
      <c r="FQI2" s="157"/>
      <c r="FQJ2" s="157"/>
      <c r="FQK2" s="157"/>
      <c r="FQL2" s="157"/>
      <c r="FQM2" s="157"/>
      <c r="FQN2" s="157"/>
      <c r="FQO2" s="157"/>
      <c r="FQP2" s="157"/>
      <c r="FQQ2" s="157"/>
      <c r="FQR2" s="157"/>
      <c r="FQS2" s="157"/>
      <c r="FQT2" s="157"/>
      <c r="FQU2" s="157"/>
      <c r="FQV2" s="157"/>
      <c r="FQW2" s="157"/>
      <c r="FQX2" s="157"/>
      <c r="FQY2" s="157"/>
      <c r="FQZ2" s="157"/>
      <c r="FRA2" s="157"/>
      <c r="FRB2" s="157"/>
      <c r="FRC2" s="157"/>
      <c r="FRD2" s="157"/>
      <c r="FRE2" s="157"/>
      <c r="FRF2" s="157"/>
      <c r="FRG2" s="157"/>
      <c r="FRH2" s="157"/>
      <c r="FRI2" s="157"/>
      <c r="FRJ2" s="157"/>
      <c r="FRK2" s="157"/>
      <c r="FRL2" s="157"/>
      <c r="FRM2" s="157"/>
      <c r="FRN2" s="157"/>
      <c r="FRO2" s="157"/>
      <c r="FRP2" s="157"/>
      <c r="FRQ2" s="157"/>
      <c r="FRR2" s="157"/>
      <c r="FRS2" s="157"/>
      <c r="FRT2" s="157"/>
      <c r="FRU2" s="157"/>
      <c r="FRV2" s="157"/>
      <c r="FRW2" s="157"/>
      <c r="FRX2" s="157"/>
      <c r="FRY2" s="157"/>
      <c r="FRZ2" s="157"/>
      <c r="FSA2" s="157"/>
      <c r="FSB2" s="157"/>
      <c r="FSC2" s="157"/>
      <c r="FSD2" s="157"/>
      <c r="FSE2" s="157"/>
      <c r="FSF2" s="157"/>
      <c r="FSG2" s="157"/>
      <c r="FSH2" s="157"/>
      <c r="FSI2" s="157"/>
      <c r="FSJ2" s="157"/>
      <c r="FSK2" s="157"/>
      <c r="FSL2" s="157"/>
      <c r="FSM2" s="157"/>
      <c r="FSN2" s="157"/>
      <c r="FSO2" s="157"/>
      <c r="FSP2" s="157"/>
      <c r="FSQ2" s="157"/>
      <c r="FSR2" s="157"/>
      <c r="FSS2" s="157"/>
      <c r="FST2" s="157"/>
      <c r="FSU2" s="157"/>
      <c r="FSV2" s="157"/>
      <c r="FSW2" s="157"/>
      <c r="FSX2" s="157"/>
      <c r="FSY2" s="157"/>
      <c r="FSZ2" s="157"/>
      <c r="FTA2" s="157"/>
      <c r="FTB2" s="157"/>
      <c r="FTC2" s="157"/>
      <c r="FTD2" s="157"/>
      <c r="FTE2" s="157"/>
      <c r="FTF2" s="157"/>
      <c r="FTG2" s="157"/>
      <c r="FTH2" s="157"/>
      <c r="FTI2" s="157"/>
      <c r="FTJ2" s="157"/>
      <c r="FTK2" s="157"/>
      <c r="FTL2" s="157"/>
      <c r="FTM2" s="157"/>
      <c r="FTN2" s="157"/>
      <c r="FTO2" s="157"/>
      <c r="FTP2" s="157"/>
      <c r="FTQ2" s="157"/>
      <c r="FTR2" s="157"/>
      <c r="FTS2" s="157"/>
      <c r="FTT2" s="157"/>
      <c r="FTU2" s="157"/>
      <c r="FTV2" s="157"/>
      <c r="FTW2" s="157"/>
      <c r="FTX2" s="157"/>
      <c r="FTY2" s="157"/>
      <c r="FTZ2" s="157"/>
      <c r="FUA2" s="157"/>
      <c r="FUB2" s="157"/>
      <c r="FUC2" s="157"/>
      <c r="FUD2" s="157"/>
      <c r="FUE2" s="157"/>
      <c r="FUF2" s="157"/>
      <c r="FUG2" s="157"/>
      <c r="FUH2" s="157"/>
      <c r="FUI2" s="157"/>
      <c r="FUJ2" s="157"/>
      <c r="FUK2" s="157"/>
      <c r="FUL2" s="157"/>
      <c r="FUM2" s="157"/>
      <c r="FUN2" s="157"/>
      <c r="FUO2" s="157"/>
      <c r="FUP2" s="157"/>
      <c r="FUQ2" s="157"/>
      <c r="FUR2" s="157"/>
      <c r="FUS2" s="157"/>
      <c r="FUT2" s="157"/>
      <c r="FUU2" s="157"/>
      <c r="FUV2" s="157"/>
      <c r="FUW2" s="157"/>
      <c r="FUX2" s="157"/>
      <c r="FUY2" s="157"/>
      <c r="FUZ2" s="157"/>
      <c r="FVA2" s="157"/>
      <c r="FVB2" s="157"/>
      <c r="FVC2" s="157"/>
      <c r="FVD2" s="157"/>
      <c r="FVE2" s="157"/>
      <c r="FVF2" s="157"/>
      <c r="FVG2" s="157"/>
      <c r="FVH2" s="157"/>
      <c r="FVI2" s="157"/>
      <c r="FVJ2" s="157"/>
      <c r="FVK2" s="157"/>
      <c r="FVL2" s="157"/>
      <c r="FVM2" s="157"/>
      <c r="FVN2" s="157"/>
      <c r="FVO2" s="157"/>
      <c r="FVP2" s="157"/>
      <c r="FVQ2" s="157"/>
      <c r="FVR2" s="157"/>
      <c r="FVS2" s="157"/>
      <c r="FVT2" s="157"/>
      <c r="FVU2" s="157"/>
      <c r="FVV2" s="157"/>
      <c r="FVW2" s="157"/>
      <c r="FVX2" s="157"/>
      <c r="FVY2" s="157"/>
      <c r="FVZ2" s="157"/>
      <c r="FWA2" s="157"/>
      <c r="FWB2" s="157"/>
      <c r="FWC2" s="157"/>
      <c r="FWD2" s="157"/>
      <c r="FWE2" s="157"/>
      <c r="FWF2" s="157"/>
      <c r="FWG2" s="157"/>
      <c r="FWH2" s="157"/>
      <c r="FWI2" s="157"/>
      <c r="FWJ2" s="157"/>
      <c r="FWK2" s="157"/>
      <c r="FWL2" s="157"/>
      <c r="FWM2" s="157"/>
      <c r="FWN2" s="157"/>
      <c r="FWO2" s="157"/>
      <c r="FWP2" s="157"/>
      <c r="FWQ2" s="157"/>
      <c r="FWR2" s="157"/>
      <c r="FWS2" s="157"/>
      <c r="FWT2" s="157"/>
      <c r="FWU2" s="157"/>
      <c r="FWV2" s="157"/>
      <c r="FWW2" s="157"/>
      <c r="FWX2" s="157"/>
      <c r="FWY2" s="157"/>
      <c r="FWZ2" s="157"/>
      <c r="FXA2" s="157"/>
      <c r="FXB2" s="157"/>
      <c r="FXC2" s="157"/>
      <c r="FXD2" s="157"/>
      <c r="FXE2" s="157"/>
      <c r="FXF2" s="157"/>
      <c r="FXG2" s="157"/>
      <c r="FXH2" s="157"/>
      <c r="FXI2" s="157"/>
      <c r="FXJ2" s="157"/>
      <c r="FXK2" s="157"/>
      <c r="FXL2" s="157"/>
      <c r="FXM2" s="157"/>
      <c r="FXN2" s="157"/>
      <c r="FXO2" s="157"/>
      <c r="FXP2" s="157"/>
      <c r="FXQ2" s="157"/>
      <c r="FXR2" s="157"/>
      <c r="FXS2" s="157"/>
      <c r="FXT2" s="157"/>
      <c r="FXU2" s="157"/>
      <c r="FXV2" s="157"/>
      <c r="FXW2" s="157"/>
      <c r="FXX2" s="157"/>
      <c r="FXY2" s="157"/>
      <c r="FXZ2" s="157"/>
      <c r="FYA2" s="157"/>
      <c r="FYB2" s="157"/>
      <c r="FYC2" s="157"/>
      <c r="FYD2" s="157"/>
      <c r="FYE2" s="157"/>
      <c r="FYF2" s="157"/>
      <c r="FYG2" s="157"/>
      <c r="FYH2" s="157"/>
      <c r="FYI2" s="157"/>
      <c r="FYJ2" s="157"/>
      <c r="FYK2" s="157"/>
      <c r="FYL2" s="157"/>
      <c r="FYM2" s="157"/>
      <c r="FYN2" s="157"/>
      <c r="FYO2" s="157"/>
      <c r="FYP2" s="157"/>
      <c r="FYQ2" s="157"/>
      <c r="FYR2" s="157"/>
      <c r="FYS2" s="157"/>
      <c r="FYT2" s="157"/>
      <c r="FYU2" s="157"/>
      <c r="FYV2" s="157"/>
      <c r="FYW2" s="157"/>
      <c r="FYX2" s="157"/>
      <c r="FYY2" s="157"/>
      <c r="FYZ2" s="157"/>
      <c r="FZA2" s="157"/>
      <c r="FZB2" s="157"/>
      <c r="FZC2" s="157"/>
      <c r="FZD2" s="157"/>
      <c r="FZE2" s="157"/>
      <c r="FZF2" s="157"/>
      <c r="FZG2" s="157"/>
      <c r="FZH2" s="157"/>
      <c r="FZI2" s="157"/>
      <c r="FZJ2" s="157"/>
      <c r="FZK2" s="157"/>
      <c r="FZL2" s="157"/>
      <c r="FZM2" s="157"/>
      <c r="FZN2" s="157"/>
      <c r="FZO2" s="157"/>
      <c r="FZP2" s="157"/>
      <c r="FZQ2" s="157"/>
      <c r="FZR2" s="157"/>
      <c r="FZS2" s="157"/>
      <c r="FZT2" s="157"/>
      <c r="FZU2" s="157"/>
      <c r="FZV2" s="157"/>
      <c r="FZW2" s="157"/>
      <c r="FZX2" s="157"/>
      <c r="FZY2" s="157"/>
      <c r="FZZ2" s="157"/>
      <c r="GAA2" s="157"/>
      <c r="GAB2" s="157"/>
      <c r="GAC2" s="157"/>
      <c r="GAD2" s="157"/>
      <c r="GAE2" s="157"/>
      <c r="GAF2" s="157"/>
      <c r="GAG2" s="157"/>
      <c r="GAH2" s="157"/>
      <c r="GAI2" s="157"/>
      <c r="GAJ2" s="157"/>
      <c r="GAK2" s="157"/>
      <c r="GAL2" s="157"/>
      <c r="GAM2" s="157"/>
      <c r="GAN2" s="157"/>
      <c r="GAO2" s="157"/>
      <c r="GAP2" s="157"/>
      <c r="GAQ2" s="157"/>
      <c r="GAR2" s="157"/>
      <c r="GAS2" s="157"/>
      <c r="GAT2" s="157"/>
      <c r="GAU2" s="157"/>
      <c r="GAV2" s="157"/>
      <c r="GAW2" s="157"/>
      <c r="GAX2" s="157"/>
      <c r="GAY2" s="157"/>
      <c r="GAZ2" s="157"/>
      <c r="GBA2" s="157"/>
      <c r="GBB2" s="157"/>
      <c r="GBC2" s="157"/>
      <c r="GBD2" s="157"/>
      <c r="GBE2" s="157"/>
      <c r="GBF2" s="157"/>
      <c r="GBG2" s="157"/>
      <c r="GBH2" s="157"/>
      <c r="GBI2" s="157"/>
      <c r="GBJ2" s="157"/>
      <c r="GBK2" s="157"/>
      <c r="GBL2" s="157"/>
      <c r="GBM2" s="157"/>
      <c r="GBN2" s="157"/>
      <c r="GBO2" s="157"/>
      <c r="GBP2" s="157"/>
      <c r="GBQ2" s="157"/>
      <c r="GBR2" s="157"/>
      <c r="GBS2" s="157"/>
      <c r="GBT2" s="157"/>
      <c r="GBU2" s="157"/>
      <c r="GBV2" s="157"/>
      <c r="GBW2" s="157"/>
      <c r="GBX2" s="157"/>
      <c r="GBY2" s="157"/>
      <c r="GBZ2" s="157"/>
      <c r="GCA2" s="157"/>
      <c r="GCB2" s="157"/>
      <c r="GCC2" s="157"/>
      <c r="GCD2" s="157"/>
      <c r="GCE2" s="157"/>
      <c r="GCF2" s="157"/>
      <c r="GCG2" s="157"/>
      <c r="GCH2" s="157"/>
      <c r="GCI2" s="157"/>
      <c r="GCJ2" s="157"/>
      <c r="GCK2" s="157"/>
      <c r="GCL2" s="157"/>
      <c r="GCM2" s="157"/>
      <c r="GCN2" s="157"/>
      <c r="GCO2" s="157"/>
      <c r="GCP2" s="157"/>
      <c r="GCQ2" s="157"/>
      <c r="GCR2" s="157"/>
      <c r="GCS2" s="157"/>
      <c r="GCT2" s="157"/>
      <c r="GCU2" s="157"/>
      <c r="GCV2" s="157"/>
      <c r="GCW2" s="157"/>
      <c r="GCX2" s="157"/>
      <c r="GCY2" s="157"/>
      <c r="GCZ2" s="157"/>
      <c r="GDA2" s="157"/>
      <c r="GDB2" s="157"/>
      <c r="GDC2" s="157"/>
      <c r="GDD2" s="157"/>
      <c r="GDE2" s="157"/>
      <c r="GDF2" s="157"/>
      <c r="GDG2" s="157"/>
      <c r="GDH2" s="157"/>
      <c r="GDI2" s="157"/>
      <c r="GDJ2" s="157"/>
      <c r="GDK2" s="157"/>
      <c r="GDL2" s="157"/>
      <c r="GDM2" s="157"/>
      <c r="GDN2" s="157"/>
      <c r="GDO2" s="157"/>
      <c r="GDP2" s="157"/>
      <c r="GDQ2" s="157"/>
      <c r="GDR2" s="157"/>
      <c r="GDS2" s="157"/>
      <c r="GDT2" s="157"/>
      <c r="GDU2" s="157"/>
      <c r="GDV2" s="157"/>
      <c r="GDW2" s="157"/>
      <c r="GDX2" s="157"/>
      <c r="GDY2" s="157"/>
      <c r="GDZ2" s="157"/>
      <c r="GEA2" s="157"/>
      <c r="GEB2" s="157"/>
      <c r="GEC2" s="157"/>
      <c r="GED2" s="157"/>
      <c r="GEE2" s="157"/>
      <c r="GEF2" s="157"/>
      <c r="GEG2" s="157"/>
      <c r="GEH2" s="157"/>
      <c r="GEI2" s="157"/>
      <c r="GEJ2" s="157"/>
      <c r="GEK2" s="157"/>
      <c r="GEL2" s="157"/>
      <c r="GEM2" s="157"/>
      <c r="GEN2" s="157"/>
      <c r="GEO2" s="157"/>
      <c r="GEP2" s="157"/>
      <c r="GEQ2" s="157"/>
      <c r="GER2" s="157"/>
      <c r="GES2" s="157"/>
      <c r="GET2" s="157"/>
      <c r="GEU2" s="157"/>
      <c r="GEV2" s="157"/>
      <c r="GEW2" s="157"/>
      <c r="GEX2" s="157"/>
      <c r="GEY2" s="157"/>
      <c r="GEZ2" s="157"/>
      <c r="GFA2" s="157"/>
      <c r="GFB2" s="157"/>
      <c r="GFC2" s="157"/>
      <c r="GFD2" s="157"/>
      <c r="GFE2" s="157"/>
      <c r="GFF2" s="157"/>
      <c r="GFG2" s="157"/>
      <c r="GFH2" s="157"/>
      <c r="GFI2" s="157"/>
      <c r="GFJ2" s="157"/>
      <c r="GFK2" s="157"/>
      <c r="GFL2" s="157"/>
      <c r="GFM2" s="157"/>
      <c r="GFN2" s="157"/>
      <c r="GFO2" s="157"/>
      <c r="GFP2" s="157"/>
      <c r="GFQ2" s="157"/>
      <c r="GFR2" s="157"/>
      <c r="GFS2" s="157"/>
      <c r="GFT2" s="157"/>
      <c r="GFU2" s="157"/>
      <c r="GFV2" s="157"/>
      <c r="GFW2" s="157"/>
      <c r="GFX2" s="157"/>
      <c r="GFY2" s="157"/>
      <c r="GFZ2" s="157"/>
      <c r="GGA2" s="157"/>
      <c r="GGB2" s="157"/>
      <c r="GGC2" s="157"/>
      <c r="GGD2" s="157"/>
      <c r="GGE2" s="157"/>
      <c r="GGF2" s="157"/>
      <c r="GGG2" s="157"/>
      <c r="GGH2" s="157"/>
      <c r="GGI2" s="157"/>
      <c r="GGJ2" s="157"/>
      <c r="GGK2" s="157"/>
      <c r="GGL2" s="157"/>
      <c r="GGM2" s="157"/>
      <c r="GGN2" s="157"/>
      <c r="GGO2" s="157"/>
      <c r="GGP2" s="157"/>
      <c r="GGQ2" s="157"/>
      <c r="GGR2" s="157"/>
      <c r="GGS2" s="157"/>
      <c r="GGT2" s="157"/>
      <c r="GGU2" s="157"/>
      <c r="GGV2" s="157"/>
      <c r="GGW2" s="157"/>
      <c r="GGX2" s="157"/>
      <c r="GGY2" s="157"/>
      <c r="GGZ2" s="157"/>
      <c r="GHA2" s="157"/>
      <c r="GHB2" s="157"/>
      <c r="GHC2" s="157"/>
      <c r="GHD2" s="157"/>
      <c r="GHE2" s="157"/>
      <c r="GHF2" s="157"/>
      <c r="GHG2" s="157"/>
      <c r="GHH2" s="157"/>
      <c r="GHI2" s="157"/>
      <c r="GHJ2" s="157"/>
      <c r="GHK2" s="157"/>
      <c r="GHL2" s="157"/>
      <c r="GHM2" s="157"/>
      <c r="GHN2" s="157"/>
      <c r="GHO2" s="157"/>
      <c r="GHP2" s="157"/>
      <c r="GHQ2" s="157"/>
      <c r="GHR2" s="157"/>
      <c r="GHS2" s="157"/>
      <c r="GHT2" s="157"/>
      <c r="GHU2" s="157"/>
      <c r="GHV2" s="157"/>
      <c r="GHW2" s="157"/>
      <c r="GHX2" s="157"/>
      <c r="GHY2" s="157"/>
      <c r="GHZ2" s="157"/>
      <c r="GIA2" s="157"/>
      <c r="GIB2" s="157"/>
      <c r="GIC2" s="157"/>
      <c r="GID2" s="157"/>
      <c r="GIE2" s="157"/>
      <c r="GIF2" s="157"/>
      <c r="GIG2" s="157"/>
      <c r="GIH2" s="157"/>
      <c r="GII2" s="157"/>
      <c r="GIJ2" s="157"/>
      <c r="GIK2" s="157"/>
      <c r="GIL2" s="157"/>
      <c r="GIM2" s="157"/>
      <c r="GIN2" s="157"/>
      <c r="GIO2" s="157"/>
      <c r="GIP2" s="157"/>
      <c r="GIQ2" s="157"/>
      <c r="GIR2" s="157"/>
      <c r="GIS2" s="157"/>
      <c r="GIT2" s="157"/>
      <c r="GIU2" s="157"/>
      <c r="GIV2" s="157"/>
      <c r="GIW2" s="157"/>
      <c r="GIX2" s="157"/>
      <c r="GIY2" s="157"/>
      <c r="GIZ2" s="157"/>
      <c r="GJA2" s="157"/>
      <c r="GJB2" s="157"/>
      <c r="GJC2" s="157"/>
      <c r="GJD2" s="157"/>
      <c r="GJE2" s="157"/>
      <c r="GJF2" s="157"/>
      <c r="GJG2" s="157"/>
      <c r="GJH2" s="157"/>
      <c r="GJI2" s="157"/>
      <c r="GJJ2" s="157"/>
      <c r="GJK2" s="157"/>
      <c r="GJL2" s="157"/>
      <c r="GJM2" s="157"/>
      <c r="GJN2" s="157"/>
      <c r="GJO2" s="157"/>
      <c r="GJP2" s="157"/>
      <c r="GJQ2" s="157"/>
      <c r="GJR2" s="157"/>
      <c r="GJS2" s="157"/>
      <c r="GJT2" s="157"/>
      <c r="GJU2" s="157"/>
      <c r="GJV2" s="157"/>
      <c r="GJW2" s="157"/>
      <c r="GJX2" s="157"/>
      <c r="GJY2" s="157"/>
      <c r="GJZ2" s="157"/>
      <c r="GKA2" s="157"/>
      <c r="GKB2" s="157"/>
      <c r="GKC2" s="157"/>
      <c r="GKD2" s="157"/>
      <c r="GKE2" s="157"/>
      <c r="GKF2" s="157"/>
      <c r="GKG2" s="157"/>
      <c r="GKH2" s="157"/>
      <c r="GKI2" s="157"/>
      <c r="GKJ2" s="157"/>
      <c r="GKK2" s="157"/>
      <c r="GKL2" s="157"/>
      <c r="GKM2" s="157"/>
      <c r="GKN2" s="157"/>
      <c r="GKO2" s="157"/>
      <c r="GKP2" s="157"/>
      <c r="GKQ2" s="157"/>
      <c r="GKR2" s="157"/>
      <c r="GKS2" s="157"/>
      <c r="GKT2" s="157"/>
      <c r="GKU2" s="157"/>
      <c r="GKV2" s="157"/>
      <c r="GKW2" s="157"/>
      <c r="GKX2" s="157"/>
      <c r="GKY2" s="157"/>
      <c r="GKZ2" s="157"/>
      <c r="GLA2" s="157"/>
      <c r="GLB2" s="157"/>
      <c r="GLC2" s="157"/>
      <c r="GLD2" s="157"/>
      <c r="GLE2" s="157"/>
      <c r="GLF2" s="157"/>
      <c r="GLG2" s="157"/>
      <c r="GLH2" s="157"/>
      <c r="GLI2" s="157"/>
      <c r="GLJ2" s="157"/>
      <c r="GLK2" s="157"/>
      <c r="GLL2" s="157"/>
      <c r="GLM2" s="157"/>
      <c r="GLN2" s="157"/>
      <c r="GLO2" s="157"/>
      <c r="GLP2" s="157"/>
      <c r="GLQ2" s="157"/>
      <c r="GLR2" s="157"/>
      <c r="GLS2" s="157"/>
      <c r="GLT2" s="157"/>
      <c r="GLU2" s="157"/>
      <c r="GLV2" s="157"/>
      <c r="GLW2" s="157"/>
      <c r="GLX2" s="157"/>
      <c r="GLY2" s="157"/>
      <c r="GLZ2" s="157"/>
      <c r="GMA2" s="157"/>
      <c r="GMB2" s="157"/>
      <c r="GMC2" s="157"/>
      <c r="GMD2" s="157"/>
      <c r="GME2" s="157"/>
      <c r="GMF2" s="157"/>
      <c r="GMG2" s="157"/>
      <c r="GMH2" s="157"/>
      <c r="GMI2" s="157"/>
      <c r="GMJ2" s="157"/>
      <c r="GMK2" s="157"/>
      <c r="GML2" s="157"/>
      <c r="GMM2" s="157"/>
      <c r="GMN2" s="157"/>
      <c r="GMO2" s="157"/>
      <c r="GMP2" s="157"/>
      <c r="GMQ2" s="157"/>
      <c r="GMR2" s="157"/>
      <c r="GMS2" s="157"/>
      <c r="GMT2" s="157"/>
      <c r="GMU2" s="157"/>
      <c r="GMV2" s="157"/>
      <c r="GMW2" s="157"/>
      <c r="GMX2" s="157"/>
      <c r="GMY2" s="157"/>
      <c r="GMZ2" s="157"/>
      <c r="GNA2" s="157"/>
      <c r="GNB2" s="157"/>
      <c r="GNC2" s="157"/>
      <c r="GND2" s="157"/>
      <c r="GNE2" s="157"/>
      <c r="GNF2" s="157"/>
      <c r="GNG2" s="157"/>
      <c r="GNH2" s="157"/>
      <c r="GNI2" s="157"/>
      <c r="GNJ2" s="157"/>
      <c r="GNK2" s="157"/>
      <c r="GNL2" s="157"/>
      <c r="GNM2" s="157"/>
      <c r="GNN2" s="157"/>
      <c r="GNO2" s="157"/>
      <c r="GNP2" s="157"/>
      <c r="GNQ2" s="157"/>
      <c r="GNR2" s="157"/>
      <c r="GNS2" s="157"/>
      <c r="GNT2" s="157"/>
      <c r="GNU2" s="157"/>
      <c r="GNV2" s="157"/>
      <c r="GNW2" s="157"/>
      <c r="GNX2" s="157"/>
      <c r="GNY2" s="157"/>
      <c r="GNZ2" s="157"/>
      <c r="GOA2" s="157"/>
      <c r="GOB2" s="157"/>
      <c r="GOC2" s="157"/>
      <c r="GOD2" s="157"/>
      <c r="GOE2" s="157"/>
      <c r="GOF2" s="157"/>
      <c r="GOG2" s="157"/>
      <c r="GOH2" s="157"/>
      <c r="GOI2" s="157"/>
      <c r="GOJ2" s="157"/>
      <c r="GOK2" s="157"/>
      <c r="GOL2" s="157"/>
      <c r="GOM2" s="157"/>
      <c r="GON2" s="157"/>
      <c r="GOO2" s="157"/>
      <c r="GOP2" s="157"/>
      <c r="GOQ2" s="157"/>
      <c r="GOR2" s="157"/>
      <c r="GOS2" s="157"/>
      <c r="GOT2" s="157"/>
      <c r="GOU2" s="157"/>
      <c r="GOV2" s="157"/>
      <c r="GOW2" s="157"/>
      <c r="GOX2" s="157"/>
      <c r="GOY2" s="157"/>
      <c r="GOZ2" s="157"/>
      <c r="GPA2" s="157"/>
      <c r="GPB2" s="157"/>
      <c r="GPC2" s="157"/>
      <c r="GPD2" s="157"/>
      <c r="GPE2" s="157"/>
      <c r="GPF2" s="157"/>
      <c r="GPG2" s="157"/>
      <c r="GPH2" s="157"/>
      <c r="GPI2" s="157"/>
      <c r="GPJ2" s="157"/>
      <c r="GPK2" s="157"/>
      <c r="GPL2" s="157"/>
      <c r="GPM2" s="157"/>
      <c r="GPN2" s="157"/>
      <c r="GPO2" s="157"/>
      <c r="GPP2" s="157"/>
      <c r="GPQ2" s="157"/>
      <c r="GPR2" s="157"/>
      <c r="GPS2" s="157"/>
      <c r="GPT2" s="157"/>
      <c r="GPU2" s="157"/>
      <c r="GPV2" s="157"/>
      <c r="GPW2" s="157"/>
      <c r="GPX2" s="157"/>
      <c r="GPY2" s="157"/>
      <c r="GPZ2" s="157"/>
      <c r="GQA2" s="157"/>
      <c r="GQB2" s="157"/>
      <c r="GQC2" s="157"/>
      <c r="GQD2" s="157"/>
      <c r="GQE2" s="157"/>
      <c r="GQF2" s="157"/>
      <c r="GQG2" s="157"/>
      <c r="GQH2" s="157"/>
      <c r="GQI2" s="157"/>
      <c r="GQJ2" s="157"/>
      <c r="GQK2" s="157"/>
      <c r="GQL2" s="157"/>
      <c r="GQM2" s="157"/>
      <c r="GQN2" s="157"/>
      <c r="GQO2" s="157"/>
      <c r="GQP2" s="157"/>
      <c r="GQQ2" s="157"/>
      <c r="GQR2" s="157"/>
      <c r="GQS2" s="157"/>
      <c r="GQT2" s="157"/>
      <c r="GQU2" s="157"/>
      <c r="GQV2" s="157"/>
      <c r="GQW2" s="157"/>
      <c r="GQX2" s="157"/>
      <c r="GQY2" s="157"/>
      <c r="GQZ2" s="157"/>
      <c r="GRA2" s="157"/>
      <c r="GRB2" s="157"/>
      <c r="GRC2" s="157"/>
      <c r="GRD2" s="157"/>
      <c r="GRE2" s="157"/>
      <c r="GRF2" s="157"/>
      <c r="GRG2" s="157"/>
      <c r="GRH2" s="157"/>
      <c r="GRI2" s="157"/>
      <c r="GRJ2" s="157"/>
      <c r="GRK2" s="157"/>
      <c r="GRL2" s="157"/>
      <c r="GRM2" s="157"/>
      <c r="GRN2" s="157"/>
      <c r="GRO2" s="157"/>
      <c r="GRP2" s="157"/>
      <c r="GRQ2" s="157"/>
      <c r="GRR2" s="157"/>
      <c r="GRS2" s="157"/>
      <c r="GRT2" s="157"/>
      <c r="GRU2" s="157"/>
      <c r="GRV2" s="157"/>
      <c r="GRW2" s="157"/>
      <c r="GRX2" s="157"/>
      <c r="GRY2" s="157"/>
      <c r="GRZ2" s="157"/>
      <c r="GSA2" s="157"/>
      <c r="GSB2" s="157"/>
      <c r="GSC2" s="157"/>
      <c r="GSD2" s="157"/>
      <c r="GSE2" s="157"/>
      <c r="GSF2" s="157"/>
      <c r="GSG2" s="157"/>
      <c r="GSH2" s="157"/>
      <c r="GSI2" s="157"/>
      <c r="GSJ2" s="157"/>
      <c r="GSK2" s="157"/>
      <c r="GSL2" s="157"/>
      <c r="GSM2" s="157"/>
      <c r="GSN2" s="157"/>
      <c r="GSO2" s="157"/>
      <c r="GSP2" s="157"/>
      <c r="GSQ2" s="157"/>
      <c r="GSR2" s="157"/>
      <c r="GSS2" s="157"/>
      <c r="GST2" s="157"/>
      <c r="GSU2" s="157"/>
      <c r="GSV2" s="157"/>
      <c r="GSW2" s="157"/>
      <c r="GSX2" s="157"/>
      <c r="GSY2" s="157"/>
      <c r="GSZ2" s="157"/>
      <c r="GTA2" s="157"/>
      <c r="GTB2" s="157"/>
      <c r="GTC2" s="157"/>
      <c r="GTD2" s="157"/>
      <c r="GTE2" s="157"/>
      <c r="GTF2" s="157"/>
      <c r="GTG2" s="157"/>
      <c r="GTH2" s="157"/>
      <c r="GTI2" s="157"/>
      <c r="GTJ2" s="157"/>
      <c r="GTK2" s="157"/>
      <c r="GTL2" s="157"/>
      <c r="GTM2" s="157"/>
      <c r="GTN2" s="157"/>
      <c r="GTO2" s="157"/>
      <c r="GTP2" s="157"/>
      <c r="GTQ2" s="157"/>
      <c r="GTR2" s="157"/>
      <c r="GTS2" s="157"/>
      <c r="GTT2" s="157"/>
      <c r="GTU2" s="157"/>
      <c r="GTV2" s="157"/>
      <c r="GTW2" s="157"/>
      <c r="GTX2" s="157"/>
      <c r="GTY2" s="157"/>
      <c r="GTZ2" s="157"/>
      <c r="GUA2" s="157"/>
      <c r="GUB2" s="157"/>
      <c r="GUC2" s="157"/>
      <c r="GUD2" s="157"/>
      <c r="GUE2" s="157"/>
      <c r="GUF2" s="157"/>
      <c r="GUG2" s="157"/>
      <c r="GUH2" s="157"/>
      <c r="GUI2" s="157"/>
      <c r="GUJ2" s="157"/>
      <c r="GUK2" s="157"/>
      <c r="GUL2" s="157"/>
      <c r="GUM2" s="157"/>
      <c r="GUN2" s="157"/>
      <c r="GUO2" s="157"/>
      <c r="GUP2" s="157"/>
      <c r="GUQ2" s="157"/>
      <c r="GUR2" s="157"/>
      <c r="GUS2" s="157"/>
      <c r="GUT2" s="157"/>
      <c r="GUU2" s="157"/>
      <c r="GUV2" s="157"/>
      <c r="GUW2" s="157"/>
      <c r="GUX2" s="157"/>
      <c r="GUY2" s="157"/>
      <c r="GUZ2" s="157"/>
      <c r="GVA2" s="157"/>
      <c r="GVB2" s="157"/>
      <c r="GVC2" s="157"/>
      <c r="GVD2" s="157"/>
      <c r="GVE2" s="157"/>
      <c r="GVF2" s="157"/>
      <c r="GVG2" s="157"/>
      <c r="GVH2" s="157"/>
      <c r="GVI2" s="157"/>
      <c r="GVJ2" s="157"/>
      <c r="GVK2" s="157"/>
      <c r="GVL2" s="157"/>
      <c r="GVM2" s="157"/>
      <c r="GVN2" s="157"/>
      <c r="GVO2" s="157"/>
      <c r="GVP2" s="157"/>
      <c r="GVQ2" s="157"/>
      <c r="GVR2" s="157"/>
      <c r="GVS2" s="157"/>
      <c r="GVT2" s="157"/>
      <c r="GVU2" s="157"/>
      <c r="GVV2" s="157"/>
      <c r="GVW2" s="157"/>
      <c r="GVX2" s="157"/>
      <c r="GVY2" s="157"/>
      <c r="GVZ2" s="157"/>
      <c r="GWA2" s="157"/>
      <c r="GWB2" s="157"/>
      <c r="GWC2" s="157"/>
      <c r="GWD2" s="157"/>
      <c r="GWE2" s="157"/>
      <c r="GWF2" s="157"/>
      <c r="GWG2" s="157"/>
      <c r="GWH2" s="157"/>
      <c r="GWI2" s="157"/>
      <c r="GWJ2" s="157"/>
      <c r="GWK2" s="157"/>
      <c r="GWL2" s="157"/>
      <c r="GWM2" s="157"/>
      <c r="GWN2" s="157"/>
      <c r="GWO2" s="157"/>
      <c r="GWP2" s="157"/>
      <c r="GWQ2" s="157"/>
      <c r="GWR2" s="157"/>
      <c r="GWS2" s="157"/>
      <c r="GWT2" s="157"/>
      <c r="GWU2" s="157"/>
      <c r="GWV2" s="157"/>
      <c r="GWW2" s="157"/>
      <c r="GWX2" s="157"/>
      <c r="GWY2" s="157"/>
      <c r="GWZ2" s="157"/>
      <c r="GXA2" s="157"/>
      <c r="GXB2" s="157"/>
      <c r="GXC2" s="157"/>
      <c r="GXD2" s="157"/>
      <c r="GXE2" s="157"/>
      <c r="GXF2" s="157"/>
      <c r="GXG2" s="157"/>
      <c r="GXH2" s="157"/>
      <c r="GXI2" s="157"/>
      <c r="GXJ2" s="157"/>
      <c r="GXK2" s="157"/>
      <c r="GXL2" s="157"/>
      <c r="GXM2" s="157"/>
      <c r="GXN2" s="157"/>
      <c r="GXO2" s="157"/>
      <c r="GXP2" s="157"/>
      <c r="GXQ2" s="157"/>
      <c r="GXR2" s="157"/>
      <c r="GXS2" s="157"/>
      <c r="GXT2" s="157"/>
      <c r="GXU2" s="157"/>
      <c r="GXV2" s="157"/>
      <c r="GXW2" s="157"/>
      <c r="GXX2" s="157"/>
      <c r="GXY2" s="157"/>
      <c r="GXZ2" s="157"/>
      <c r="GYA2" s="157"/>
      <c r="GYB2" s="157"/>
      <c r="GYC2" s="157"/>
      <c r="GYD2" s="157"/>
      <c r="GYE2" s="157"/>
      <c r="GYF2" s="157"/>
      <c r="GYG2" s="157"/>
      <c r="GYH2" s="157"/>
      <c r="GYI2" s="157"/>
      <c r="GYJ2" s="157"/>
      <c r="GYK2" s="157"/>
      <c r="GYL2" s="157"/>
      <c r="GYM2" s="157"/>
      <c r="GYN2" s="157"/>
      <c r="GYO2" s="157"/>
      <c r="GYP2" s="157"/>
      <c r="GYQ2" s="157"/>
      <c r="GYR2" s="157"/>
      <c r="GYS2" s="157"/>
      <c r="GYT2" s="157"/>
      <c r="GYU2" s="157"/>
      <c r="GYV2" s="157"/>
      <c r="GYW2" s="157"/>
      <c r="GYX2" s="157"/>
      <c r="GYY2" s="157"/>
      <c r="GYZ2" s="157"/>
      <c r="GZA2" s="157"/>
      <c r="GZB2" s="157"/>
      <c r="GZC2" s="157"/>
      <c r="GZD2" s="157"/>
      <c r="GZE2" s="157"/>
      <c r="GZF2" s="157"/>
      <c r="GZG2" s="157"/>
      <c r="GZH2" s="157"/>
      <c r="GZI2" s="157"/>
      <c r="GZJ2" s="157"/>
      <c r="GZK2" s="157"/>
      <c r="GZL2" s="157"/>
      <c r="GZM2" s="157"/>
      <c r="GZN2" s="157"/>
      <c r="GZO2" s="157"/>
      <c r="GZP2" s="157"/>
      <c r="GZQ2" s="157"/>
      <c r="GZR2" s="157"/>
      <c r="GZS2" s="157"/>
      <c r="GZT2" s="157"/>
      <c r="GZU2" s="157"/>
      <c r="GZV2" s="157"/>
      <c r="GZW2" s="157"/>
      <c r="GZX2" s="157"/>
      <c r="GZY2" s="157"/>
      <c r="GZZ2" s="157"/>
      <c r="HAA2" s="157"/>
      <c r="HAB2" s="157"/>
      <c r="HAC2" s="157"/>
      <c r="HAD2" s="157"/>
      <c r="HAE2" s="157"/>
      <c r="HAF2" s="157"/>
      <c r="HAG2" s="157"/>
      <c r="HAH2" s="157"/>
      <c r="HAI2" s="157"/>
      <c r="HAJ2" s="157"/>
      <c r="HAK2" s="157"/>
      <c r="HAL2" s="157"/>
      <c r="HAM2" s="157"/>
      <c r="HAN2" s="157"/>
      <c r="HAO2" s="157"/>
      <c r="HAP2" s="157"/>
      <c r="HAQ2" s="157"/>
      <c r="HAR2" s="157"/>
      <c r="HAS2" s="157"/>
      <c r="HAT2" s="157"/>
      <c r="HAU2" s="157"/>
      <c r="HAV2" s="157"/>
      <c r="HAW2" s="157"/>
      <c r="HAX2" s="157"/>
      <c r="HAY2" s="157"/>
      <c r="HAZ2" s="157"/>
      <c r="HBA2" s="157"/>
      <c r="HBB2" s="157"/>
      <c r="HBC2" s="157"/>
      <c r="HBD2" s="157"/>
      <c r="HBE2" s="157"/>
      <c r="HBF2" s="157"/>
      <c r="HBG2" s="157"/>
      <c r="HBH2" s="157"/>
      <c r="HBI2" s="157"/>
      <c r="HBJ2" s="157"/>
      <c r="HBK2" s="157"/>
      <c r="HBL2" s="157"/>
      <c r="HBM2" s="157"/>
      <c r="HBN2" s="157"/>
      <c r="HBO2" s="157"/>
      <c r="HBP2" s="157"/>
      <c r="HBQ2" s="157"/>
      <c r="HBR2" s="157"/>
      <c r="HBS2" s="157"/>
      <c r="HBT2" s="157"/>
      <c r="HBU2" s="157"/>
      <c r="HBV2" s="157"/>
      <c r="HBW2" s="157"/>
      <c r="HBX2" s="157"/>
      <c r="HBY2" s="157"/>
      <c r="HBZ2" s="157"/>
      <c r="HCA2" s="157"/>
      <c r="HCB2" s="157"/>
      <c r="HCC2" s="157"/>
      <c r="HCD2" s="157"/>
      <c r="HCE2" s="157"/>
      <c r="HCF2" s="157"/>
      <c r="HCG2" s="157"/>
      <c r="HCH2" s="157"/>
      <c r="HCI2" s="157"/>
      <c r="HCJ2" s="157"/>
      <c r="HCK2" s="157"/>
      <c r="HCL2" s="157"/>
      <c r="HCM2" s="157"/>
      <c r="HCN2" s="157"/>
      <c r="HCO2" s="157"/>
      <c r="HCP2" s="157"/>
      <c r="HCQ2" s="157"/>
      <c r="HCR2" s="157"/>
      <c r="HCS2" s="157"/>
      <c r="HCT2" s="157"/>
      <c r="HCU2" s="157"/>
      <c r="HCV2" s="157"/>
      <c r="HCW2" s="157"/>
      <c r="HCX2" s="157"/>
      <c r="HCY2" s="157"/>
      <c r="HCZ2" s="157"/>
      <c r="HDA2" s="157"/>
      <c r="HDB2" s="157"/>
      <c r="HDC2" s="157"/>
      <c r="HDD2" s="157"/>
      <c r="HDE2" s="157"/>
      <c r="HDF2" s="157"/>
      <c r="HDG2" s="157"/>
      <c r="HDH2" s="157"/>
      <c r="HDI2" s="157"/>
      <c r="HDJ2" s="157"/>
      <c r="HDK2" s="157"/>
      <c r="HDL2" s="157"/>
      <c r="HDM2" s="157"/>
      <c r="HDN2" s="157"/>
      <c r="HDO2" s="157"/>
      <c r="HDP2" s="157"/>
      <c r="HDQ2" s="157"/>
      <c r="HDR2" s="157"/>
      <c r="HDS2" s="157"/>
      <c r="HDT2" s="157"/>
      <c r="HDU2" s="157"/>
      <c r="HDV2" s="157"/>
      <c r="HDW2" s="157"/>
      <c r="HDX2" s="157"/>
      <c r="HDY2" s="157"/>
      <c r="HDZ2" s="157"/>
      <c r="HEA2" s="157"/>
      <c r="HEB2" s="157"/>
      <c r="HEC2" s="157"/>
      <c r="HED2" s="157"/>
      <c r="HEE2" s="157"/>
      <c r="HEF2" s="157"/>
      <c r="HEG2" s="157"/>
      <c r="HEH2" s="157"/>
      <c r="HEI2" s="157"/>
      <c r="HEJ2" s="157"/>
      <c r="HEK2" s="157"/>
      <c r="HEL2" s="157"/>
      <c r="HEM2" s="157"/>
      <c r="HEN2" s="157"/>
      <c r="HEO2" s="157"/>
      <c r="HEP2" s="157"/>
      <c r="HEQ2" s="157"/>
      <c r="HER2" s="157"/>
      <c r="HES2" s="157"/>
      <c r="HET2" s="157"/>
      <c r="HEU2" s="157"/>
      <c r="HEV2" s="157"/>
      <c r="HEW2" s="157"/>
      <c r="HEX2" s="157"/>
      <c r="HEY2" s="157"/>
      <c r="HEZ2" s="157"/>
      <c r="HFA2" s="157"/>
      <c r="HFB2" s="157"/>
      <c r="HFC2" s="157"/>
      <c r="HFD2" s="157"/>
      <c r="HFE2" s="157"/>
      <c r="HFF2" s="157"/>
      <c r="HFG2" s="157"/>
      <c r="HFH2" s="157"/>
      <c r="HFI2" s="157"/>
      <c r="HFJ2" s="157"/>
      <c r="HFK2" s="157"/>
      <c r="HFL2" s="157"/>
      <c r="HFM2" s="157"/>
      <c r="HFN2" s="157"/>
      <c r="HFO2" s="157"/>
      <c r="HFP2" s="157"/>
      <c r="HFQ2" s="157"/>
      <c r="HFR2" s="157"/>
      <c r="HFS2" s="157"/>
      <c r="HFT2" s="157"/>
      <c r="HFU2" s="157"/>
      <c r="HFV2" s="157"/>
      <c r="HFW2" s="157"/>
      <c r="HFX2" s="157"/>
      <c r="HFY2" s="157"/>
      <c r="HFZ2" s="157"/>
      <c r="HGA2" s="157"/>
      <c r="HGB2" s="157"/>
      <c r="HGC2" s="157"/>
      <c r="HGD2" s="157"/>
      <c r="HGE2" s="157"/>
      <c r="HGF2" s="157"/>
      <c r="HGG2" s="157"/>
      <c r="HGH2" s="157"/>
      <c r="HGI2" s="157"/>
      <c r="HGJ2" s="157"/>
      <c r="HGK2" s="157"/>
      <c r="HGL2" s="157"/>
      <c r="HGM2" s="157"/>
      <c r="HGN2" s="157"/>
      <c r="HGO2" s="157"/>
      <c r="HGP2" s="157"/>
      <c r="HGQ2" s="157"/>
      <c r="HGR2" s="157"/>
      <c r="HGS2" s="157"/>
      <c r="HGT2" s="157"/>
      <c r="HGU2" s="157"/>
      <c r="HGV2" s="157"/>
      <c r="HGW2" s="157"/>
      <c r="HGX2" s="157"/>
      <c r="HGY2" s="157"/>
      <c r="HGZ2" s="157"/>
      <c r="HHA2" s="157"/>
      <c r="HHB2" s="157"/>
      <c r="HHC2" s="157"/>
      <c r="HHD2" s="157"/>
      <c r="HHE2" s="157"/>
      <c r="HHF2" s="157"/>
      <c r="HHG2" s="157"/>
      <c r="HHH2" s="157"/>
      <c r="HHI2" s="157"/>
      <c r="HHJ2" s="157"/>
      <c r="HHK2" s="157"/>
      <c r="HHL2" s="157"/>
      <c r="HHM2" s="157"/>
      <c r="HHN2" s="157"/>
      <c r="HHO2" s="157"/>
      <c r="HHP2" s="157"/>
      <c r="HHQ2" s="157"/>
      <c r="HHR2" s="157"/>
      <c r="HHS2" s="157"/>
      <c r="HHT2" s="157"/>
      <c r="HHU2" s="157"/>
      <c r="HHV2" s="157"/>
      <c r="HHW2" s="157"/>
      <c r="HHX2" s="157"/>
      <c r="HHY2" s="157"/>
      <c r="HHZ2" s="157"/>
      <c r="HIA2" s="157"/>
      <c r="HIB2" s="157"/>
      <c r="HIC2" s="157"/>
      <c r="HID2" s="157"/>
      <c r="HIE2" s="157"/>
      <c r="HIF2" s="157"/>
      <c r="HIG2" s="157"/>
      <c r="HIH2" s="157"/>
      <c r="HII2" s="157"/>
      <c r="HIJ2" s="157"/>
      <c r="HIK2" s="157"/>
      <c r="HIL2" s="157"/>
      <c r="HIM2" s="157"/>
      <c r="HIN2" s="157"/>
      <c r="HIO2" s="157"/>
      <c r="HIP2" s="157"/>
      <c r="HIQ2" s="157"/>
      <c r="HIR2" s="157"/>
      <c r="HIS2" s="157"/>
      <c r="HIT2" s="157"/>
      <c r="HIU2" s="157"/>
      <c r="HIV2" s="157"/>
      <c r="HIW2" s="157"/>
      <c r="HIX2" s="157"/>
      <c r="HIY2" s="157"/>
      <c r="HIZ2" s="157"/>
      <c r="HJA2" s="157"/>
      <c r="HJB2" s="157"/>
      <c r="HJC2" s="157"/>
      <c r="HJD2" s="157"/>
      <c r="HJE2" s="157"/>
      <c r="HJF2" s="157"/>
      <c r="HJG2" s="157"/>
      <c r="HJH2" s="157"/>
      <c r="HJI2" s="157"/>
      <c r="HJJ2" s="157"/>
      <c r="HJK2" s="157"/>
      <c r="HJL2" s="157"/>
      <c r="HJM2" s="157"/>
      <c r="HJN2" s="157"/>
      <c r="HJO2" s="157"/>
      <c r="HJP2" s="157"/>
      <c r="HJQ2" s="157"/>
      <c r="HJR2" s="157"/>
      <c r="HJS2" s="157"/>
      <c r="HJT2" s="157"/>
      <c r="HJU2" s="157"/>
      <c r="HJV2" s="157"/>
      <c r="HJW2" s="157"/>
      <c r="HJX2" s="157"/>
      <c r="HJY2" s="157"/>
      <c r="HJZ2" s="157"/>
      <c r="HKA2" s="157"/>
      <c r="HKB2" s="157"/>
      <c r="HKC2" s="157"/>
      <c r="HKD2" s="157"/>
      <c r="HKE2" s="157"/>
      <c r="HKF2" s="157"/>
      <c r="HKG2" s="157"/>
      <c r="HKH2" s="157"/>
      <c r="HKI2" s="157"/>
      <c r="HKJ2" s="157"/>
      <c r="HKK2" s="157"/>
      <c r="HKL2" s="157"/>
      <c r="HKM2" s="157"/>
      <c r="HKN2" s="157"/>
      <c r="HKO2" s="157"/>
      <c r="HKP2" s="157"/>
      <c r="HKQ2" s="157"/>
      <c r="HKR2" s="157"/>
      <c r="HKS2" s="157"/>
      <c r="HKT2" s="157"/>
      <c r="HKU2" s="157"/>
      <c r="HKV2" s="157"/>
      <c r="HKW2" s="157"/>
      <c r="HKX2" s="157"/>
      <c r="HKY2" s="157"/>
      <c r="HKZ2" s="157"/>
      <c r="HLA2" s="157"/>
      <c r="HLB2" s="157"/>
      <c r="HLC2" s="157"/>
      <c r="HLD2" s="157"/>
      <c r="HLE2" s="157"/>
      <c r="HLF2" s="157"/>
      <c r="HLG2" s="157"/>
      <c r="HLH2" s="157"/>
      <c r="HLI2" s="157"/>
      <c r="HLJ2" s="157"/>
      <c r="HLK2" s="157"/>
      <c r="HLL2" s="157"/>
      <c r="HLM2" s="157"/>
      <c r="HLN2" s="157"/>
      <c r="HLO2" s="157"/>
      <c r="HLP2" s="157"/>
      <c r="HLQ2" s="157"/>
      <c r="HLR2" s="157"/>
      <c r="HLS2" s="157"/>
      <c r="HLT2" s="157"/>
      <c r="HLU2" s="157"/>
      <c r="HLV2" s="157"/>
      <c r="HLW2" s="157"/>
      <c r="HLX2" s="157"/>
      <c r="HLY2" s="157"/>
      <c r="HLZ2" s="157"/>
      <c r="HMA2" s="157"/>
      <c r="HMB2" s="157"/>
      <c r="HMC2" s="157"/>
      <c r="HMD2" s="157"/>
      <c r="HME2" s="157"/>
      <c r="HMF2" s="157"/>
      <c r="HMG2" s="157"/>
      <c r="HMH2" s="157"/>
      <c r="HMI2" s="157"/>
      <c r="HMJ2" s="157"/>
      <c r="HMK2" s="157"/>
      <c r="HML2" s="157"/>
      <c r="HMM2" s="157"/>
      <c r="HMN2" s="157"/>
      <c r="HMO2" s="157"/>
      <c r="HMP2" s="157"/>
      <c r="HMQ2" s="157"/>
      <c r="HMR2" s="157"/>
      <c r="HMS2" s="157"/>
      <c r="HMT2" s="157"/>
      <c r="HMU2" s="157"/>
      <c r="HMV2" s="157"/>
      <c r="HMW2" s="157"/>
      <c r="HMX2" s="157"/>
      <c r="HMY2" s="157"/>
      <c r="HMZ2" s="157"/>
      <c r="HNA2" s="157"/>
      <c r="HNB2" s="157"/>
      <c r="HNC2" s="157"/>
      <c r="HND2" s="157"/>
      <c r="HNE2" s="157"/>
      <c r="HNF2" s="157"/>
      <c r="HNG2" s="157"/>
      <c r="HNH2" s="157"/>
      <c r="HNI2" s="157"/>
      <c r="HNJ2" s="157"/>
      <c r="HNK2" s="157"/>
      <c r="HNL2" s="157"/>
      <c r="HNM2" s="157"/>
      <c r="HNN2" s="157"/>
      <c r="HNO2" s="157"/>
      <c r="HNP2" s="157"/>
      <c r="HNQ2" s="157"/>
      <c r="HNR2" s="157"/>
      <c r="HNS2" s="157"/>
      <c r="HNT2" s="157"/>
      <c r="HNU2" s="157"/>
      <c r="HNV2" s="157"/>
      <c r="HNW2" s="157"/>
      <c r="HNX2" s="157"/>
      <c r="HNY2" s="157"/>
      <c r="HNZ2" s="157"/>
      <c r="HOA2" s="157"/>
      <c r="HOB2" s="157"/>
      <c r="HOC2" s="157"/>
      <c r="HOD2" s="157"/>
      <c r="HOE2" s="157"/>
      <c r="HOF2" s="157"/>
      <c r="HOG2" s="157"/>
      <c r="HOH2" s="157"/>
      <c r="HOI2" s="157"/>
      <c r="HOJ2" s="157"/>
      <c r="HOK2" s="157"/>
      <c r="HOL2" s="157"/>
      <c r="HOM2" s="157"/>
      <c r="HON2" s="157"/>
      <c r="HOO2" s="157"/>
      <c r="HOP2" s="157"/>
      <c r="HOQ2" s="157"/>
      <c r="HOR2" s="157"/>
      <c r="HOS2" s="157"/>
      <c r="HOT2" s="157"/>
      <c r="HOU2" s="157"/>
      <c r="HOV2" s="157"/>
      <c r="HOW2" s="157"/>
      <c r="HOX2" s="157"/>
      <c r="HOY2" s="157"/>
      <c r="HOZ2" s="157"/>
      <c r="HPA2" s="157"/>
      <c r="HPB2" s="157"/>
      <c r="HPC2" s="157"/>
      <c r="HPD2" s="157"/>
      <c r="HPE2" s="157"/>
      <c r="HPF2" s="157"/>
      <c r="HPG2" s="157"/>
      <c r="HPH2" s="157"/>
      <c r="HPI2" s="157"/>
      <c r="HPJ2" s="157"/>
      <c r="HPK2" s="157"/>
      <c r="HPL2" s="157"/>
      <c r="HPM2" s="157"/>
      <c r="HPN2" s="157"/>
      <c r="HPO2" s="157"/>
      <c r="HPP2" s="157"/>
      <c r="HPQ2" s="157"/>
      <c r="HPR2" s="157"/>
      <c r="HPS2" s="157"/>
      <c r="HPT2" s="157"/>
      <c r="HPU2" s="157"/>
      <c r="HPV2" s="157"/>
      <c r="HPW2" s="157"/>
      <c r="HPX2" s="157"/>
      <c r="HPY2" s="157"/>
      <c r="HPZ2" s="157"/>
      <c r="HQA2" s="157"/>
      <c r="HQB2" s="157"/>
      <c r="HQC2" s="157"/>
      <c r="HQD2" s="157"/>
      <c r="HQE2" s="157"/>
      <c r="HQF2" s="157"/>
      <c r="HQG2" s="157"/>
      <c r="HQH2" s="157"/>
      <c r="HQI2" s="157"/>
      <c r="HQJ2" s="157"/>
      <c r="HQK2" s="157"/>
      <c r="HQL2" s="157"/>
      <c r="HQM2" s="157"/>
      <c r="HQN2" s="157"/>
      <c r="HQO2" s="157"/>
      <c r="HQP2" s="157"/>
      <c r="HQQ2" s="157"/>
      <c r="HQR2" s="157"/>
      <c r="HQS2" s="157"/>
      <c r="HQT2" s="157"/>
      <c r="HQU2" s="157"/>
      <c r="HQV2" s="157"/>
      <c r="HQW2" s="157"/>
      <c r="HQX2" s="157"/>
      <c r="HQY2" s="157"/>
      <c r="HQZ2" s="157"/>
      <c r="HRA2" s="157"/>
      <c r="HRB2" s="157"/>
      <c r="HRC2" s="157"/>
      <c r="HRD2" s="157"/>
      <c r="HRE2" s="157"/>
      <c r="HRF2" s="157"/>
      <c r="HRG2" s="157"/>
      <c r="HRH2" s="157"/>
      <c r="HRI2" s="157"/>
      <c r="HRJ2" s="157"/>
      <c r="HRK2" s="157"/>
      <c r="HRL2" s="157"/>
      <c r="HRM2" s="157"/>
      <c r="HRN2" s="157"/>
      <c r="HRO2" s="157"/>
      <c r="HRP2" s="157"/>
      <c r="HRQ2" s="157"/>
      <c r="HRR2" s="157"/>
      <c r="HRS2" s="157"/>
      <c r="HRT2" s="157"/>
      <c r="HRU2" s="157"/>
      <c r="HRV2" s="157"/>
      <c r="HRW2" s="157"/>
      <c r="HRX2" s="157"/>
      <c r="HRY2" s="157"/>
      <c r="HRZ2" s="157"/>
      <c r="HSA2" s="157"/>
      <c r="HSB2" s="157"/>
      <c r="HSC2" s="157"/>
      <c r="HSD2" s="157"/>
      <c r="HSE2" s="157"/>
      <c r="HSF2" s="157"/>
      <c r="HSG2" s="157"/>
      <c r="HSH2" s="157"/>
      <c r="HSI2" s="157"/>
      <c r="HSJ2" s="157"/>
      <c r="HSK2" s="157"/>
      <c r="HSL2" s="157"/>
      <c r="HSM2" s="157"/>
      <c r="HSN2" s="157"/>
      <c r="HSO2" s="157"/>
      <c r="HSP2" s="157"/>
      <c r="HSQ2" s="157"/>
      <c r="HSR2" s="157"/>
      <c r="HSS2" s="157"/>
      <c r="HST2" s="157"/>
      <c r="HSU2" s="157"/>
      <c r="HSV2" s="157"/>
      <c r="HSW2" s="157"/>
      <c r="HSX2" s="157"/>
      <c r="HSY2" s="157"/>
      <c r="HSZ2" s="157"/>
      <c r="HTA2" s="157"/>
      <c r="HTB2" s="157"/>
      <c r="HTC2" s="157"/>
      <c r="HTD2" s="157"/>
      <c r="HTE2" s="157"/>
      <c r="HTF2" s="157"/>
      <c r="HTG2" s="157"/>
      <c r="HTH2" s="157"/>
      <c r="HTI2" s="157"/>
      <c r="HTJ2" s="157"/>
      <c r="HTK2" s="157"/>
      <c r="HTL2" s="157"/>
      <c r="HTM2" s="157"/>
      <c r="HTN2" s="157"/>
      <c r="HTO2" s="157"/>
      <c r="HTP2" s="157"/>
      <c r="HTQ2" s="157"/>
      <c r="HTR2" s="157"/>
      <c r="HTS2" s="157"/>
      <c r="HTT2" s="157"/>
      <c r="HTU2" s="157"/>
      <c r="HTV2" s="157"/>
      <c r="HTW2" s="157"/>
      <c r="HTX2" s="157"/>
      <c r="HTY2" s="157"/>
      <c r="HTZ2" s="157"/>
      <c r="HUA2" s="157"/>
      <c r="HUB2" s="157"/>
      <c r="HUC2" s="157"/>
      <c r="HUD2" s="157"/>
      <c r="HUE2" s="157"/>
      <c r="HUF2" s="157"/>
      <c r="HUG2" s="157"/>
      <c r="HUH2" s="157"/>
      <c r="HUI2" s="157"/>
      <c r="HUJ2" s="157"/>
      <c r="HUK2" s="157"/>
      <c r="HUL2" s="157"/>
      <c r="HUM2" s="157"/>
      <c r="HUN2" s="157"/>
      <c r="HUO2" s="157"/>
      <c r="HUP2" s="157"/>
      <c r="HUQ2" s="157"/>
      <c r="HUR2" s="157"/>
      <c r="HUS2" s="157"/>
      <c r="HUT2" s="157"/>
      <c r="HUU2" s="157"/>
      <c r="HUV2" s="157"/>
      <c r="HUW2" s="157"/>
      <c r="HUX2" s="157"/>
      <c r="HUY2" s="157"/>
      <c r="HUZ2" s="157"/>
      <c r="HVA2" s="157"/>
      <c r="HVB2" s="157"/>
      <c r="HVC2" s="157"/>
      <c r="HVD2" s="157"/>
      <c r="HVE2" s="157"/>
      <c r="HVF2" s="157"/>
      <c r="HVG2" s="157"/>
      <c r="HVH2" s="157"/>
      <c r="HVI2" s="157"/>
      <c r="HVJ2" s="157"/>
      <c r="HVK2" s="157"/>
      <c r="HVL2" s="157"/>
      <c r="HVM2" s="157"/>
      <c r="HVN2" s="157"/>
      <c r="HVO2" s="157"/>
      <c r="HVP2" s="157"/>
      <c r="HVQ2" s="157"/>
      <c r="HVR2" s="157"/>
      <c r="HVS2" s="157"/>
      <c r="HVT2" s="157"/>
      <c r="HVU2" s="157"/>
      <c r="HVV2" s="157"/>
      <c r="HVW2" s="157"/>
      <c r="HVX2" s="157"/>
      <c r="HVY2" s="157"/>
      <c r="HVZ2" s="157"/>
      <c r="HWA2" s="157"/>
      <c r="HWB2" s="157"/>
      <c r="HWC2" s="157"/>
      <c r="HWD2" s="157"/>
      <c r="HWE2" s="157"/>
      <c r="HWF2" s="157"/>
      <c r="HWG2" s="157"/>
      <c r="HWH2" s="157"/>
      <c r="HWI2" s="157"/>
      <c r="HWJ2" s="157"/>
      <c r="HWK2" s="157"/>
      <c r="HWL2" s="157"/>
      <c r="HWM2" s="157"/>
      <c r="HWN2" s="157"/>
      <c r="HWO2" s="157"/>
      <c r="HWP2" s="157"/>
      <c r="HWQ2" s="157"/>
      <c r="HWR2" s="157"/>
      <c r="HWS2" s="157"/>
      <c r="HWT2" s="157"/>
      <c r="HWU2" s="157"/>
      <c r="HWV2" s="157"/>
      <c r="HWW2" s="157"/>
      <c r="HWX2" s="157"/>
      <c r="HWY2" s="157"/>
      <c r="HWZ2" s="157"/>
      <c r="HXA2" s="157"/>
      <c r="HXB2" s="157"/>
      <c r="HXC2" s="157"/>
      <c r="HXD2" s="157"/>
      <c r="HXE2" s="157"/>
      <c r="HXF2" s="157"/>
      <c r="HXG2" s="157"/>
      <c r="HXH2" s="157"/>
      <c r="HXI2" s="157"/>
      <c r="HXJ2" s="157"/>
      <c r="HXK2" s="157"/>
      <c r="HXL2" s="157"/>
      <c r="HXM2" s="157"/>
      <c r="HXN2" s="157"/>
      <c r="HXO2" s="157"/>
      <c r="HXP2" s="157"/>
      <c r="HXQ2" s="157"/>
      <c r="HXR2" s="157"/>
      <c r="HXS2" s="157"/>
      <c r="HXT2" s="157"/>
      <c r="HXU2" s="157"/>
      <c r="HXV2" s="157"/>
      <c r="HXW2" s="157"/>
      <c r="HXX2" s="157"/>
      <c r="HXY2" s="157"/>
      <c r="HXZ2" s="157"/>
      <c r="HYA2" s="157"/>
      <c r="HYB2" s="157"/>
      <c r="HYC2" s="157"/>
      <c r="HYD2" s="157"/>
      <c r="HYE2" s="157"/>
      <c r="HYF2" s="157"/>
      <c r="HYG2" s="157"/>
      <c r="HYH2" s="157"/>
      <c r="HYI2" s="157"/>
      <c r="HYJ2" s="157"/>
      <c r="HYK2" s="157"/>
      <c r="HYL2" s="157"/>
      <c r="HYM2" s="157"/>
      <c r="HYN2" s="157"/>
      <c r="HYO2" s="157"/>
      <c r="HYP2" s="157"/>
      <c r="HYQ2" s="157"/>
      <c r="HYR2" s="157"/>
      <c r="HYS2" s="157"/>
      <c r="HYT2" s="157"/>
      <c r="HYU2" s="157"/>
      <c r="HYV2" s="157"/>
      <c r="HYW2" s="157"/>
      <c r="HYX2" s="157"/>
      <c r="HYY2" s="157"/>
      <c r="HYZ2" s="157"/>
      <c r="HZA2" s="157"/>
      <c r="HZB2" s="157"/>
      <c r="HZC2" s="157"/>
      <c r="HZD2" s="157"/>
      <c r="HZE2" s="157"/>
      <c r="HZF2" s="157"/>
      <c r="HZG2" s="157"/>
      <c r="HZH2" s="157"/>
      <c r="HZI2" s="157"/>
      <c r="HZJ2" s="157"/>
      <c r="HZK2" s="157"/>
      <c r="HZL2" s="157"/>
      <c r="HZM2" s="157"/>
      <c r="HZN2" s="157"/>
      <c r="HZO2" s="157"/>
      <c r="HZP2" s="157"/>
      <c r="HZQ2" s="157"/>
      <c r="HZR2" s="157"/>
      <c r="HZS2" s="157"/>
      <c r="HZT2" s="157"/>
      <c r="HZU2" s="157"/>
      <c r="HZV2" s="157"/>
      <c r="HZW2" s="157"/>
      <c r="HZX2" s="157"/>
      <c r="HZY2" s="157"/>
      <c r="HZZ2" s="157"/>
      <c r="IAA2" s="157"/>
      <c r="IAB2" s="157"/>
      <c r="IAC2" s="157"/>
      <c r="IAD2" s="157"/>
      <c r="IAE2" s="157"/>
      <c r="IAF2" s="157"/>
      <c r="IAG2" s="157"/>
      <c r="IAH2" s="157"/>
      <c r="IAI2" s="157"/>
      <c r="IAJ2" s="157"/>
      <c r="IAK2" s="157"/>
      <c r="IAL2" s="157"/>
      <c r="IAM2" s="157"/>
      <c r="IAN2" s="157"/>
      <c r="IAO2" s="157"/>
      <c r="IAP2" s="157"/>
      <c r="IAQ2" s="157"/>
      <c r="IAR2" s="157"/>
      <c r="IAS2" s="157"/>
      <c r="IAT2" s="157"/>
      <c r="IAU2" s="157"/>
      <c r="IAV2" s="157"/>
      <c r="IAW2" s="157"/>
      <c r="IAX2" s="157"/>
      <c r="IAY2" s="157"/>
      <c r="IAZ2" s="157"/>
      <c r="IBA2" s="157"/>
      <c r="IBB2" s="157"/>
      <c r="IBC2" s="157"/>
      <c r="IBD2" s="157"/>
      <c r="IBE2" s="157"/>
      <c r="IBF2" s="157"/>
      <c r="IBG2" s="157"/>
      <c r="IBH2" s="157"/>
      <c r="IBI2" s="157"/>
      <c r="IBJ2" s="157"/>
      <c r="IBK2" s="157"/>
      <c r="IBL2" s="157"/>
      <c r="IBM2" s="157"/>
      <c r="IBN2" s="157"/>
      <c r="IBO2" s="157"/>
      <c r="IBP2" s="157"/>
      <c r="IBQ2" s="157"/>
      <c r="IBR2" s="157"/>
      <c r="IBS2" s="157"/>
      <c r="IBT2" s="157"/>
      <c r="IBU2" s="157"/>
      <c r="IBV2" s="157"/>
      <c r="IBW2" s="157"/>
      <c r="IBX2" s="157"/>
      <c r="IBY2" s="157"/>
      <c r="IBZ2" s="157"/>
      <c r="ICA2" s="157"/>
      <c r="ICB2" s="157"/>
      <c r="ICC2" s="157"/>
      <c r="ICD2" s="157"/>
      <c r="ICE2" s="157"/>
      <c r="ICF2" s="157"/>
      <c r="ICG2" s="157"/>
      <c r="ICH2" s="157"/>
      <c r="ICI2" s="157"/>
      <c r="ICJ2" s="157"/>
      <c r="ICK2" s="157"/>
      <c r="ICL2" s="157"/>
      <c r="ICM2" s="157"/>
      <c r="ICN2" s="157"/>
      <c r="ICO2" s="157"/>
      <c r="ICP2" s="157"/>
      <c r="ICQ2" s="157"/>
      <c r="ICR2" s="157"/>
      <c r="ICS2" s="157"/>
      <c r="ICT2" s="157"/>
      <c r="ICU2" s="157"/>
      <c r="ICV2" s="157"/>
      <c r="ICW2" s="157"/>
      <c r="ICX2" s="157"/>
      <c r="ICY2" s="157"/>
      <c r="ICZ2" s="157"/>
      <c r="IDA2" s="157"/>
      <c r="IDB2" s="157"/>
      <c r="IDC2" s="157"/>
      <c r="IDD2" s="157"/>
      <c r="IDE2" s="157"/>
      <c r="IDF2" s="157"/>
      <c r="IDG2" s="157"/>
      <c r="IDH2" s="157"/>
      <c r="IDI2" s="157"/>
      <c r="IDJ2" s="157"/>
      <c r="IDK2" s="157"/>
      <c r="IDL2" s="157"/>
      <c r="IDM2" s="157"/>
      <c r="IDN2" s="157"/>
      <c r="IDO2" s="157"/>
      <c r="IDP2" s="157"/>
      <c r="IDQ2" s="157"/>
      <c r="IDR2" s="157"/>
      <c r="IDS2" s="157"/>
      <c r="IDT2" s="157"/>
      <c r="IDU2" s="157"/>
      <c r="IDV2" s="157"/>
      <c r="IDW2" s="157"/>
      <c r="IDX2" s="157"/>
      <c r="IDY2" s="157"/>
      <c r="IDZ2" s="157"/>
      <c r="IEA2" s="157"/>
      <c r="IEB2" s="157"/>
      <c r="IEC2" s="157"/>
      <c r="IED2" s="157"/>
      <c r="IEE2" s="157"/>
      <c r="IEF2" s="157"/>
      <c r="IEG2" s="157"/>
      <c r="IEH2" s="157"/>
      <c r="IEI2" s="157"/>
      <c r="IEJ2" s="157"/>
      <c r="IEK2" s="157"/>
      <c r="IEL2" s="157"/>
      <c r="IEM2" s="157"/>
      <c r="IEN2" s="157"/>
      <c r="IEO2" s="157"/>
      <c r="IEP2" s="157"/>
      <c r="IEQ2" s="157"/>
      <c r="IER2" s="157"/>
      <c r="IES2" s="157"/>
      <c r="IET2" s="157"/>
      <c r="IEU2" s="157"/>
      <c r="IEV2" s="157"/>
      <c r="IEW2" s="157"/>
      <c r="IEX2" s="157"/>
      <c r="IEY2" s="157"/>
      <c r="IEZ2" s="157"/>
      <c r="IFA2" s="157"/>
      <c r="IFB2" s="157"/>
      <c r="IFC2" s="157"/>
      <c r="IFD2" s="157"/>
      <c r="IFE2" s="157"/>
      <c r="IFF2" s="157"/>
      <c r="IFG2" s="157"/>
      <c r="IFH2" s="157"/>
      <c r="IFI2" s="157"/>
      <c r="IFJ2" s="157"/>
      <c r="IFK2" s="157"/>
      <c r="IFL2" s="157"/>
      <c r="IFM2" s="157"/>
      <c r="IFN2" s="157"/>
      <c r="IFO2" s="157"/>
      <c r="IFP2" s="157"/>
      <c r="IFQ2" s="157"/>
      <c r="IFR2" s="157"/>
      <c r="IFS2" s="157"/>
      <c r="IFT2" s="157"/>
      <c r="IFU2" s="157"/>
      <c r="IFV2" s="157"/>
      <c r="IFW2" s="157"/>
      <c r="IFX2" s="157"/>
      <c r="IFY2" s="157"/>
      <c r="IFZ2" s="157"/>
      <c r="IGA2" s="157"/>
      <c r="IGB2" s="157"/>
      <c r="IGC2" s="157"/>
      <c r="IGD2" s="157"/>
      <c r="IGE2" s="157"/>
      <c r="IGF2" s="157"/>
      <c r="IGG2" s="157"/>
      <c r="IGH2" s="157"/>
      <c r="IGI2" s="157"/>
      <c r="IGJ2" s="157"/>
      <c r="IGK2" s="157"/>
      <c r="IGL2" s="157"/>
      <c r="IGM2" s="157"/>
      <c r="IGN2" s="157"/>
      <c r="IGO2" s="157"/>
      <c r="IGP2" s="157"/>
      <c r="IGQ2" s="157"/>
      <c r="IGR2" s="157"/>
      <c r="IGS2" s="157"/>
      <c r="IGT2" s="157"/>
      <c r="IGU2" s="157"/>
      <c r="IGV2" s="157"/>
      <c r="IGW2" s="157"/>
      <c r="IGX2" s="157"/>
      <c r="IGY2" s="157"/>
      <c r="IGZ2" s="157"/>
      <c r="IHA2" s="157"/>
      <c r="IHB2" s="157"/>
      <c r="IHC2" s="157"/>
      <c r="IHD2" s="157"/>
      <c r="IHE2" s="157"/>
      <c r="IHF2" s="157"/>
      <c r="IHG2" s="157"/>
      <c r="IHH2" s="157"/>
      <c r="IHI2" s="157"/>
      <c r="IHJ2" s="157"/>
      <c r="IHK2" s="157"/>
      <c r="IHL2" s="157"/>
      <c r="IHM2" s="157"/>
      <c r="IHN2" s="157"/>
      <c r="IHO2" s="157"/>
      <c r="IHP2" s="157"/>
      <c r="IHQ2" s="157"/>
      <c r="IHR2" s="157"/>
      <c r="IHS2" s="157"/>
      <c r="IHT2" s="157"/>
      <c r="IHU2" s="157"/>
      <c r="IHV2" s="157"/>
      <c r="IHW2" s="157"/>
      <c r="IHX2" s="157"/>
      <c r="IHY2" s="157"/>
      <c r="IHZ2" s="157"/>
      <c r="IIA2" s="157"/>
      <c r="IIB2" s="157"/>
      <c r="IIC2" s="157"/>
      <c r="IID2" s="157"/>
      <c r="IIE2" s="157"/>
      <c r="IIF2" s="157"/>
      <c r="IIG2" s="157"/>
      <c r="IIH2" s="157"/>
      <c r="III2" s="157"/>
      <c r="IIJ2" s="157"/>
      <c r="IIK2" s="157"/>
      <c r="IIL2" s="157"/>
      <c r="IIM2" s="157"/>
      <c r="IIN2" s="157"/>
      <c r="IIO2" s="157"/>
      <c r="IIP2" s="157"/>
      <c r="IIQ2" s="157"/>
      <c r="IIR2" s="157"/>
      <c r="IIS2" s="157"/>
      <c r="IIT2" s="157"/>
      <c r="IIU2" s="157"/>
      <c r="IIV2" s="157"/>
      <c r="IIW2" s="157"/>
      <c r="IIX2" s="157"/>
      <c r="IIY2" s="157"/>
      <c r="IIZ2" s="157"/>
      <c r="IJA2" s="157"/>
      <c r="IJB2" s="157"/>
      <c r="IJC2" s="157"/>
      <c r="IJD2" s="157"/>
      <c r="IJE2" s="157"/>
      <c r="IJF2" s="157"/>
      <c r="IJG2" s="157"/>
      <c r="IJH2" s="157"/>
      <c r="IJI2" s="157"/>
      <c r="IJJ2" s="157"/>
      <c r="IJK2" s="157"/>
      <c r="IJL2" s="157"/>
      <c r="IJM2" s="157"/>
      <c r="IJN2" s="157"/>
      <c r="IJO2" s="157"/>
      <c r="IJP2" s="157"/>
      <c r="IJQ2" s="157"/>
      <c r="IJR2" s="157"/>
      <c r="IJS2" s="157"/>
      <c r="IJT2" s="157"/>
      <c r="IJU2" s="157"/>
      <c r="IJV2" s="157"/>
      <c r="IJW2" s="157"/>
      <c r="IJX2" s="157"/>
      <c r="IJY2" s="157"/>
      <c r="IJZ2" s="157"/>
      <c r="IKA2" s="157"/>
      <c r="IKB2" s="157"/>
      <c r="IKC2" s="157"/>
      <c r="IKD2" s="157"/>
      <c r="IKE2" s="157"/>
      <c r="IKF2" s="157"/>
      <c r="IKG2" s="157"/>
      <c r="IKH2" s="157"/>
      <c r="IKI2" s="157"/>
      <c r="IKJ2" s="157"/>
      <c r="IKK2" s="157"/>
      <c r="IKL2" s="157"/>
      <c r="IKM2" s="157"/>
      <c r="IKN2" s="157"/>
      <c r="IKO2" s="157"/>
      <c r="IKP2" s="157"/>
      <c r="IKQ2" s="157"/>
      <c r="IKR2" s="157"/>
      <c r="IKS2" s="157"/>
      <c r="IKT2" s="157"/>
      <c r="IKU2" s="157"/>
      <c r="IKV2" s="157"/>
      <c r="IKW2" s="157"/>
      <c r="IKX2" s="157"/>
      <c r="IKY2" s="157"/>
      <c r="IKZ2" s="157"/>
      <c r="ILA2" s="157"/>
      <c r="ILB2" s="157"/>
      <c r="ILC2" s="157"/>
      <c r="ILD2" s="157"/>
      <c r="ILE2" s="157"/>
      <c r="ILF2" s="157"/>
      <c r="ILG2" s="157"/>
      <c r="ILH2" s="157"/>
      <c r="ILI2" s="157"/>
      <c r="ILJ2" s="157"/>
      <c r="ILK2" s="157"/>
      <c r="ILL2" s="157"/>
      <c r="ILM2" s="157"/>
      <c r="ILN2" s="157"/>
      <c r="ILO2" s="157"/>
      <c r="ILP2" s="157"/>
      <c r="ILQ2" s="157"/>
      <c r="ILR2" s="157"/>
      <c r="ILS2" s="157"/>
      <c r="ILT2" s="157"/>
      <c r="ILU2" s="157"/>
      <c r="ILV2" s="157"/>
      <c r="ILW2" s="157"/>
      <c r="ILX2" s="157"/>
      <c r="ILY2" s="157"/>
      <c r="ILZ2" s="157"/>
      <c r="IMA2" s="157"/>
      <c r="IMB2" s="157"/>
      <c r="IMC2" s="157"/>
      <c r="IMD2" s="157"/>
      <c r="IME2" s="157"/>
      <c r="IMF2" s="157"/>
      <c r="IMG2" s="157"/>
      <c r="IMH2" s="157"/>
      <c r="IMI2" s="157"/>
      <c r="IMJ2" s="157"/>
      <c r="IMK2" s="157"/>
      <c r="IML2" s="157"/>
      <c r="IMM2" s="157"/>
      <c r="IMN2" s="157"/>
      <c r="IMO2" s="157"/>
      <c r="IMP2" s="157"/>
      <c r="IMQ2" s="157"/>
      <c r="IMR2" s="157"/>
      <c r="IMS2" s="157"/>
      <c r="IMT2" s="157"/>
      <c r="IMU2" s="157"/>
      <c r="IMV2" s="157"/>
      <c r="IMW2" s="157"/>
      <c r="IMX2" s="157"/>
      <c r="IMY2" s="157"/>
      <c r="IMZ2" s="157"/>
      <c r="INA2" s="157"/>
      <c r="INB2" s="157"/>
      <c r="INC2" s="157"/>
      <c r="IND2" s="157"/>
      <c r="INE2" s="157"/>
      <c r="INF2" s="157"/>
      <c r="ING2" s="157"/>
      <c r="INH2" s="157"/>
      <c r="INI2" s="157"/>
      <c r="INJ2" s="157"/>
      <c r="INK2" s="157"/>
      <c r="INL2" s="157"/>
      <c r="INM2" s="157"/>
      <c r="INN2" s="157"/>
      <c r="INO2" s="157"/>
      <c r="INP2" s="157"/>
      <c r="INQ2" s="157"/>
      <c r="INR2" s="157"/>
      <c r="INS2" s="157"/>
      <c r="INT2" s="157"/>
      <c r="INU2" s="157"/>
      <c r="INV2" s="157"/>
      <c r="INW2" s="157"/>
      <c r="INX2" s="157"/>
      <c r="INY2" s="157"/>
      <c r="INZ2" s="157"/>
      <c r="IOA2" s="157"/>
      <c r="IOB2" s="157"/>
      <c r="IOC2" s="157"/>
      <c r="IOD2" s="157"/>
      <c r="IOE2" s="157"/>
      <c r="IOF2" s="157"/>
      <c r="IOG2" s="157"/>
      <c r="IOH2" s="157"/>
      <c r="IOI2" s="157"/>
      <c r="IOJ2" s="157"/>
      <c r="IOK2" s="157"/>
      <c r="IOL2" s="157"/>
      <c r="IOM2" s="157"/>
      <c r="ION2" s="157"/>
      <c r="IOO2" s="157"/>
      <c r="IOP2" s="157"/>
      <c r="IOQ2" s="157"/>
      <c r="IOR2" s="157"/>
      <c r="IOS2" s="157"/>
      <c r="IOT2" s="157"/>
      <c r="IOU2" s="157"/>
      <c r="IOV2" s="157"/>
      <c r="IOW2" s="157"/>
      <c r="IOX2" s="157"/>
      <c r="IOY2" s="157"/>
      <c r="IOZ2" s="157"/>
      <c r="IPA2" s="157"/>
      <c r="IPB2" s="157"/>
      <c r="IPC2" s="157"/>
      <c r="IPD2" s="157"/>
      <c r="IPE2" s="157"/>
      <c r="IPF2" s="157"/>
      <c r="IPG2" s="157"/>
      <c r="IPH2" s="157"/>
      <c r="IPI2" s="157"/>
      <c r="IPJ2" s="157"/>
      <c r="IPK2" s="157"/>
      <c r="IPL2" s="157"/>
      <c r="IPM2" s="157"/>
      <c r="IPN2" s="157"/>
      <c r="IPO2" s="157"/>
      <c r="IPP2" s="157"/>
      <c r="IPQ2" s="157"/>
      <c r="IPR2" s="157"/>
      <c r="IPS2" s="157"/>
      <c r="IPT2" s="157"/>
      <c r="IPU2" s="157"/>
      <c r="IPV2" s="157"/>
      <c r="IPW2" s="157"/>
      <c r="IPX2" s="157"/>
      <c r="IPY2" s="157"/>
      <c r="IPZ2" s="157"/>
      <c r="IQA2" s="157"/>
      <c r="IQB2" s="157"/>
      <c r="IQC2" s="157"/>
      <c r="IQD2" s="157"/>
      <c r="IQE2" s="157"/>
      <c r="IQF2" s="157"/>
      <c r="IQG2" s="157"/>
      <c r="IQH2" s="157"/>
      <c r="IQI2" s="157"/>
      <c r="IQJ2" s="157"/>
      <c r="IQK2" s="157"/>
      <c r="IQL2" s="157"/>
      <c r="IQM2" s="157"/>
      <c r="IQN2" s="157"/>
      <c r="IQO2" s="157"/>
      <c r="IQP2" s="157"/>
      <c r="IQQ2" s="157"/>
      <c r="IQR2" s="157"/>
      <c r="IQS2" s="157"/>
      <c r="IQT2" s="157"/>
      <c r="IQU2" s="157"/>
      <c r="IQV2" s="157"/>
      <c r="IQW2" s="157"/>
      <c r="IQX2" s="157"/>
      <c r="IQY2" s="157"/>
      <c r="IQZ2" s="157"/>
      <c r="IRA2" s="157"/>
      <c r="IRB2" s="157"/>
      <c r="IRC2" s="157"/>
      <c r="IRD2" s="157"/>
      <c r="IRE2" s="157"/>
      <c r="IRF2" s="157"/>
      <c r="IRG2" s="157"/>
      <c r="IRH2" s="157"/>
      <c r="IRI2" s="157"/>
      <c r="IRJ2" s="157"/>
      <c r="IRK2" s="157"/>
      <c r="IRL2" s="157"/>
      <c r="IRM2" s="157"/>
      <c r="IRN2" s="157"/>
      <c r="IRO2" s="157"/>
      <c r="IRP2" s="157"/>
      <c r="IRQ2" s="157"/>
      <c r="IRR2" s="157"/>
      <c r="IRS2" s="157"/>
      <c r="IRT2" s="157"/>
      <c r="IRU2" s="157"/>
      <c r="IRV2" s="157"/>
      <c r="IRW2" s="157"/>
      <c r="IRX2" s="157"/>
      <c r="IRY2" s="157"/>
      <c r="IRZ2" s="157"/>
      <c r="ISA2" s="157"/>
      <c r="ISB2" s="157"/>
      <c r="ISC2" s="157"/>
      <c r="ISD2" s="157"/>
      <c r="ISE2" s="157"/>
      <c r="ISF2" s="157"/>
      <c r="ISG2" s="157"/>
      <c r="ISH2" s="157"/>
      <c r="ISI2" s="157"/>
      <c r="ISJ2" s="157"/>
      <c r="ISK2" s="157"/>
      <c r="ISL2" s="157"/>
      <c r="ISM2" s="157"/>
      <c r="ISN2" s="157"/>
      <c r="ISO2" s="157"/>
      <c r="ISP2" s="157"/>
      <c r="ISQ2" s="157"/>
      <c r="ISR2" s="157"/>
      <c r="ISS2" s="157"/>
      <c r="IST2" s="157"/>
      <c r="ISU2" s="157"/>
      <c r="ISV2" s="157"/>
      <c r="ISW2" s="157"/>
      <c r="ISX2" s="157"/>
      <c r="ISY2" s="157"/>
      <c r="ISZ2" s="157"/>
      <c r="ITA2" s="157"/>
      <c r="ITB2" s="157"/>
      <c r="ITC2" s="157"/>
      <c r="ITD2" s="157"/>
      <c r="ITE2" s="157"/>
      <c r="ITF2" s="157"/>
      <c r="ITG2" s="157"/>
      <c r="ITH2" s="157"/>
      <c r="ITI2" s="157"/>
      <c r="ITJ2" s="157"/>
      <c r="ITK2" s="157"/>
      <c r="ITL2" s="157"/>
      <c r="ITM2" s="157"/>
      <c r="ITN2" s="157"/>
      <c r="ITO2" s="157"/>
      <c r="ITP2" s="157"/>
      <c r="ITQ2" s="157"/>
      <c r="ITR2" s="157"/>
      <c r="ITS2" s="157"/>
      <c r="ITT2" s="157"/>
      <c r="ITU2" s="157"/>
      <c r="ITV2" s="157"/>
      <c r="ITW2" s="157"/>
      <c r="ITX2" s="157"/>
      <c r="ITY2" s="157"/>
      <c r="ITZ2" s="157"/>
      <c r="IUA2" s="157"/>
      <c r="IUB2" s="157"/>
      <c r="IUC2" s="157"/>
      <c r="IUD2" s="157"/>
      <c r="IUE2" s="157"/>
      <c r="IUF2" s="157"/>
      <c r="IUG2" s="157"/>
      <c r="IUH2" s="157"/>
      <c r="IUI2" s="157"/>
      <c r="IUJ2" s="157"/>
      <c r="IUK2" s="157"/>
      <c r="IUL2" s="157"/>
      <c r="IUM2" s="157"/>
      <c r="IUN2" s="157"/>
      <c r="IUO2" s="157"/>
      <c r="IUP2" s="157"/>
      <c r="IUQ2" s="157"/>
      <c r="IUR2" s="157"/>
      <c r="IUS2" s="157"/>
      <c r="IUT2" s="157"/>
      <c r="IUU2" s="157"/>
      <c r="IUV2" s="157"/>
      <c r="IUW2" s="157"/>
      <c r="IUX2" s="157"/>
      <c r="IUY2" s="157"/>
      <c r="IUZ2" s="157"/>
      <c r="IVA2" s="157"/>
      <c r="IVB2" s="157"/>
      <c r="IVC2" s="157"/>
      <c r="IVD2" s="157"/>
      <c r="IVE2" s="157"/>
      <c r="IVF2" s="157"/>
      <c r="IVG2" s="157"/>
      <c r="IVH2" s="157"/>
      <c r="IVI2" s="157"/>
      <c r="IVJ2" s="157"/>
      <c r="IVK2" s="157"/>
      <c r="IVL2" s="157"/>
      <c r="IVM2" s="157"/>
      <c r="IVN2" s="157"/>
      <c r="IVO2" s="157"/>
      <c r="IVP2" s="157"/>
      <c r="IVQ2" s="157"/>
      <c r="IVR2" s="157"/>
      <c r="IVS2" s="157"/>
      <c r="IVT2" s="157"/>
      <c r="IVU2" s="157"/>
      <c r="IVV2" s="157"/>
      <c r="IVW2" s="157"/>
      <c r="IVX2" s="157"/>
      <c r="IVY2" s="157"/>
      <c r="IVZ2" s="157"/>
      <c r="IWA2" s="157"/>
      <c r="IWB2" s="157"/>
      <c r="IWC2" s="157"/>
      <c r="IWD2" s="157"/>
      <c r="IWE2" s="157"/>
      <c r="IWF2" s="157"/>
      <c r="IWG2" s="157"/>
      <c r="IWH2" s="157"/>
      <c r="IWI2" s="157"/>
      <c r="IWJ2" s="157"/>
      <c r="IWK2" s="157"/>
      <c r="IWL2" s="157"/>
      <c r="IWM2" s="157"/>
      <c r="IWN2" s="157"/>
      <c r="IWO2" s="157"/>
      <c r="IWP2" s="157"/>
      <c r="IWQ2" s="157"/>
      <c r="IWR2" s="157"/>
      <c r="IWS2" s="157"/>
      <c r="IWT2" s="157"/>
      <c r="IWU2" s="157"/>
      <c r="IWV2" s="157"/>
      <c r="IWW2" s="157"/>
      <c r="IWX2" s="157"/>
      <c r="IWY2" s="157"/>
      <c r="IWZ2" s="157"/>
      <c r="IXA2" s="157"/>
      <c r="IXB2" s="157"/>
      <c r="IXC2" s="157"/>
      <c r="IXD2" s="157"/>
      <c r="IXE2" s="157"/>
      <c r="IXF2" s="157"/>
      <c r="IXG2" s="157"/>
      <c r="IXH2" s="157"/>
      <c r="IXI2" s="157"/>
      <c r="IXJ2" s="157"/>
      <c r="IXK2" s="157"/>
      <c r="IXL2" s="157"/>
      <c r="IXM2" s="157"/>
      <c r="IXN2" s="157"/>
      <c r="IXO2" s="157"/>
      <c r="IXP2" s="157"/>
      <c r="IXQ2" s="157"/>
      <c r="IXR2" s="157"/>
      <c r="IXS2" s="157"/>
      <c r="IXT2" s="157"/>
      <c r="IXU2" s="157"/>
      <c r="IXV2" s="157"/>
      <c r="IXW2" s="157"/>
      <c r="IXX2" s="157"/>
      <c r="IXY2" s="157"/>
      <c r="IXZ2" s="157"/>
      <c r="IYA2" s="157"/>
      <c r="IYB2" s="157"/>
      <c r="IYC2" s="157"/>
      <c r="IYD2" s="157"/>
      <c r="IYE2" s="157"/>
      <c r="IYF2" s="157"/>
      <c r="IYG2" s="157"/>
      <c r="IYH2" s="157"/>
      <c r="IYI2" s="157"/>
      <c r="IYJ2" s="157"/>
      <c r="IYK2" s="157"/>
      <c r="IYL2" s="157"/>
      <c r="IYM2" s="157"/>
      <c r="IYN2" s="157"/>
      <c r="IYO2" s="157"/>
      <c r="IYP2" s="157"/>
      <c r="IYQ2" s="157"/>
      <c r="IYR2" s="157"/>
      <c r="IYS2" s="157"/>
      <c r="IYT2" s="157"/>
      <c r="IYU2" s="157"/>
      <c r="IYV2" s="157"/>
      <c r="IYW2" s="157"/>
      <c r="IYX2" s="157"/>
      <c r="IYY2" s="157"/>
      <c r="IYZ2" s="157"/>
      <c r="IZA2" s="157"/>
      <c r="IZB2" s="157"/>
      <c r="IZC2" s="157"/>
      <c r="IZD2" s="157"/>
      <c r="IZE2" s="157"/>
      <c r="IZF2" s="157"/>
      <c r="IZG2" s="157"/>
      <c r="IZH2" s="157"/>
      <c r="IZI2" s="157"/>
      <c r="IZJ2" s="157"/>
      <c r="IZK2" s="157"/>
      <c r="IZL2" s="157"/>
      <c r="IZM2" s="157"/>
      <c r="IZN2" s="157"/>
      <c r="IZO2" s="157"/>
      <c r="IZP2" s="157"/>
      <c r="IZQ2" s="157"/>
      <c r="IZR2" s="157"/>
      <c r="IZS2" s="157"/>
      <c r="IZT2" s="157"/>
      <c r="IZU2" s="157"/>
      <c r="IZV2" s="157"/>
      <c r="IZW2" s="157"/>
      <c r="IZX2" s="157"/>
      <c r="IZY2" s="157"/>
      <c r="IZZ2" s="157"/>
      <c r="JAA2" s="157"/>
      <c r="JAB2" s="157"/>
      <c r="JAC2" s="157"/>
      <c r="JAD2" s="157"/>
      <c r="JAE2" s="157"/>
      <c r="JAF2" s="157"/>
      <c r="JAG2" s="157"/>
      <c r="JAH2" s="157"/>
      <c r="JAI2" s="157"/>
      <c r="JAJ2" s="157"/>
      <c r="JAK2" s="157"/>
      <c r="JAL2" s="157"/>
      <c r="JAM2" s="157"/>
      <c r="JAN2" s="157"/>
      <c r="JAO2" s="157"/>
      <c r="JAP2" s="157"/>
      <c r="JAQ2" s="157"/>
      <c r="JAR2" s="157"/>
      <c r="JAS2" s="157"/>
      <c r="JAT2" s="157"/>
      <c r="JAU2" s="157"/>
      <c r="JAV2" s="157"/>
      <c r="JAW2" s="157"/>
      <c r="JAX2" s="157"/>
      <c r="JAY2" s="157"/>
      <c r="JAZ2" s="157"/>
      <c r="JBA2" s="157"/>
      <c r="JBB2" s="157"/>
      <c r="JBC2" s="157"/>
      <c r="JBD2" s="157"/>
      <c r="JBE2" s="157"/>
      <c r="JBF2" s="157"/>
      <c r="JBG2" s="157"/>
      <c r="JBH2" s="157"/>
      <c r="JBI2" s="157"/>
      <c r="JBJ2" s="157"/>
      <c r="JBK2" s="157"/>
      <c r="JBL2" s="157"/>
      <c r="JBM2" s="157"/>
      <c r="JBN2" s="157"/>
      <c r="JBO2" s="157"/>
      <c r="JBP2" s="157"/>
      <c r="JBQ2" s="157"/>
      <c r="JBR2" s="157"/>
      <c r="JBS2" s="157"/>
      <c r="JBT2" s="157"/>
      <c r="JBU2" s="157"/>
      <c r="JBV2" s="157"/>
      <c r="JBW2" s="157"/>
      <c r="JBX2" s="157"/>
      <c r="JBY2" s="157"/>
      <c r="JBZ2" s="157"/>
      <c r="JCA2" s="157"/>
      <c r="JCB2" s="157"/>
      <c r="JCC2" s="157"/>
      <c r="JCD2" s="157"/>
      <c r="JCE2" s="157"/>
      <c r="JCF2" s="157"/>
      <c r="JCG2" s="157"/>
      <c r="JCH2" s="157"/>
      <c r="JCI2" s="157"/>
      <c r="JCJ2" s="157"/>
      <c r="JCK2" s="157"/>
      <c r="JCL2" s="157"/>
      <c r="JCM2" s="157"/>
      <c r="JCN2" s="157"/>
      <c r="JCO2" s="157"/>
      <c r="JCP2" s="157"/>
      <c r="JCQ2" s="157"/>
      <c r="JCR2" s="157"/>
      <c r="JCS2" s="157"/>
      <c r="JCT2" s="157"/>
      <c r="JCU2" s="157"/>
      <c r="JCV2" s="157"/>
      <c r="JCW2" s="157"/>
      <c r="JCX2" s="157"/>
      <c r="JCY2" s="157"/>
      <c r="JCZ2" s="157"/>
      <c r="JDA2" s="157"/>
      <c r="JDB2" s="157"/>
      <c r="JDC2" s="157"/>
      <c r="JDD2" s="157"/>
      <c r="JDE2" s="157"/>
      <c r="JDF2" s="157"/>
      <c r="JDG2" s="157"/>
      <c r="JDH2" s="157"/>
      <c r="JDI2" s="157"/>
      <c r="JDJ2" s="157"/>
      <c r="JDK2" s="157"/>
      <c r="JDL2" s="157"/>
      <c r="JDM2" s="157"/>
      <c r="JDN2" s="157"/>
      <c r="JDO2" s="157"/>
      <c r="JDP2" s="157"/>
      <c r="JDQ2" s="157"/>
      <c r="JDR2" s="157"/>
      <c r="JDS2" s="157"/>
      <c r="JDT2" s="157"/>
      <c r="JDU2" s="157"/>
      <c r="JDV2" s="157"/>
      <c r="JDW2" s="157"/>
      <c r="JDX2" s="157"/>
      <c r="JDY2" s="157"/>
      <c r="JDZ2" s="157"/>
      <c r="JEA2" s="157"/>
      <c r="JEB2" s="157"/>
      <c r="JEC2" s="157"/>
      <c r="JED2" s="157"/>
      <c r="JEE2" s="157"/>
      <c r="JEF2" s="157"/>
      <c r="JEG2" s="157"/>
      <c r="JEH2" s="157"/>
      <c r="JEI2" s="157"/>
      <c r="JEJ2" s="157"/>
      <c r="JEK2" s="157"/>
      <c r="JEL2" s="157"/>
      <c r="JEM2" s="157"/>
      <c r="JEN2" s="157"/>
      <c r="JEO2" s="157"/>
      <c r="JEP2" s="157"/>
      <c r="JEQ2" s="157"/>
      <c r="JER2" s="157"/>
      <c r="JES2" s="157"/>
      <c r="JET2" s="157"/>
      <c r="JEU2" s="157"/>
      <c r="JEV2" s="157"/>
      <c r="JEW2" s="157"/>
      <c r="JEX2" s="157"/>
      <c r="JEY2" s="157"/>
      <c r="JEZ2" s="157"/>
      <c r="JFA2" s="157"/>
      <c r="JFB2" s="157"/>
      <c r="JFC2" s="157"/>
      <c r="JFD2" s="157"/>
      <c r="JFE2" s="157"/>
      <c r="JFF2" s="157"/>
      <c r="JFG2" s="157"/>
      <c r="JFH2" s="157"/>
      <c r="JFI2" s="157"/>
      <c r="JFJ2" s="157"/>
      <c r="JFK2" s="157"/>
      <c r="JFL2" s="157"/>
      <c r="JFM2" s="157"/>
      <c r="JFN2" s="157"/>
      <c r="JFO2" s="157"/>
      <c r="JFP2" s="157"/>
      <c r="JFQ2" s="157"/>
      <c r="JFR2" s="157"/>
      <c r="JFS2" s="157"/>
      <c r="JFT2" s="157"/>
      <c r="JFU2" s="157"/>
      <c r="JFV2" s="157"/>
      <c r="JFW2" s="157"/>
      <c r="JFX2" s="157"/>
      <c r="JFY2" s="157"/>
      <c r="JFZ2" s="157"/>
      <c r="JGA2" s="157"/>
      <c r="JGB2" s="157"/>
      <c r="JGC2" s="157"/>
      <c r="JGD2" s="157"/>
      <c r="JGE2" s="157"/>
      <c r="JGF2" s="157"/>
      <c r="JGG2" s="157"/>
      <c r="JGH2" s="157"/>
      <c r="JGI2" s="157"/>
      <c r="JGJ2" s="157"/>
      <c r="JGK2" s="157"/>
      <c r="JGL2" s="157"/>
      <c r="JGM2" s="157"/>
      <c r="JGN2" s="157"/>
      <c r="JGO2" s="157"/>
      <c r="JGP2" s="157"/>
      <c r="JGQ2" s="157"/>
      <c r="JGR2" s="157"/>
      <c r="JGS2" s="157"/>
      <c r="JGT2" s="157"/>
      <c r="JGU2" s="157"/>
      <c r="JGV2" s="157"/>
      <c r="JGW2" s="157"/>
      <c r="JGX2" s="157"/>
      <c r="JGY2" s="157"/>
      <c r="JGZ2" s="157"/>
      <c r="JHA2" s="157"/>
      <c r="JHB2" s="157"/>
      <c r="JHC2" s="157"/>
      <c r="JHD2" s="157"/>
      <c r="JHE2" s="157"/>
      <c r="JHF2" s="157"/>
      <c r="JHG2" s="157"/>
      <c r="JHH2" s="157"/>
      <c r="JHI2" s="157"/>
      <c r="JHJ2" s="157"/>
      <c r="JHK2" s="157"/>
      <c r="JHL2" s="157"/>
      <c r="JHM2" s="157"/>
      <c r="JHN2" s="157"/>
      <c r="JHO2" s="157"/>
      <c r="JHP2" s="157"/>
      <c r="JHQ2" s="157"/>
      <c r="JHR2" s="157"/>
      <c r="JHS2" s="157"/>
      <c r="JHT2" s="157"/>
      <c r="JHU2" s="157"/>
      <c r="JHV2" s="157"/>
      <c r="JHW2" s="157"/>
      <c r="JHX2" s="157"/>
      <c r="JHY2" s="157"/>
      <c r="JHZ2" s="157"/>
      <c r="JIA2" s="157"/>
      <c r="JIB2" s="157"/>
      <c r="JIC2" s="157"/>
      <c r="JID2" s="157"/>
      <c r="JIE2" s="157"/>
      <c r="JIF2" s="157"/>
      <c r="JIG2" s="157"/>
      <c r="JIH2" s="157"/>
      <c r="JII2" s="157"/>
      <c r="JIJ2" s="157"/>
      <c r="JIK2" s="157"/>
      <c r="JIL2" s="157"/>
      <c r="JIM2" s="157"/>
      <c r="JIN2" s="157"/>
      <c r="JIO2" s="157"/>
      <c r="JIP2" s="157"/>
      <c r="JIQ2" s="157"/>
      <c r="JIR2" s="157"/>
      <c r="JIS2" s="157"/>
      <c r="JIT2" s="157"/>
      <c r="JIU2" s="157"/>
      <c r="JIV2" s="157"/>
      <c r="JIW2" s="157"/>
      <c r="JIX2" s="157"/>
      <c r="JIY2" s="157"/>
      <c r="JIZ2" s="157"/>
      <c r="JJA2" s="157"/>
      <c r="JJB2" s="157"/>
      <c r="JJC2" s="157"/>
      <c r="JJD2" s="157"/>
      <c r="JJE2" s="157"/>
      <c r="JJF2" s="157"/>
      <c r="JJG2" s="157"/>
      <c r="JJH2" s="157"/>
      <c r="JJI2" s="157"/>
      <c r="JJJ2" s="157"/>
      <c r="JJK2" s="157"/>
      <c r="JJL2" s="157"/>
      <c r="JJM2" s="157"/>
      <c r="JJN2" s="157"/>
      <c r="JJO2" s="157"/>
      <c r="JJP2" s="157"/>
      <c r="JJQ2" s="157"/>
      <c r="JJR2" s="157"/>
      <c r="JJS2" s="157"/>
      <c r="JJT2" s="157"/>
      <c r="JJU2" s="157"/>
      <c r="JJV2" s="157"/>
      <c r="JJW2" s="157"/>
      <c r="JJX2" s="157"/>
      <c r="JJY2" s="157"/>
      <c r="JJZ2" s="157"/>
      <c r="JKA2" s="157"/>
      <c r="JKB2" s="157"/>
      <c r="JKC2" s="157"/>
      <c r="JKD2" s="157"/>
      <c r="JKE2" s="157"/>
      <c r="JKF2" s="157"/>
      <c r="JKG2" s="157"/>
      <c r="JKH2" s="157"/>
      <c r="JKI2" s="157"/>
      <c r="JKJ2" s="157"/>
      <c r="JKK2" s="157"/>
      <c r="JKL2" s="157"/>
      <c r="JKM2" s="157"/>
      <c r="JKN2" s="157"/>
      <c r="JKO2" s="157"/>
      <c r="JKP2" s="157"/>
      <c r="JKQ2" s="157"/>
      <c r="JKR2" s="157"/>
      <c r="JKS2" s="157"/>
      <c r="JKT2" s="157"/>
      <c r="JKU2" s="157"/>
      <c r="JKV2" s="157"/>
      <c r="JKW2" s="157"/>
      <c r="JKX2" s="157"/>
      <c r="JKY2" s="157"/>
      <c r="JKZ2" s="157"/>
      <c r="JLA2" s="157"/>
      <c r="JLB2" s="157"/>
      <c r="JLC2" s="157"/>
      <c r="JLD2" s="157"/>
      <c r="JLE2" s="157"/>
      <c r="JLF2" s="157"/>
      <c r="JLG2" s="157"/>
      <c r="JLH2" s="157"/>
      <c r="JLI2" s="157"/>
      <c r="JLJ2" s="157"/>
      <c r="JLK2" s="157"/>
      <c r="JLL2" s="157"/>
      <c r="JLM2" s="157"/>
      <c r="JLN2" s="157"/>
      <c r="JLO2" s="157"/>
      <c r="JLP2" s="157"/>
      <c r="JLQ2" s="157"/>
      <c r="JLR2" s="157"/>
      <c r="JLS2" s="157"/>
      <c r="JLT2" s="157"/>
      <c r="JLU2" s="157"/>
      <c r="JLV2" s="157"/>
      <c r="JLW2" s="157"/>
      <c r="JLX2" s="157"/>
      <c r="JLY2" s="157"/>
      <c r="JLZ2" s="157"/>
      <c r="JMA2" s="157"/>
      <c r="JMB2" s="157"/>
      <c r="JMC2" s="157"/>
      <c r="JMD2" s="157"/>
      <c r="JME2" s="157"/>
      <c r="JMF2" s="157"/>
      <c r="JMG2" s="157"/>
      <c r="JMH2" s="157"/>
      <c r="JMI2" s="157"/>
      <c r="JMJ2" s="157"/>
      <c r="JMK2" s="157"/>
      <c r="JML2" s="157"/>
      <c r="JMM2" s="157"/>
      <c r="JMN2" s="157"/>
      <c r="JMO2" s="157"/>
      <c r="JMP2" s="157"/>
      <c r="JMQ2" s="157"/>
      <c r="JMR2" s="157"/>
      <c r="JMS2" s="157"/>
      <c r="JMT2" s="157"/>
      <c r="JMU2" s="157"/>
      <c r="JMV2" s="157"/>
      <c r="JMW2" s="157"/>
      <c r="JMX2" s="157"/>
      <c r="JMY2" s="157"/>
      <c r="JMZ2" s="157"/>
      <c r="JNA2" s="157"/>
      <c r="JNB2" s="157"/>
      <c r="JNC2" s="157"/>
      <c r="JND2" s="157"/>
      <c r="JNE2" s="157"/>
      <c r="JNF2" s="157"/>
      <c r="JNG2" s="157"/>
      <c r="JNH2" s="157"/>
      <c r="JNI2" s="157"/>
      <c r="JNJ2" s="157"/>
      <c r="JNK2" s="157"/>
      <c r="JNL2" s="157"/>
      <c r="JNM2" s="157"/>
      <c r="JNN2" s="157"/>
      <c r="JNO2" s="157"/>
      <c r="JNP2" s="157"/>
      <c r="JNQ2" s="157"/>
      <c r="JNR2" s="157"/>
      <c r="JNS2" s="157"/>
      <c r="JNT2" s="157"/>
      <c r="JNU2" s="157"/>
      <c r="JNV2" s="157"/>
      <c r="JNW2" s="157"/>
      <c r="JNX2" s="157"/>
      <c r="JNY2" s="157"/>
      <c r="JNZ2" s="157"/>
      <c r="JOA2" s="157"/>
      <c r="JOB2" s="157"/>
      <c r="JOC2" s="157"/>
      <c r="JOD2" s="157"/>
      <c r="JOE2" s="157"/>
      <c r="JOF2" s="157"/>
      <c r="JOG2" s="157"/>
      <c r="JOH2" s="157"/>
      <c r="JOI2" s="157"/>
      <c r="JOJ2" s="157"/>
      <c r="JOK2" s="157"/>
      <c r="JOL2" s="157"/>
      <c r="JOM2" s="157"/>
      <c r="JON2" s="157"/>
      <c r="JOO2" s="157"/>
      <c r="JOP2" s="157"/>
      <c r="JOQ2" s="157"/>
      <c r="JOR2" s="157"/>
      <c r="JOS2" s="157"/>
      <c r="JOT2" s="157"/>
      <c r="JOU2" s="157"/>
      <c r="JOV2" s="157"/>
      <c r="JOW2" s="157"/>
      <c r="JOX2" s="157"/>
      <c r="JOY2" s="157"/>
      <c r="JOZ2" s="157"/>
      <c r="JPA2" s="157"/>
      <c r="JPB2" s="157"/>
      <c r="JPC2" s="157"/>
      <c r="JPD2" s="157"/>
      <c r="JPE2" s="157"/>
      <c r="JPF2" s="157"/>
      <c r="JPG2" s="157"/>
      <c r="JPH2" s="157"/>
      <c r="JPI2" s="157"/>
      <c r="JPJ2" s="157"/>
      <c r="JPK2" s="157"/>
      <c r="JPL2" s="157"/>
      <c r="JPM2" s="157"/>
      <c r="JPN2" s="157"/>
      <c r="JPO2" s="157"/>
      <c r="JPP2" s="157"/>
      <c r="JPQ2" s="157"/>
      <c r="JPR2" s="157"/>
      <c r="JPS2" s="157"/>
      <c r="JPT2" s="157"/>
      <c r="JPU2" s="157"/>
      <c r="JPV2" s="157"/>
      <c r="JPW2" s="157"/>
      <c r="JPX2" s="157"/>
      <c r="JPY2" s="157"/>
      <c r="JPZ2" s="157"/>
      <c r="JQA2" s="157"/>
      <c r="JQB2" s="157"/>
      <c r="JQC2" s="157"/>
      <c r="JQD2" s="157"/>
      <c r="JQE2" s="157"/>
      <c r="JQF2" s="157"/>
      <c r="JQG2" s="157"/>
      <c r="JQH2" s="157"/>
      <c r="JQI2" s="157"/>
      <c r="JQJ2" s="157"/>
      <c r="JQK2" s="157"/>
      <c r="JQL2" s="157"/>
      <c r="JQM2" s="157"/>
      <c r="JQN2" s="157"/>
      <c r="JQO2" s="157"/>
      <c r="JQP2" s="157"/>
      <c r="JQQ2" s="157"/>
      <c r="JQR2" s="157"/>
      <c r="JQS2" s="157"/>
      <c r="JQT2" s="157"/>
      <c r="JQU2" s="157"/>
      <c r="JQV2" s="157"/>
      <c r="JQW2" s="157"/>
      <c r="JQX2" s="157"/>
      <c r="JQY2" s="157"/>
      <c r="JQZ2" s="157"/>
      <c r="JRA2" s="157"/>
      <c r="JRB2" s="157"/>
      <c r="JRC2" s="157"/>
      <c r="JRD2" s="157"/>
      <c r="JRE2" s="157"/>
      <c r="JRF2" s="157"/>
      <c r="JRG2" s="157"/>
      <c r="JRH2" s="157"/>
      <c r="JRI2" s="157"/>
      <c r="JRJ2" s="157"/>
      <c r="JRK2" s="157"/>
      <c r="JRL2" s="157"/>
      <c r="JRM2" s="157"/>
      <c r="JRN2" s="157"/>
      <c r="JRO2" s="157"/>
      <c r="JRP2" s="157"/>
      <c r="JRQ2" s="157"/>
      <c r="JRR2" s="157"/>
      <c r="JRS2" s="157"/>
      <c r="JRT2" s="157"/>
      <c r="JRU2" s="157"/>
      <c r="JRV2" s="157"/>
      <c r="JRW2" s="157"/>
      <c r="JRX2" s="157"/>
      <c r="JRY2" s="157"/>
      <c r="JRZ2" s="157"/>
      <c r="JSA2" s="157"/>
      <c r="JSB2" s="157"/>
      <c r="JSC2" s="157"/>
      <c r="JSD2" s="157"/>
      <c r="JSE2" s="157"/>
      <c r="JSF2" s="157"/>
      <c r="JSG2" s="157"/>
      <c r="JSH2" s="157"/>
      <c r="JSI2" s="157"/>
      <c r="JSJ2" s="157"/>
      <c r="JSK2" s="157"/>
      <c r="JSL2" s="157"/>
      <c r="JSM2" s="157"/>
      <c r="JSN2" s="157"/>
      <c r="JSO2" s="157"/>
      <c r="JSP2" s="157"/>
      <c r="JSQ2" s="157"/>
      <c r="JSR2" s="157"/>
      <c r="JSS2" s="157"/>
      <c r="JST2" s="157"/>
      <c r="JSU2" s="157"/>
      <c r="JSV2" s="157"/>
      <c r="JSW2" s="157"/>
      <c r="JSX2" s="157"/>
      <c r="JSY2" s="157"/>
      <c r="JSZ2" s="157"/>
      <c r="JTA2" s="157"/>
      <c r="JTB2" s="157"/>
      <c r="JTC2" s="157"/>
      <c r="JTD2" s="157"/>
      <c r="JTE2" s="157"/>
      <c r="JTF2" s="157"/>
      <c r="JTG2" s="157"/>
      <c r="JTH2" s="157"/>
      <c r="JTI2" s="157"/>
      <c r="JTJ2" s="157"/>
      <c r="JTK2" s="157"/>
      <c r="JTL2" s="157"/>
      <c r="JTM2" s="157"/>
      <c r="JTN2" s="157"/>
      <c r="JTO2" s="157"/>
      <c r="JTP2" s="157"/>
      <c r="JTQ2" s="157"/>
      <c r="JTR2" s="157"/>
      <c r="JTS2" s="157"/>
      <c r="JTT2" s="157"/>
      <c r="JTU2" s="157"/>
      <c r="JTV2" s="157"/>
      <c r="JTW2" s="157"/>
      <c r="JTX2" s="157"/>
      <c r="JTY2" s="157"/>
      <c r="JTZ2" s="157"/>
      <c r="JUA2" s="157"/>
      <c r="JUB2" s="157"/>
      <c r="JUC2" s="157"/>
      <c r="JUD2" s="157"/>
      <c r="JUE2" s="157"/>
      <c r="JUF2" s="157"/>
      <c r="JUG2" s="157"/>
      <c r="JUH2" s="157"/>
      <c r="JUI2" s="157"/>
      <c r="JUJ2" s="157"/>
      <c r="JUK2" s="157"/>
      <c r="JUL2" s="157"/>
      <c r="JUM2" s="157"/>
      <c r="JUN2" s="157"/>
      <c r="JUO2" s="157"/>
      <c r="JUP2" s="157"/>
      <c r="JUQ2" s="157"/>
      <c r="JUR2" s="157"/>
      <c r="JUS2" s="157"/>
      <c r="JUT2" s="157"/>
      <c r="JUU2" s="157"/>
      <c r="JUV2" s="157"/>
      <c r="JUW2" s="157"/>
      <c r="JUX2" s="157"/>
      <c r="JUY2" s="157"/>
      <c r="JUZ2" s="157"/>
      <c r="JVA2" s="157"/>
      <c r="JVB2" s="157"/>
      <c r="JVC2" s="157"/>
      <c r="JVD2" s="157"/>
      <c r="JVE2" s="157"/>
      <c r="JVF2" s="157"/>
      <c r="JVG2" s="157"/>
      <c r="JVH2" s="157"/>
      <c r="JVI2" s="157"/>
      <c r="JVJ2" s="157"/>
      <c r="JVK2" s="157"/>
      <c r="JVL2" s="157"/>
      <c r="JVM2" s="157"/>
      <c r="JVN2" s="157"/>
      <c r="JVO2" s="157"/>
      <c r="JVP2" s="157"/>
      <c r="JVQ2" s="157"/>
      <c r="JVR2" s="157"/>
      <c r="JVS2" s="157"/>
      <c r="JVT2" s="157"/>
      <c r="JVU2" s="157"/>
      <c r="JVV2" s="157"/>
      <c r="JVW2" s="157"/>
      <c r="JVX2" s="157"/>
      <c r="JVY2" s="157"/>
      <c r="JVZ2" s="157"/>
      <c r="JWA2" s="157"/>
      <c r="JWB2" s="157"/>
      <c r="JWC2" s="157"/>
      <c r="JWD2" s="157"/>
      <c r="JWE2" s="157"/>
      <c r="JWF2" s="157"/>
      <c r="JWG2" s="157"/>
      <c r="JWH2" s="157"/>
      <c r="JWI2" s="157"/>
      <c r="JWJ2" s="157"/>
      <c r="JWK2" s="157"/>
      <c r="JWL2" s="157"/>
      <c r="JWM2" s="157"/>
      <c r="JWN2" s="157"/>
      <c r="JWO2" s="157"/>
      <c r="JWP2" s="157"/>
      <c r="JWQ2" s="157"/>
      <c r="JWR2" s="157"/>
      <c r="JWS2" s="157"/>
      <c r="JWT2" s="157"/>
      <c r="JWU2" s="157"/>
      <c r="JWV2" s="157"/>
      <c r="JWW2" s="157"/>
      <c r="JWX2" s="157"/>
      <c r="JWY2" s="157"/>
      <c r="JWZ2" s="157"/>
      <c r="JXA2" s="157"/>
      <c r="JXB2" s="157"/>
      <c r="JXC2" s="157"/>
      <c r="JXD2" s="157"/>
      <c r="JXE2" s="157"/>
      <c r="JXF2" s="157"/>
      <c r="JXG2" s="157"/>
      <c r="JXH2" s="157"/>
      <c r="JXI2" s="157"/>
      <c r="JXJ2" s="157"/>
      <c r="JXK2" s="157"/>
      <c r="JXL2" s="157"/>
      <c r="JXM2" s="157"/>
      <c r="JXN2" s="157"/>
      <c r="JXO2" s="157"/>
      <c r="JXP2" s="157"/>
      <c r="JXQ2" s="157"/>
      <c r="JXR2" s="157"/>
      <c r="JXS2" s="157"/>
      <c r="JXT2" s="157"/>
      <c r="JXU2" s="157"/>
      <c r="JXV2" s="157"/>
      <c r="JXW2" s="157"/>
      <c r="JXX2" s="157"/>
      <c r="JXY2" s="157"/>
      <c r="JXZ2" s="157"/>
      <c r="JYA2" s="157"/>
      <c r="JYB2" s="157"/>
      <c r="JYC2" s="157"/>
      <c r="JYD2" s="157"/>
      <c r="JYE2" s="157"/>
      <c r="JYF2" s="157"/>
      <c r="JYG2" s="157"/>
      <c r="JYH2" s="157"/>
      <c r="JYI2" s="157"/>
      <c r="JYJ2" s="157"/>
      <c r="JYK2" s="157"/>
      <c r="JYL2" s="157"/>
      <c r="JYM2" s="157"/>
      <c r="JYN2" s="157"/>
      <c r="JYO2" s="157"/>
      <c r="JYP2" s="157"/>
      <c r="JYQ2" s="157"/>
      <c r="JYR2" s="157"/>
      <c r="JYS2" s="157"/>
      <c r="JYT2" s="157"/>
      <c r="JYU2" s="157"/>
      <c r="JYV2" s="157"/>
      <c r="JYW2" s="157"/>
      <c r="JYX2" s="157"/>
      <c r="JYY2" s="157"/>
      <c r="JYZ2" s="157"/>
      <c r="JZA2" s="157"/>
      <c r="JZB2" s="157"/>
      <c r="JZC2" s="157"/>
      <c r="JZD2" s="157"/>
      <c r="JZE2" s="157"/>
      <c r="JZF2" s="157"/>
      <c r="JZG2" s="157"/>
      <c r="JZH2" s="157"/>
      <c r="JZI2" s="157"/>
      <c r="JZJ2" s="157"/>
      <c r="JZK2" s="157"/>
      <c r="JZL2" s="157"/>
      <c r="JZM2" s="157"/>
      <c r="JZN2" s="157"/>
      <c r="JZO2" s="157"/>
      <c r="JZP2" s="157"/>
      <c r="JZQ2" s="157"/>
      <c r="JZR2" s="157"/>
      <c r="JZS2" s="157"/>
      <c r="JZT2" s="157"/>
      <c r="JZU2" s="157"/>
      <c r="JZV2" s="157"/>
      <c r="JZW2" s="157"/>
      <c r="JZX2" s="157"/>
      <c r="JZY2" s="157"/>
      <c r="JZZ2" s="157"/>
      <c r="KAA2" s="157"/>
      <c r="KAB2" s="157"/>
      <c r="KAC2" s="157"/>
      <c r="KAD2" s="157"/>
      <c r="KAE2" s="157"/>
      <c r="KAF2" s="157"/>
      <c r="KAG2" s="157"/>
      <c r="KAH2" s="157"/>
      <c r="KAI2" s="157"/>
      <c r="KAJ2" s="157"/>
      <c r="KAK2" s="157"/>
      <c r="KAL2" s="157"/>
      <c r="KAM2" s="157"/>
      <c r="KAN2" s="157"/>
      <c r="KAO2" s="157"/>
      <c r="KAP2" s="157"/>
      <c r="KAQ2" s="157"/>
      <c r="KAR2" s="157"/>
      <c r="KAS2" s="157"/>
      <c r="KAT2" s="157"/>
      <c r="KAU2" s="157"/>
      <c r="KAV2" s="157"/>
      <c r="KAW2" s="157"/>
      <c r="KAX2" s="157"/>
      <c r="KAY2" s="157"/>
      <c r="KAZ2" s="157"/>
      <c r="KBA2" s="157"/>
      <c r="KBB2" s="157"/>
      <c r="KBC2" s="157"/>
      <c r="KBD2" s="157"/>
      <c r="KBE2" s="157"/>
      <c r="KBF2" s="157"/>
      <c r="KBG2" s="157"/>
      <c r="KBH2" s="157"/>
      <c r="KBI2" s="157"/>
      <c r="KBJ2" s="157"/>
      <c r="KBK2" s="157"/>
      <c r="KBL2" s="157"/>
      <c r="KBM2" s="157"/>
      <c r="KBN2" s="157"/>
      <c r="KBO2" s="157"/>
      <c r="KBP2" s="157"/>
      <c r="KBQ2" s="157"/>
      <c r="KBR2" s="157"/>
      <c r="KBS2" s="157"/>
      <c r="KBT2" s="157"/>
      <c r="KBU2" s="157"/>
      <c r="KBV2" s="157"/>
      <c r="KBW2" s="157"/>
      <c r="KBX2" s="157"/>
      <c r="KBY2" s="157"/>
      <c r="KBZ2" s="157"/>
      <c r="KCA2" s="157"/>
      <c r="KCB2" s="157"/>
      <c r="KCC2" s="157"/>
      <c r="KCD2" s="157"/>
      <c r="KCE2" s="157"/>
      <c r="KCF2" s="157"/>
      <c r="KCG2" s="157"/>
      <c r="KCH2" s="157"/>
      <c r="KCI2" s="157"/>
      <c r="KCJ2" s="157"/>
      <c r="KCK2" s="157"/>
      <c r="KCL2" s="157"/>
      <c r="KCM2" s="157"/>
      <c r="KCN2" s="157"/>
      <c r="KCO2" s="157"/>
      <c r="KCP2" s="157"/>
      <c r="KCQ2" s="157"/>
      <c r="KCR2" s="157"/>
      <c r="KCS2" s="157"/>
      <c r="KCT2" s="157"/>
      <c r="KCU2" s="157"/>
      <c r="KCV2" s="157"/>
      <c r="KCW2" s="157"/>
      <c r="KCX2" s="157"/>
      <c r="KCY2" s="157"/>
      <c r="KCZ2" s="157"/>
      <c r="KDA2" s="157"/>
      <c r="KDB2" s="157"/>
      <c r="KDC2" s="157"/>
      <c r="KDD2" s="157"/>
      <c r="KDE2" s="157"/>
      <c r="KDF2" s="157"/>
      <c r="KDG2" s="157"/>
      <c r="KDH2" s="157"/>
      <c r="KDI2" s="157"/>
      <c r="KDJ2" s="157"/>
      <c r="KDK2" s="157"/>
      <c r="KDL2" s="157"/>
      <c r="KDM2" s="157"/>
      <c r="KDN2" s="157"/>
      <c r="KDO2" s="157"/>
      <c r="KDP2" s="157"/>
      <c r="KDQ2" s="157"/>
      <c r="KDR2" s="157"/>
      <c r="KDS2" s="157"/>
      <c r="KDT2" s="157"/>
      <c r="KDU2" s="157"/>
      <c r="KDV2" s="157"/>
      <c r="KDW2" s="157"/>
      <c r="KDX2" s="157"/>
      <c r="KDY2" s="157"/>
      <c r="KDZ2" s="157"/>
      <c r="KEA2" s="157"/>
      <c r="KEB2" s="157"/>
      <c r="KEC2" s="157"/>
      <c r="KED2" s="157"/>
      <c r="KEE2" s="157"/>
      <c r="KEF2" s="157"/>
      <c r="KEG2" s="157"/>
      <c r="KEH2" s="157"/>
      <c r="KEI2" s="157"/>
      <c r="KEJ2" s="157"/>
      <c r="KEK2" s="157"/>
      <c r="KEL2" s="157"/>
      <c r="KEM2" s="157"/>
      <c r="KEN2" s="157"/>
      <c r="KEO2" s="157"/>
      <c r="KEP2" s="157"/>
      <c r="KEQ2" s="157"/>
      <c r="KER2" s="157"/>
      <c r="KES2" s="157"/>
      <c r="KET2" s="157"/>
      <c r="KEU2" s="157"/>
      <c r="KEV2" s="157"/>
      <c r="KEW2" s="157"/>
      <c r="KEX2" s="157"/>
      <c r="KEY2" s="157"/>
      <c r="KEZ2" s="157"/>
      <c r="KFA2" s="157"/>
      <c r="KFB2" s="157"/>
      <c r="KFC2" s="157"/>
      <c r="KFD2" s="157"/>
      <c r="KFE2" s="157"/>
      <c r="KFF2" s="157"/>
      <c r="KFG2" s="157"/>
      <c r="KFH2" s="157"/>
      <c r="KFI2" s="157"/>
      <c r="KFJ2" s="157"/>
      <c r="KFK2" s="157"/>
      <c r="KFL2" s="157"/>
      <c r="KFM2" s="157"/>
      <c r="KFN2" s="157"/>
      <c r="KFO2" s="157"/>
      <c r="KFP2" s="157"/>
      <c r="KFQ2" s="157"/>
      <c r="KFR2" s="157"/>
      <c r="KFS2" s="157"/>
      <c r="KFT2" s="157"/>
      <c r="KFU2" s="157"/>
      <c r="KFV2" s="157"/>
      <c r="KFW2" s="157"/>
      <c r="KFX2" s="157"/>
      <c r="KFY2" s="157"/>
      <c r="KFZ2" s="157"/>
      <c r="KGA2" s="157"/>
      <c r="KGB2" s="157"/>
      <c r="KGC2" s="157"/>
      <c r="KGD2" s="157"/>
      <c r="KGE2" s="157"/>
      <c r="KGF2" s="157"/>
      <c r="KGG2" s="157"/>
      <c r="KGH2" s="157"/>
      <c r="KGI2" s="157"/>
      <c r="KGJ2" s="157"/>
      <c r="KGK2" s="157"/>
      <c r="KGL2" s="157"/>
      <c r="KGM2" s="157"/>
      <c r="KGN2" s="157"/>
      <c r="KGO2" s="157"/>
      <c r="KGP2" s="157"/>
      <c r="KGQ2" s="157"/>
      <c r="KGR2" s="157"/>
      <c r="KGS2" s="157"/>
      <c r="KGT2" s="157"/>
      <c r="KGU2" s="157"/>
      <c r="KGV2" s="157"/>
      <c r="KGW2" s="157"/>
      <c r="KGX2" s="157"/>
      <c r="KGY2" s="157"/>
      <c r="KGZ2" s="157"/>
      <c r="KHA2" s="157"/>
      <c r="KHB2" s="157"/>
      <c r="KHC2" s="157"/>
      <c r="KHD2" s="157"/>
      <c r="KHE2" s="157"/>
      <c r="KHF2" s="157"/>
      <c r="KHG2" s="157"/>
      <c r="KHH2" s="157"/>
      <c r="KHI2" s="157"/>
      <c r="KHJ2" s="157"/>
      <c r="KHK2" s="157"/>
      <c r="KHL2" s="157"/>
      <c r="KHM2" s="157"/>
      <c r="KHN2" s="157"/>
      <c r="KHO2" s="157"/>
      <c r="KHP2" s="157"/>
      <c r="KHQ2" s="157"/>
      <c r="KHR2" s="157"/>
      <c r="KHS2" s="157"/>
      <c r="KHT2" s="157"/>
      <c r="KHU2" s="157"/>
      <c r="KHV2" s="157"/>
      <c r="KHW2" s="157"/>
      <c r="KHX2" s="157"/>
      <c r="KHY2" s="157"/>
      <c r="KHZ2" s="157"/>
      <c r="KIA2" s="157"/>
      <c r="KIB2" s="157"/>
      <c r="KIC2" s="157"/>
      <c r="KID2" s="157"/>
      <c r="KIE2" s="157"/>
      <c r="KIF2" s="157"/>
      <c r="KIG2" s="157"/>
      <c r="KIH2" s="157"/>
      <c r="KII2" s="157"/>
      <c r="KIJ2" s="157"/>
      <c r="KIK2" s="157"/>
      <c r="KIL2" s="157"/>
      <c r="KIM2" s="157"/>
      <c r="KIN2" s="157"/>
      <c r="KIO2" s="157"/>
      <c r="KIP2" s="157"/>
      <c r="KIQ2" s="157"/>
      <c r="KIR2" s="157"/>
      <c r="KIS2" s="157"/>
      <c r="KIT2" s="157"/>
      <c r="KIU2" s="157"/>
      <c r="KIV2" s="157"/>
      <c r="KIW2" s="157"/>
      <c r="KIX2" s="157"/>
      <c r="KIY2" s="157"/>
      <c r="KIZ2" s="157"/>
      <c r="KJA2" s="157"/>
      <c r="KJB2" s="157"/>
      <c r="KJC2" s="157"/>
      <c r="KJD2" s="157"/>
      <c r="KJE2" s="157"/>
      <c r="KJF2" s="157"/>
      <c r="KJG2" s="157"/>
      <c r="KJH2" s="157"/>
      <c r="KJI2" s="157"/>
      <c r="KJJ2" s="157"/>
      <c r="KJK2" s="157"/>
      <c r="KJL2" s="157"/>
      <c r="KJM2" s="157"/>
      <c r="KJN2" s="157"/>
      <c r="KJO2" s="157"/>
      <c r="KJP2" s="157"/>
      <c r="KJQ2" s="157"/>
      <c r="KJR2" s="157"/>
      <c r="KJS2" s="157"/>
      <c r="KJT2" s="157"/>
      <c r="KJU2" s="157"/>
      <c r="KJV2" s="157"/>
      <c r="KJW2" s="157"/>
      <c r="KJX2" s="157"/>
      <c r="KJY2" s="157"/>
      <c r="KJZ2" s="157"/>
      <c r="KKA2" s="157"/>
      <c r="KKB2" s="157"/>
      <c r="KKC2" s="157"/>
      <c r="KKD2" s="157"/>
      <c r="KKE2" s="157"/>
      <c r="KKF2" s="157"/>
      <c r="KKG2" s="157"/>
      <c r="KKH2" s="157"/>
      <c r="KKI2" s="157"/>
      <c r="KKJ2" s="157"/>
      <c r="KKK2" s="157"/>
      <c r="KKL2" s="157"/>
      <c r="KKM2" s="157"/>
      <c r="KKN2" s="157"/>
      <c r="KKO2" s="157"/>
      <c r="KKP2" s="157"/>
      <c r="KKQ2" s="157"/>
      <c r="KKR2" s="157"/>
      <c r="KKS2" s="157"/>
      <c r="KKT2" s="157"/>
      <c r="KKU2" s="157"/>
      <c r="KKV2" s="157"/>
      <c r="KKW2" s="157"/>
      <c r="KKX2" s="157"/>
      <c r="KKY2" s="157"/>
      <c r="KKZ2" s="157"/>
      <c r="KLA2" s="157"/>
      <c r="KLB2" s="157"/>
      <c r="KLC2" s="157"/>
      <c r="KLD2" s="157"/>
      <c r="KLE2" s="157"/>
      <c r="KLF2" s="157"/>
      <c r="KLG2" s="157"/>
      <c r="KLH2" s="157"/>
      <c r="KLI2" s="157"/>
      <c r="KLJ2" s="157"/>
      <c r="KLK2" s="157"/>
      <c r="KLL2" s="157"/>
      <c r="KLM2" s="157"/>
      <c r="KLN2" s="157"/>
      <c r="KLO2" s="157"/>
      <c r="KLP2" s="157"/>
      <c r="KLQ2" s="157"/>
      <c r="KLR2" s="157"/>
      <c r="KLS2" s="157"/>
      <c r="KLT2" s="157"/>
      <c r="KLU2" s="157"/>
      <c r="KLV2" s="157"/>
      <c r="KLW2" s="157"/>
      <c r="KLX2" s="157"/>
      <c r="KLY2" s="157"/>
      <c r="KLZ2" s="157"/>
      <c r="KMA2" s="157"/>
      <c r="KMB2" s="157"/>
      <c r="KMC2" s="157"/>
      <c r="KMD2" s="157"/>
      <c r="KME2" s="157"/>
      <c r="KMF2" s="157"/>
      <c r="KMG2" s="157"/>
      <c r="KMH2" s="157"/>
      <c r="KMI2" s="157"/>
      <c r="KMJ2" s="157"/>
      <c r="KMK2" s="157"/>
      <c r="KML2" s="157"/>
      <c r="KMM2" s="157"/>
      <c r="KMN2" s="157"/>
      <c r="KMO2" s="157"/>
      <c r="KMP2" s="157"/>
      <c r="KMQ2" s="157"/>
      <c r="KMR2" s="157"/>
      <c r="KMS2" s="157"/>
      <c r="KMT2" s="157"/>
      <c r="KMU2" s="157"/>
      <c r="KMV2" s="157"/>
      <c r="KMW2" s="157"/>
      <c r="KMX2" s="157"/>
      <c r="KMY2" s="157"/>
      <c r="KMZ2" s="157"/>
      <c r="KNA2" s="157"/>
      <c r="KNB2" s="157"/>
      <c r="KNC2" s="157"/>
      <c r="KND2" s="157"/>
      <c r="KNE2" s="157"/>
      <c r="KNF2" s="157"/>
      <c r="KNG2" s="157"/>
      <c r="KNH2" s="157"/>
      <c r="KNI2" s="157"/>
      <c r="KNJ2" s="157"/>
      <c r="KNK2" s="157"/>
      <c r="KNL2" s="157"/>
      <c r="KNM2" s="157"/>
      <c r="KNN2" s="157"/>
      <c r="KNO2" s="157"/>
      <c r="KNP2" s="157"/>
      <c r="KNQ2" s="157"/>
      <c r="KNR2" s="157"/>
      <c r="KNS2" s="157"/>
      <c r="KNT2" s="157"/>
      <c r="KNU2" s="157"/>
      <c r="KNV2" s="157"/>
      <c r="KNW2" s="157"/>
      <c r="KNX2" s="157"/>
      <c r="KNY2" s="157"/>
      <c r="KNZ2" s="157"/>
      <c r="KOA2" s="157"/>
      <c r="KOB2" s="157"/>
      <c r="KOC2" s="157"/>
      <c r="KOD2" s="157"/>
      <c r="KOE2" s="157"/>
      <c r="KOF2" s="157"/>
      <c r="KOG2" s="157"/>
      <c r="KOH2" s="157"/>
      <c r="KOI2" s="157"/>
      <c r="KOJ2" s="157"/>
      <c r="KOK2" s="157"/>
      <c r="KOL2" s="157"/>
      <c r="KOM2" s="157"/>
      <c r="KON2" s="157"/>
      <c r="KOO2" s="157"/>
      <c r="KOP2" s="157"/>
      <c r="KOQ2" s="157"/>
      <c r="KOR2" s="157"/>
      <c r="KOS2" s="157"/>
      <c r="KOT2" s="157"/>
      <c r="KOU2" s="157"/>
      <c r="KOV2" s="157"/>
      <c r="KOW2" s="157"/>
      <c r="KOX2" s="157"/>
      <c r="KOY2" s="157"/>
      <c r="KOZ2" s="157"/>
      <c r="KPA2" s="157"/>
      <c r="KPB2" s="157"/>
      <c r="KPC2" s="157"/>
      <c r="KPD2" s="157"/>
      <c r="KPE2" s="157"/>
      <c r="KPF2" s="157"/>
      <c r="KPG2" s="157"/>
      <c r="KPH2" s="157"/>
      <c r="KPI2" s="157"/>
      <c r="KPJ2" s="157"/>
      <c r="KPK2" s="157"/>
      <c r="KPL2" s="157"/>
      <c r="KPM2" s="157"/>
      <c r="KPN2" s="157"/>
      <c r="KPO2" s="157"/>
      <c r="KPP2" s="157"/>
      <c r="KPQ2" s="157"/>
      <c r="KPR2" s="157"/>
      <c r="KPS2" s="157"/>
      <c r="KPT2" s="157"/>
      <c r="KPU2" s="157"/>
      <c r="KPV2" s="157"/>
      <c r="KPW2" s="157"/>
      <c r="KPX2" s="157"/>
      <c r="KPY2" s="157"/>
      <c r="KPZ2" s="157"/>
      <c r="KQA2" s="157"/>
      <c r="KQB2" s="157"/>
      <c r="KQC2" s="157"/>
      <c r="KQD2" s="157"/>
      <c r="KQE2" s="157"/>
      <c r="KQF2" s="157"/>
      <c r="KQG2" s="157"/>
      <c r="KQH2" s="157"/>
      <c r="KQI2" s="157"/>
      <c r="KQJ2" s="157"/>
      <c r="KQK2" s="157"/>
      <c r="KQL2" s="157"/>
      <c r="KQM2" s="157"/>
      <c r="KQN2" s="157"/>
      <c r="KQO2" s="157"/>
      <c r="KQP2" s="157"/>
      <c r="KQQ2" s="157"/>
      <c r="KQR2" s="157"/>
      <c r="KQS2" s="157"/>
      <c r="KQT2" s="157"/>
      <c r="KQU2" s="157"/>
      <c r="KQV2" s="157"/>
      <c r="KQW2" s="157"/>
      <c r="KQX2" s="157"/>
      <c r="KQY2" s="157"/>
      <c r="KQZ2" s="157"/>
      <c r="KRA2" s="157"/>
      <c r="KRB2" s="157"/>
      <c r="KRC2" s="157"/>
      <c r="KRD2" s="157"/>
      <c r="KRE2" s="157"/>
      <c r="KRF2" s="157"/>
      <c r="KRG2" s="157"/>
      <c r="KRH2" s="157"/>
      <c r="KRI2" s="157"/>
      <c r="KRJ2" s="157"/>
      <c r="KRK2" s="157"/>
      <c r="KRL2" s="157"/>
      <c r="KRM2" s="157"/>
      <c r="KRN2" s="157"/>
      <c r="KRO2" s="157"/>
      <c r="KRP2" s="157"/>
      <c r="KRQ2" s="157"/>
      <c r="KRR2" s="157"/>
      <c r="KRS2" s="157"/>
      <c r="KRT2" s="157"/>
      <c r="KRU2" s="157"/>
      <c r="KRV2" s="157"/>
      <c r="KRW2" s="157"/>
      <c r="KRX2" s="157"/>
      <c r="KRY2" s="157"/>
      <c r="KRZ2" s="157"/>
      <c r="KSA2" s="157"/>
      <c r="KSB2" s="157"/>
      <c r="KSC2" s="157"/>
      <c r="KSD2" s="157"/>
      <c r="KSE2" s="157"/>
      <c r="KSF2" s="157"/>
      <c r="KSG2" s="157"/>
      <c r="KSH2" s="157"/>
      <c r="KSI2" s="157"/>
      <c r="KSJ2" s="157"/>
      <c r="KSK2" s="157"/>
      <c r="KSL2" s="157"/>
      <c r="KSM2" s="157"/>
      <c r="KSN2" s="157"/>
      <c r="KSO2" s="157"/>
      <c r="KSP2" s="157"/>
      <c r="KSQ2" s="157"/>
      <c r="KSR2" s="157"/>
      <c r="KSS2" s="157"/>
      <c r="KST2" s="157"/>
      <c r="KSU2" s="157"/>
      <c r="KSV2" s="157"/>
      <c r="KSW2" s="157"/>
      <c r="KSX2" s="157"/>
      <c r="KSY2" s="157"/>
      <c r="KSZ2" s="157"/>
      <c r="KTA2" s="157"/>
      <c r="KTB2" s="157"/>
      <c r="KTC2" s="157"/>
      <c r="KTD2" s="157"/>
      <c r="KTE2" s="157"/>
      <c r="KTF2" s="157"/>
      <c r="KTG2" s="157"/>
      <c r="KTH2" s="157"/>
      <c r="KTI2" s="157"/>
      <c r="KTJ2" s="157"/>
      <c r="KTK2" s="157"/>
      <c r="KTL2" s="157"/>
      <c r="KTM2" s="157"/>
      <c r="KTN2" s="157"/>
      <c r="KTO2" s="157"/>
      <c r="KTP2" s="157"/>
      <c r="KTQ2" s="157"/>
      <c r="KTR2" s="157"/>
      <c r="KTS2" s="157"/>
      <c r="KTT2" s="157"/>
      <c r="KTU2" s="157"/>
      <c r="KTV2" s="157"/>
      <c r="KTW2" s="157"/>
      <c r="KTX2" s="157"/>
      <c r="KTY2" s="157"/>
      <c r="KTZ2" s="157"/>
      <c r="KUA2" s="157"/>
      <c r="KUB2" s="157"/>
      <c r="KUC2" s="157"/>
      <c r="KUD2" s="157"/>
      <c r="KUE2" s="157"/>
      <c r="KUF2" s="157"/>
      <c r="KUG2" s="157"/>
      <c r="KUH2" s="157"/>
      <c r="KUI2" s="157"/>
      <c r="KUJ2" s="157"/>
      <c r="KUK2" s="157"/>
      <c r="KUL2" s="157"/>
      <c r="KUM2" s="157"/>
      <c r="KUN2" s="157"/>
      <c r="KUO2" s="157"/>
      <c r="KUP2" s="157"/>
      <c r="KUQ2" s="157"/>
      <c r="KUR2" s="157"/>
      <c r="KUS2" s="157"/>
      <c r="KUT2" s="157"/>
      <c r="KUU2" s="157"/>
      <c r="KUV2" s="157"/>
      <c r="KUW2" s="157"/>
      <c r="KUX2" s="157"/>
      <c r="KUY2" s="157"/>
      <c r="KUZ2" s="157"/>
      <c r="KVA2" s="157"/>
      <c r="KVB2" s="157"/>
      <c r="KVC2" s="157"/>
      <c r="KVD2" s="157"/>
      <c r="KVE2" s="157"/>
      <c r="KVF2" s="157"/>
      <c r="KVG2" s="157"/>
      <c r="KVH2" s="157"/>
      <c r="KVI2" s="157"/>
      <c r="KVJ2" s="157"/>
      <c r="KVK2" s="157"/>
      <c r="KVL2" s="157"/>
      <c r="KVM2" s="157"/>
      <c r="KVN2" s="157"/>
      <c r="KVO2" s="157"/>
      <c r="KVP2" s="157"/>
      <c r="KVQ2" s="157"/>
      <c r="KVR2" s="157"/>
      <c r="KVS2" s="157"/>
      <c r="KVT2" s="157"/>
      <c r="KVU2" s="157"/>
      <c r="KVV2" s="157"/>
      <c r="KVW2" s="157"/>
      <c r="KVX2" s="157"/>
      <c r="KVY2" s="157"/>
      <c r="KVZ2" s="157"/>
      <c r="KWA2" s="157"/>
      <c r="KWB2" s="157"/>
      <c r="KWC2" s="157"/>
      <c r="KWD2" s="157"/>
      <c r="KWE2" s="157"/>
      <c r="KWF2" s="157"/>
      <c r="KWG2" s="157"/>
      <c r="KWH2" s="157"/>
      <c r="KWI2" s="157"/>
      <c r="KWJ2" s="157"/>
      <c r="KWK2" s="157"/>
      <c r="KWL2" s="157"/>
      <c r="KWM2" s="157"/>
      <c r="KWN2" s="157"/>
      <c r="KWO2" s="157"/>
      <c r="KWP2" s="157"/>
      <c r="KWQ2" s="157"/>
      <c r="KWR2" s="157"/>
      <c r="KWS2" s="157"/>
      <c r="KWT2" s="157"/>
      <c r="KWU2" s="157"/>
      <c r="KWV2" s="157"/>
      <c r="KWW2" s="157"/>
      <c r="KWX2" s="157"/>
      <c r="KWY2" s="157"/>
      <c r="KWZ2" s="157"/>
      <c r="KXA2" s="157"/>
      <c r="KXB2" s="157"/>
      <c r="KXC2" s="157"/>
      <c r="KXD2" s="157"/>
      <c r="KXE2" s="157"/>
      <c r="KXF2" s="157"/>
      <c r="KXG2" s="157"/>
      <c r="KXH2" s="157"/>
      <c r="KXI2" s="157"/>
      <c r="KXJ2" s="157"/>
      <c r="KXK2" s="157"/>
      <c r="KXL2" s="157"/>
      <c r="KXM2" s="157"/>
      <c r="KXN2" s="157"/>
      <c r="KXO2" s="157"/>
      <c r="KXP2" s="157"/>
      <c r="KXQ2" s="157"/>
      <c r="KXR2" s="157"/>
      <c r="KXS2" s="157"/>
      <c r="KXT2" s="157"/>
      <c r="KXU2" s="157"/>
      <c r="KXV2" s="157"/>
      <c r="KXW2" s="157"/>
      <c r="KXX2" s="157"/>
      <c r="KXY2" s="157"/>
      <c r="KXZ2" s="157"/>
      <c r="KYA2" s="157"/>
      <c r="KYB2" s="157"/>
      <c r="KYC2" s="157"/>
      <c r="KYD2" s="157"/>
      <c r="KYE2" s="157"/>
      <c r="KYF2" s="157"/>
      <c r="KYG2" s="157"/>
      <c r="KYH2" s="157"/>
      <c r="KYI2" s="157"/>
      <c r="KYJ2" s="157"/>
      <c r="KYK2" s="157"/>
      <c r="KYL2" s="157"/>
      <c r="KYM2" s="157"/>
      <c r="KYN2" s="157"/>
      <c r="KYO2" s="157"/>
      <c r="KYP2" s="157"/>
      <c r="KYQ2" s="157"/>
      <c r="KYR2" s="157"/>
      <c r="KYS2" s="157"/>
      <c r="KYT2" s="157"/>
      <c r="KYU2" s="157"/>
      <c r="KYV2" s="157"/>
      <c r="KYW2" s="157"/>
      <c r="KYX2" s="157"/>
      <c r="KYY2" s="157"/>
      <c r="KYZ2" s="157"/>
      <c r="KZA2" s="157"/>
      <c r="KZB2" s="157"/>
      <c r="KZC2" s="157"/>
      <c r="KZD2" s="157"/>
      <c r="KZE2" s="157"/>
      <c r="KZF2" s="157"/>
      <c r="KZG2" s="157"/>
      <c r="KZH2" s="157"/>
      <c r="KZI2" s="157"/>
      <c r="KZJ2" s="157"/>
      <c r="KZK2" s="157"/>
      <c r="KZL2" s="157"/>
      <c r="KZM2" s="157"/>
      <c r="KZN2" s="157"/>
      <c r="KZO2" s="157"/>
      <c r="KZP2" s="157"/>
      <c r="KZQ2" s="157"/>
      <c r="KZR2" s="157"/>
      <c r="KZS2" s="157"/>
      <c r="KZT2" s="157"/>
      <c r="KZU2" s="157"/>
      <c r="KZV2" s="157"/>
      <c r="KZW2" s="157"/>
      <c r="KZX2" s="157"/>
      <c r="KZY2" s="157"/>
      <c r="KZZ2" s="157"/>
      <c r="LAA2" s="157"/>
      <c r="LAB2" s="157"/>
      <c r="LAC2" s="157"/>
      <c r="LAD2" s="157"/>
      <c r="LAE2" s="157"/>
      <c r="LAF2" s="157"/>
      <c r="LAG2" s="157"/>
      <c r="LAH2" s="157"/>
      <c r="LAI2" s="157"/>
      <c r="LAJ2" s="157"/>
      <c r="LAK2" s="157"/>
      <c r="LAL2" s="157"/>
      <c r="LAM2" s="157"/>
      <c r="LAN2" s="157"/>
      <c r="LAO2" s="157"/>
      <c r="LAP2" s="157"/>
      <c r="LAQ2" s="157"/>
      <c r="LAR2" s="157"/>
      <c r="LAS2" s="157"/>
      <c r="LAT2" s="157"/>
      <c r="LAU2" s="157"/>
      <c r="LAV2" s="157"/>
      <c r="LAW2" s="157"/>
      <c r="LAX2" s="157"/>
      <c r="LAY2" s="157"/>
      <c r="LAZ2" s="157"/>
      <c r="LBA2" s="157"/>
      <c r="LBB2" s="157"/>
      <c r="LBC2" s="157"/>
      <c r="LBD2" s="157"/>
      <c r="LBE2" s="157"/>
      <c r="LBF2" s="157"/>
      <c r="LBG2" s="157"/>
      <c r="LBH2" s="157"/>
      <c r="LBI2" s="157"/>
      <c r="LBJ2" s="157"/>
      <c r="LBK2" s="157"/>
      <c r="LBL2" s="157"/>
      <c r="LBM2" s="157"/>
      <c r="LBN2" s="157"/>
      <c r="LBO2" s="157"/>
      <c r="LBP2" s="157"/>
      <c r="LBQ2" s="157"/>
      <c r="LBR2" s="157"/>
      <c r="LBS2" s="157"/>
      <c r="LBT2" s="157"/>
      <c r="LBU2" s="157"/>
      <c r="LBV2" s="157"/>
      <c r="LBW2" s="157"/>
      <c r="LBX2" s="157"/>
      <c r="LBY2" s="157"/>
      <c r="LBZ2" s="157"/>
      <c r="LCA2" s="157"/>
      <c r="LCB2" s="157"/>
      <c r="LCC2" s="157"/>
      <c r="LCD2" s="157"/>
      <c r="LCE2" s="157"/>
      <c r="LCF2" s="157"/>
      <c r="LCG2" s="157"/>
      <c r="LCH2" s="157"/>
      <c r="LCI2" s="157"/>
      <c r="LCJ2" s="157"/>
      <c r="LCK2" s="157"/>
      <c r="LCL2" s="157"/>
      <c r="LCM2" s="157"/>
      <c r="LCN2" s="157"/>
      <c r="LCO2" s="157"/>
      <c r="LCP2" s="157"/>
      <c r="LCQ2" s="157"/>
      <c r="LCR2" s="157"/>
      <c r="LCS2" s="157"/>
      <c r="LCT2" s="157"/>
      <c r="LCU2" s="157"/>
      <c r="LCV2" s="157"/>
      <c r="LCW2" s="157"/>
      <c r="LCX2" s="157"/>
      <c r="LCY2" s="157"/>
      <c r="LCZ2" s="157"/>
      <c r="LDA2" s="157"/>
      <c r="LDB2" s="157"/>
      <c r="LDC2" s="157"/>
      <c r="LDD2" s="157"/>
      <c r="LDE2" s="157"/>
      <c r="LDF2" s="157"/>
      <c r="LDG2" s="157"/>
      <c r="LDH2" s="157"/>
      <c r="LDI2" s="157"/>
      <c r="LDJ2" s="157"/>
      <c r="LDK2" s="157"/>
      <c r="LDL2" s="157"/>
      <c r="LDM2" s="157"/>
      <c r="LDN2" s="157"/>
      <c r="LDO2" s="157"/>
      <c r="LDP2" s="157"/>
      <c r="LDQ2" s="157"/>
      <c r="LDR2" s="157"/>
      <c r="LDS2" s="157"/>
      <c r="LDT2" s="157"/>
      <c r="LDU2" s="157"/>
      <c r="LDV2" s="157"/>
      <c r="LDW2" s="157"/>
      <c r="LDX2" s="157"/>
      <c r="LDY2" s="157"/>
      <c r="LDZ2" s="157"/>
      <c r="LEA2" s="157"/>
      <c r="LEB2" s="157"/>
      <c r="LEC2" s="157"/>
      <c r="LED2" s="157"/>
      <c r="LEE2" s="157"/>
      <c r="LEF2" s="157"/>
      <c r="LEG2" s="157"/>
      <c r="LEH2" s="157"/>
      <c r="LEI2" s="157"/>
      <c r="LEJ2" s="157"/>
      <c r="LEK2" s="157"/>
      <c r="LEL2" s="157"/>
      <c r="LEM2" s="157"/>
      <c r="LEN2" s="157"/>
      <c r="LEO2" s="157"/>
      <c r="LEP2" s="157"/>
      <c r="LEQ2" s="157"/>
      <c r="LER2" s="157"/>
      <c r="LES2" s="157"/>
      <c r="LET2" s="157"/>
      <c r="LEU2" s="157"/>
      <c r="LEV2" s="157"/>
      <c r="LEW2" s="157"/>
      <c r="LEX2" s="157"/>
      <c r="LEY2" s="157"/>
      <c r="LEZ2" s="157"/>
      <c r="LFA2" s="157"/>
      <c r="LFB2" s="157"/>
      <c r="LFC2" s="157"/>
      <c r="LFD2" s="157"/>
      <c r="LFE2" s="157"/>
      <c r="LFF2" s="157"/>
      <c r="LFG2" s="157"/>
      <c r="LFH2" s="157"/>
      <c r="LFI2" s="157"/>
      <c r="LFJ2" s="157"/>
      <c r="LFK2" s="157"/>
      <c r="LFL2" s="157"/>
      <c r="LFM2" s="157"/>
      <c r="LFN2" s="157"/>
      <c r="LFO2" s="157"/>
      <c r="LFP2" s="157"/>
      <c r="LFQ2" s="157"/>
      <c r="LFR2" s="157"/>
      <c r="LFS2" s="157"/>
      <c r="LFT2" s="157"/>
      <c r="LFU2" s="157"/>
      <c r="LFV2" s="157"/>
      <c r="LFW2" s="157"/>
      <c r="LFX2" s="157"/>
      <c r="LFY2" s="157"/>
      <c r="LFZ2" s="157"/>
      <c r="LGA2" s="157"/>
      <c r="LGB2" s="157"/>
      <c r="LGC2" s="157"/>
      <c r="LGD2" s="157"/>
      <c r="LGE2" s="157"/>
      <c r="LGF2" s="157"/>
      <c r="LGG2" s="157"/>
      <c r="LGH2" s="157"/>
      <c r="LGI2" s="157"/>
      <c r="LGJ2" s="157"/>
      <c r="LGK2" s="157"/>
      <c r="LGL2" s="157"/>
      <c r="LGM2" s="157"/>
      <c r="LGN2" s="157"/>
      <c r="LGO2" s="157"/>
      <c r="LGP2" s="157"/>
      <c r="LGQ2" s="157"/>
      <c r="LGR2" s="157"/>
      <c r="LGS2" s="157"/>
      <c r="LGT2" s="157"/>
      <c r="LGU2" s="157"/>
      <c r="LGV2" s="157"/>
      <c r="LGW2" s="157"/>
      <c r="LGX2" s="157"/>
      <c r="LGY2" s="157"/>
      <c r="LGZ2" s="157"/>
      <c r="LHA2" s="157"/>
      <c r="LHB2" s="157"/>
      <c r="LHC2" s="157"/>
      <c r="LHD2" s="157"/>
      <c r="LHE2" s="157"/>
      <c r="LHF2" s="157"/>
      <c r="LHG2" s="157"/>
      <c r="LHH2" s="157"/>
      <c r="LHI2" s="157"/>
      <c r="LHJ2" s="157"/>
      <c r="LHK2" s="157"/>
      <c r="LHL2" s="157"/>
      <c r="LHM2" s="157"/>
      <c r="LHN2" s="157"/>
      <c r="LHO2" s="157"/>
      <c r="LHP2" s="157"/>
      <c r="LHQ2" s="157"/>
      <c r="LHR2" s="157"/>
      <c r="LHS2" s="157"/>
      <c r="LHT2" s="157"/>
      <c r="LHU2" s="157"/>
      <c r="LHV2" s="157"/>
      <c r="LHW2" s="157"/>
      <c r="LHX2" s="157"/>
      <c r="LHY2" s="157"/>
      <c r="LHZ2" s="157"/>
      <c r="LIA2" s="157"/>
      <c r="LIB2" s="157"/>
      <c r="LIC2" s="157"/>
      <c r="LID2" s="157"/>
      <c r="LIE2" s="157"/>
      <c r="LIF2" s="157"/>
      <c r="LIG2" s="157"/>
      <c r="LIH2" s="157"/>
      <c r="LII2" s="157"/>
      <c r="LIJ2" s="157"/>
      <c r="LIK2" s="157"/>
      <c r="LIL2" s="157"/>
      <c r="LIM2" s="157"/>
      <c r="LIN2" s="157"/>
      <c r="LIO2" s="157"/>
      <c r="LIP2" s="157"/>
      <c r="LIQ2" s="157"/>
      <c r="LIR2" s="157"/>
      <c r="LIS2" s="157"/>
      <c r="LIT2" s="157"/>
      <c r="LIU2" s="157"/>
      <c r="LIV2" s="157"/>
      <c r="LIW2" s="157"/>
      <c r="LIX2" s="157"/>
      <c r="LIY2" s="157"/>
      <c r="LIZ2" s="157"/>
      <c r="LJA2" s="157"/>
      <c r="LJB2" s="157"/>
      <c r="LJC2" s="157"/>
      <c r="LJD2" s="157"/>
      <c r="LJE2" s="157"/>
      <c r="LJF2" s="157"/>
      <c r="LJG2" s="157"/>
      <c r="LJH2" s="157"/>
      <c r="LJI2" s="157"/>
      <c r="LJJ2" s="157"/>
      <c r="LJK2" s="157"/>
      <c r="LJL2" s="157"/>
      <c r="LJM2" s="157"/>
      <c r="LJN2" s="157"/>
      <c r="LJO2" s="157"/>
      <c r="LJP2" s="157"/>
      <c r="LJQ2" s="157"/>
      <c r="LJR2" s="157"/>
      <c r="LJS2" s="157"/>
      <c r="LJT2" s="157"/>
      <c r="LJU2" s="157"/>
      <c r="LJV2" s="157"/>
      <c r="LJW2" s="157"/>
      <c r="LJX2" s="157"/>
      <c r="LJY2" s="157"/>
      <c r="LJZ2" s="157"/>
      <c r="LKA2" s="157"/>
      <c r="LKB2" s="157"/>
      <c r="LKC2" s="157"/>
      <c r="LKD2" s="157"/>
      <c r="LKE2" s="157"/>
      <c r="LKF2" s="157"/>
      <c r="LKG2" s="157"/>
      <c r="LKH2" s="157"/>
      <c r="LKI2" s="157"/>
      <c r="LKJ2" s="157"/>
      <c r="LKK2" s="157"/>
      <c r="LKL2" s="157"/>
      <c r="LKM2" s="157"/>
      <c r="LKN2" s="157"/>
      <c r="LKO2" s="157"/>
      <c r="LKP2" s="157"/>
      <c r="LKQ2" s="157"/>
      <c r="LKR2" s="157"/>
      <c r="LKS2" s="157"/>
      <c r="LKT2" s="157"/>
      <c r="LKU2" s="157"/>
      <c r="LKV2" s="157"/>
      <c r="LKW2" s="157"/>
      <c r="LKX2" s="157"/>
      <c r="LKY2" s="157"/>
      <c r="LKZ2" s="157"/>
      <c r="LLA2" s="157"/>
      <c r="LLB2" s="157"/>
      <c r="LLC2" s="157"/>
      <c r="LLD2" s="157"/>
      <c r="LLE2" s="157"/>
      <c r="LLF2" s="157"/>
      <c r="LLG2" s="157"/>
      <c r="LLH2" s="157"/>
      <c r="LLI2" s="157"/>
      <c r="LLJ2" s="157"/>
      <c r="LLK2" s="157"/>
      <c r="LLL2" s="157"/>
      <c r="LLM2" s="157"/>
      <c r="LLN2" s="157"/>
      <c r="LLO2" s="157"/>
      <c r="LLP2" s="157"/>
      <c r="LLQ2" s="157"/>
      <c r="LLR2" s="157"/>
      <c r="LLS2" s="157"/>
      <c r="LLT2" s="157"/>
      <c r="LLU2" s="157"/>
      <c r="LLV2" s="157"/>
      <c r="LLW2" s="157"/>
      <c r="LLX2" s="157"/>
      <c r="LLY2" s="157"/>
      <c r="LLZ2" s="157"/>
      <c r="LMA2" s="157"/>
      <c r="LMB2" s="157"/>
      <c r="LMC2" s="157"/>
      <c r="LMD2" s="157"/>
      <c r="LME2" s="157"/>
      <c r="LMF2" s="157"/>
      <c r="LMG2" s="157"/>
      <c r="LMH2" s="157"/>
      <c r="LMI2" s="157"/>
      <c r="LMJ2" s="157"/>
      <c r="LMK2" s="157"/>
      <c r="LML2" s="157"/>
      <c r="LMM2" s="157"/>
      <c r="LMN2" s="157"/>
      <c r="LMO2" s="157"/>
      <c r="LMP2" s="157"/>
      <c r="LMQ2" s="157"/>
      <c r="LMR2" s="157"/>
      <c r="LMS2" s="157"/>
      <c r="LMT2" s="157"/>
      <c r="LMU2" s="157"/>
      <c r="LMV2" s="157"/>
      <c r="LMW2" s="157"/>
      <c r="LMX2" s="157"/>
      <c r="LMY2" s="157"/>
      <c r="LMZ2" s="157"/>
      <c r="LNA2" s="157"/>
      <c r="LNB2" s="157"/>
      <c r="LNC2" s="157"/>
      <c r="LND2" s="157"/>
      <c r="LNE2" s="157"/>
      <c r="LNF2" s="157"/>
      <c r="LNG2" s="157"/>
      <c r="LNH2" s="157"/>
      <c r="LNI2" s="157"/>
      <c r="LNJ2" s="157"/>
      <c r="LNK2" s="157"/>
      <c r="LNL2" s="157"/>
      <c r="LNM2" s="157"/>
      <c r="LNN2" s="157"/>
      <c r="LNO2" s="157"/>
      <c r="LNP2" s="157"/>
      <c r="LNQ2" s="157"/>
      <c r="LNR2" s="157"/>
      <c r="LNS2" s="157"/>
      <c r="LNT2" s="157"/>
      <c r="LNU2" s="157"/>
      <c r="LNV2" s="157"/>
      <c r="LNW2" s="157"/>
      <c r="LNX2" s="157"/>
      <c r="LNY2" s="157"/>
      <c r="LNZ2" s="157"/>
      <c r="LOA2" s="157"/>
      <c r="LOB2" s="157"/>
      <c r="LOC2" s="157"/>
      <c r="LOD2" s="157"/>
      <c r="LOE2" s="157"/>
      <c r="LOF2" s="157"/>
      <c r="LOG2" s="157"/>
      <c r="LOH2" s="157"/>
      <c r="LOI2" s="157"/>
      <c r="LOJ2" s="157"/>
      <c r="LOK2" s="157"/>
      <c r="LOL2" s="157"/>
      <c r="LOM2" s="157"/>
      <c r="LON2" s="157"/>
      <c r="LOO2" s="157"/>
      <c r="LOP2" s="157"/>
      <c r="LOQ2" s="157"/>
      <c r="LOR2" s="157"/>
      <c r="LOS2" s="157"/>
      <c r="LOT2" s="157"/>
      <c r="LOU2" s="157"/>
      <c r="LOV2" s="157"/>
      <c r="LOW2" s="157"/>
      <c r="LOX2" s="157"/>
      <c r="LOY2" s="157"/>
      <c r="LOZ2" s="157"/>
      <c r="LPA2" s="157"/>
      <c r="LPB2" s="157"/>
      <c r="LPC2" s="157"/>
      <c r="LPD2" s="157"/>
      <c r="LPE2" s="157"/>
      <c r="LPF2" s="157"/>
      <c r="LPG2" s="157"/>
      <c r="LPH2" s="157"/>
      <c r="LPI2" s="157"/>
      <c r="LPJ2" s="157"/>
      <c r="LPK2" s="157"/>
      <c r="LPL2" s="157"/>
      <c r="LPM2" s="157"/>
      <c r="LPN2" s="157"/>
      <c r="LPO2" s="157"/>
      <c r="LPP2" s="157"/>
      <c r="LPQ2" s="157"/>
      <c r="LPR2" s="157"/>
      <c r="LPS2" s="157"/>
      <c r="LPT2" s="157"/>
      <c r="LPU2" s="157"/>
      <c r="LPV2" s="157"/>
      <c r="LPW2" s="157"/>
      <c r="LPX2" s="157"/>
      <c r="LPY2" s="157"/>
      <c r="LPZ2" s="157"/>
      <c r="LQA2" s="157"/>
      <c r="LQB2" s="157"/>
      <c r="LQC2" s="157"/>
      <c r="LQD2" s="157"/>
      <c r="LQE2" s="157"/>
      <c r="LQF2" s="157"/>
      <c r="LQG2" s="157"/>
      <c r="LQH2" s="157"/>
      <c r="LQI2" s="157"/>
      <c r="LQJ2" s="157"/>
      <c r="LQK2" s="157"/>
      <c r="LQL2" s="157"/>
      <c r="LQM2" s="157"/>
      <c r="LQN2" s="157"/>
      <c r="LQO2" s="157"/>
      <c r="LQP2" s="157"/>
      <c r="LQQ2" s="157"/>
      <c r="LQR2" s="157"/>
      <c r="LQS2" s="157"/>
      <c r="LQT2" s="157"/>
      <c r="LQU2" s="157"/>
      <c r="LQV2" s="157"/>
      <c r="LQW2" s="157"/>
      <c r="LQX2" s="157"/>
      <c r="LQY2" s="157"/>
      <c r="LQZ2" s="157"/>
      <c r="LRA2" s="157"/>
      <c r="LRB2" s="157"/>
      <c r="LRC2" s="157"/>
      <c r="LRD2" s="157"/>
      <c r="LRE2" s="157"/>
      <c r="LRF2" s="157"/>
      <c r="LRG2" s="157"/>
      <c r="LRH2" s="157"/>
      <c r="LRI2" s="157"/>
      <c r="LRJ2" s="157"/>
      <c r="LRK2" s="157"/>
      <c r="LRL2" s="157"/>
      <c r="LRM2" s="157"/>
      <c r="LRN2" s="157"/>
      <c r="LRO2" s="157"/>
      <c r="LRP2" s="157"/>
      <c r="LRQ2" s="157"/>
      <c r="LRR2" s="157"/>
      <c r="LRS2" s="157"/>
      <c r="LRT2" s="157"/>
      <c r="LRU2" s="157"/>
      <c r="LRV2" s="157"/>
      <c r="LRW2" s="157"/>
      <c r="LRX2" s="157"/>
      <c r="LRY2" s="157"/>
      <c r="LRZ2" s="157"/>
      <c r="LSA2" s="157"/>
      <c r="LSB2" s="157"/>
      <c r="LSC2" s="157"/>
      <c r="LSD2" s="157"/>
      <c r="LSE2" s="157"/>
      <c r="LSF2" s="157"/>
      <c r="LSG2" s="157"/>
      <c r="LSH2" s="157"/>
      <c r="LSI2" s="157"/>
      <c r="LSJ2" s="157"/>
      <c r="LSK2" s="157"/>
      <c r="LSL2" s="157"/>
      <c r="LSM2" s="157"/>
      <c r="LSN2" s="157"/>
      <c r="LSO2" s="157"/>
      <c r="LSP2" s="157"/>
      <c r="LSQ2" s="157"/>
      <c r="LSR2" s="157"/>
      <c r="LSS2" s="157"/>
      <c r="LST2" s="157"/>
      <c r="LSU2" s="157"/>
      <c r="LSV2" s="157"/>
      <c r="LSW2" s="157"/>
      <c r="LSX2" s="157"/>
      <c r="LSY2" s="157"/>
      <c r="LSZ2" s="157"/>
      <c r="LTA2" s="157"/>
      <c r="LTB2" s="157"/>
      <c r="LTC2" s="157"/>
      <c r="LTD2" s="157"/>
      <c r="LTE2" s="157"/>
      <c r="LTF2" s="157"/>
      <c r="LTG2" s="157"/>
      <c r="LTH2" s="157"/>
      <c r="LTI2" s="157"/>
      <c r="LTJ2" s="157"/>
      <c r="LTK2" s="157"/>
      <c r="LTL2" s="157"/>
      <c r="LTM2" s="157"/>
      <c r="LTN2" s="157"/>
      <c r="LTO2" s="157"/>
      <c r="LTP2" s="157"/>
      <c r="LTQ2" s="157"/>
      <c r="LTR2" s="157"/>
      <c r="LTS2" s="157"/>
      <c r="LTT2" s="157"/>
      <c r="LTU2" s="157"/>
      <c r="LTV2" s="157"/>
      <c r="LTW2" s="157"/>
      <c r="LTX2" s="157"/>
      <c r="LTY2" s="157"/>
      <c r="LTZ2" s="157"/>
      <c r="LUA2" s="157"/>
      <c r="LUB2" s="157"/>
      <c r="LUC2" s="157"/>
      <c r="LUD2" s="157"/>
      <c r="LUE2" s="157"/>
      <c r="LUF2" s="157"/>
      <c r="LUG2" s="157"/>
      <c r="LUH2" s="157"/>
      <c r="LUI2" s="157"/>
      <c r="LUJ2" s="157"/>
      <c r="LUK2" s="157"/>
      <c r="LUL2" s="157"/>
      <c r="LUM2" s="157"/>
      <c r="LUN2" s="157"/>
      <c r="LUO2" s="157"/>
      <c r="LUP2" s="157"/>
      <c r="LUQ2" s="157"/>
      <c r="LUR2" s="157"/>
      <c r="LUS2" s="157"/>
      <c r="LUT2" s="157"/>
      <c r="LUU2" s="157"/>
      <c r="LUV2" s="157"/>
      <c r="LUW2" s="157"/>
      <c r="LUX2" s="157"/>
      <c r="LUY2" s="157"/>
      <c r="LUZ2" s="157"/>
      <c r="LVA2" s="157"/>
      <c r="LVB2" s="157"/>
      <c r="LVC2" s="157"/>
      <c r="LVD2" s="157"/>
      <c r="LVE2" s="157"/>
      <c r="LVF2" s="157"/>
      <c r="LVG2" s="157"/>
      <c r="LVH2" s="157"/>
      <c r="LVI2" s="157"/>
      <c r="LVJ2" s="157"/>
      <c r="LVK2" s="157"/>
      <c r="LVL2" s="157"/>
      <c r="LVM2" s="157"/>
      <c r="LVN2" s="157"/>
      <c r="LVO2" s="157"/>
      <c r="LVP2" s="157"/>
      <c r="LVQ2" s="157"/>
      <c r="LVR2" s="157"/>
      <c r="LVS2" s="157"/>
      <c r="LVT2" s="157"/>
      <c r="LVU2" s="157"/>
      <c r="LVV2" s="157"/>
      <c r="LVW2" s="157"/>
      <c r="LVX2" s="157"/>
      <c r="LVY2" s="157"/>
      <c r="LVZ2" s="157"/>
      <c r="LWA2" s="157"/>
      <c r="LWB2" s="157"/>
      <c r="LWC2" s="157"/>
      <c r="LWD2" s="157"/>
      <c r="LWE2" s="157"/>
      <c r="LWF2" s="157"/>
      <c r="LWG2" s="157"/>
      <c r="LWH2" s="157"/>
      <c r="LWI2" s="157"/>
      <c r="LWJ2" s="157"/>
      <c r="LWK2" s="157"/>
      <c r="LWL2" s="157"/>
      <c r="LWM2" s="157"/>
      <c r="LWN2" s="157"/>
      <c r="LWO2" s="157"/>
      <c r="LWP2" s="157"/>
      <c r="LWQ2" s="157"/>
      <c r="LWR2" s="157"/>
      <c r="LWS2" s="157"/>
      <c r="LWT2" s="157"/>
      <c r="LWU2" s="157"/>
      <c r="LWV2" s="157"/>
      <c r="LWW2" s="157"/>
      <c r="LWX2" s="157"/>
      <c r="LWY2" s="157"/>
      <c r="LWZ2" s="157"/>
      <c r="LXA2" s="157"/>
      <c r="LXB2" s="157"/>
      <c r="LXC2" s="157"/>
      <c r="LXD2" s="157"/>
      <c r="LXE2" s="157"/>
      <c r="LXF2" s="157"/>
      <c r="LXG2" s="157"/>
      <c r="LXH2" s="157"/>
      <c r="LXI2" s="157"/>
      <c r="LXJ2" s="157"/>
      <c r="LXK2" s="157"/>
      <c r="LXL2" s="157"/>
      <c r="LXM2" s="157"/>
      <c r="LXN2" s="157"/>
      <c r="LXO2" s="157"/>
      <c r="LXP2" s="157"/>
      <c r="LXQ2" s="157"/>
      <c r="LXR2" s="157"/>
      <c r="LXS2" s="157"/>
      <c r="LXT2" s="157"/>
      <c r="LXU2" s="157"/>
      <c r="LXV2" s="157"/>
      <c r="LXW2" s="157"/>
      <c r="LXX2" s="157"/>
      <c r="LXY2" s="157"/>
      <c r="LXZ2" s="157"/>
      <c r="LYA2" s="157"/>
      <c r="LYB2" s="157"/>
      <c r="LYC2" s="157"/>
      <c r="LYD2" s="157"/>
      <c r="LYE2" s="157"/>
      <c r="LYF2" s="157"/>
      <c r="LYG2" s="157"/>
      <c r="LYH2" s="157"/>
      <c r="LYI2" s="157"/>
      <c r="LYJ2" s="157"/>
      <c r="LYK2" s="157"/>
      <c r="LYL2" s="157"/>
      <c r="LYM2" s="157"/>
      <c r="LYN2" s="157"/>
      <c r="LYO2" s="157"/>
      <c r="LYP2" s="157"/>
      <c r="LYQ2" s="157"/>
      <c r="LYR2" s="157"/>
      <c r="LYS2" s="157"/>
      <c r="LYT2" s="157"/>
      <c r="LYU2" s="157"/>
      <c r="LYV2" s="157"/>
      <c r="LYW2" s="157"/>
      <c r="LYX2" s="157"/>
      <c r="LYY2" s="157"/>
      <c r="LYZ2" s="157"/>
      <c r="LZA2" s="157"/>
      <c r="LZB2" s="157"/>
      <c r="LZC2" s="157"/>
      <c r="LZD2" s="157"/>
      <c r="LZE2" s="157"/>
      <c r="LZF2" s="157"/>
      <c r="LZG2" s="157"/>
      <c r="LZH2" s="157"/>
      <c r="LZI2" s="157"/>
      <c r="LZJ2" s="157"/>
      <c r="LZK2" s="157"/>
      <c r="LZL2" s="157"/>
      <c r="LZM2" s="157"/>
      <c r="LZN2" s="157"/>
      <c r="LZO2" s="157"/>
      <c r="LZP2" s="157"/>
      <c r="LZQ2" s="157"/>
      <c r="LZR2" s="157"/>
      <c r="LZS2" s="157"/>
      <c r="LZT2" s="157"/>
      <c r="LZU2" s="157"/>
      <c r="LZV2" s="157"/>
      <c r="LZW2" s="157"/>
      <c r="LZX2" s="157"/>
      <c r="LZY2" s="157"/>
      <c r="LZZ2" s="157"/>
      <c r="MAA2" s="157"/>
      <c r="MAB2" s="157"/>
      <c r="MAC2" s="157"/>
      <c r="MAD2" s="157"/>
      <c r="MAE2" s="157"/>
      <c r="MAF2" s="157"/>
      <c r="MAG2" s="157"/>
      <c r="MAH2" s="157"/>
      <c r="MAI2" s="157"/>
      <c r="MAJ2" s="157"/>
      <c r="MAK2" s="157"/>
      <c r="MAL2" s="157"/>
      <c r="MAM2" s="157"/>
      <c r="MAN2" s="157"/>
      <c r="MAO2" s="157"/>
      <c r="MAP2" s="157"/>
      <c r="MAQ2" s="157"/>
      <c r="MAR2" s="157"/>
      <c r="MAS2" s="157"/>
      <c r="MAT2" s="157"/>
      <c r="MAU2" s="157"/>
      <c r="MAV2" s="157"/>
      <c r="MAW2" s="157"/>
      <c r="MAX2" s="157"/>
      <c r="MAY2" s="157"/>
      <c r="MAZ2" s="157"/>
      <c r="MBA2" s="157"/>
      <c r="MBB2" s="157"/>
      <c r="MBC2" s="157"/>
      <c r="MBD2" s="157"/>
      <c r="MBE2" s="157"/>
      <c r="MBF2" s="157"/>
      <c r="MBG2" s="157"/>
      <c r="MBH2" s="157"/>
      <c r="MBI2" s="157"/>
      <c r="MBJ2" s="157"/>
      <c r="MBK2" s="157"/>
      <c r="MBL2" s="157"/>
      <c r="MBM2" s="157"/>
      <c r="MBN2" s="157"/>
      <c r="MBO2" s="157"/>
      <c r="MBP2" s="157"/>
      <c r="MBQ2" s="157"/>
      <c r="MBR2" s="157"/>
      <c r="MBS2" s="157"/>
      <c r="MBT2" s="157"/>
      <c r="MBU2" s="157"/>
      <c r="MBV2" s="157"/>
      <c r="MBW2" s="157"/>
      <c r="MBX2" s="157"/>
      <c r="MBY2" s="157"/>
      <c r="MBZ2" s="157"/>
      <c r="MCA2" s="157"/>
      <c r="MCB2" s="157"/>
      <c r="MCC2" s="157"/>
      <c r="MCD2" s="157"/>
      <c r="MCE2" s="157"/>
      <c r="MCF2" s="157"/>
      <c r="MCG2" s="157"/>
      <c r="MCH2" s="157"/>
      <c r="MCI2" s="157"/>
      <c r="MCJ2" s="157"/>
      <c r="MCK2" s="157"/>
      <c r="MCL2" s="157"/>
      <c r="MCM2" s="157"/>
      <c r="MCN2" s="157"/>
      <c r="MCO2" s="157"/>
      <c r="MCP2" s="157"/>
      <c r="MCQ2" s="157"/>
      <c r="MCR2" s="157"/>
      <c r="MCS2" s="157"/>
      <c r="MCT2" s="157"/>
      <c r="MCU2" s="157"/>
      <c r="MCV2" s="157"/>
      <c r="MCW2" s="157"/>
      <c r="MCX2" s="157"/>
      <c r="MCY2" s="157"/>
      <c r="MCZ2" s="157"/>
      <c r="MDA2" s="157"/>
      <c r="MDB2" s="157"/>
      <c r="MDC2" s="157"/>
      <c r="MDD2" s="157"/>
      <c r="MDE2" s="157"/>
      <c r="MDF2" s="157"/>
      <c r="MDG2" s="157"/>
      <c r="MDH2" s="157"/>
      <c r="MDI2" s="157"/>
      <c r="MDJ2" s="157"/>
      <c r="MDK2" s="157"/>
      <c r="MDL2" s="157"/>
      <c r="MDM2" s="157"/>
      <c r="MDN2" s="157"/>
      <c r="MDO2" s="157"/>
      <c r="MDP2" s="157"/>
      <c r="MDQ2" s="157"/>
      <c r="MDR2" s="157"/>
      <c r="MDS2" s="157"/>
      <c r="MDT2" s="157"/>
      <c r="MDU2" s="157"/>
      <c r="MDV2" s="157"/>
      <c r="MDW2" s="157"/>
      <c r="MDX2" s="157"/>
      <c r="MDY2" s="157"/>
      <c r="MDZ2" s="157"/>
      <c r="MEA2" s="157"/>
      <c r="MEB2" s="157"/>
      <c r="MEC2" s="157"/>
      <c r="MED2" s="157"/>
      <c r="MEE2" s="157"/>
      <c r="MEF2" s="157"/>
      <c r="MEG2" s="157"/>
      <c r="MEH2" s="157"/>
      <c r="MEI2" s="157"/>
      <c r="MEJ2" s="157"/>
      <c r="MEK2" s="157"/>
      <c r="MEL2" s="157"/>
      <c r="MEM2" s="157"/>
      <c r="MEN2" s="157"/>
      <c r="MEO2" s="157"/>
      <c r="MEP2" s="157"/>
      <c r="MEQ2" s="157"/>
      <c r="MER2" s="157"/>
      <c r="MES2" s="157"/>
      <c r="MET2" s="157"/>
      <c r="MEU2" s="157"/>
      <c r="MEV2" s="157"/>
      <c r="MEW2" s="157"/>
      <c r="MEX2" s="157"/>
      <c r="MEY2" s="157"/>
      <c r="MEZ2" s="157"/>
      <c r="MFA2" s="157"/>
      <c r="MFB2" s="157"/>
      <c r="MFC2" s="157"/>
      <c r="MFD2" s="157"/>
      <c r="MFE2" s="157"/>
      <c r="MFF2" s="157"/>
      <c r="MFG2" s="157"/>
      <c r="MFH2" s="157"/>
      <c r="MFI2" s="157"/>
      <c r="MFJ2" s="157"/>
      <c r="MFK2" s="157"/>
      <c r="MFL2" s="157"/>
      <c r="MFM2" s="157"/>
      <c r="MFN2" s="157"/>
      <c r="MFO2" s="157"/>
      <c r="MFP2" s="157"/>
      <c r="MFQ2" s="157"/>
      <c r="MFR2" s="157"/>
      <c r="MFS2" s="157"/>
      <c r="MFT2" s="157"/>
      <c r="MFU2" s="157"/>
      <c r="MFV2" s="157"/>
      <c r="MFW2" s="157"/>
      <c r="MFX2" s="157"/>
      <c r="MFY2" s="157"/>
      <c r="MFZ2" s="157"/>
      <c r="MGA2" s="157"/>
      <c r="MGB2" s="157"/>
      <c r="MGC2" s="157"/>
      <c r="MGD2" s="157"/>
      <c r="MGE2" s="157"/>
      <c r="MGF2" s="157"/>
      <c r="MGG2" s="157"/>
      <c r="MGH2" s="157"/>
      <c r="MGI2" s="157"/>
      <c r="MGJ2" s="157"/>
      <c r="MGK2" s="157"/>
      <c r="MGL2" s="157"/>
      <c r="MGM2" s="157"/>
      <c r="MGN2" s="157"/>
      <c r="MGO2" s="157"/>
      <c r="MGP2" s="157"/>
      <c r="MGQ2" s="157"/>
      <c r="MGR2" s="157"/>
      <c r="MGS2" s="157"/>
      <c r="MGT2" s="157"/>
      <c r="MGU2" s="157"/>
      <c r="MGV2" s="157"/>
      <c r="MGW2" s="157"/>
      <c r="MGX2" s="157"/>
      <c r="MGY2" s="157"/>
      <c r="MGZ2" s="157"/>
      <c r="MHA2" s="157"/>
      <c r="MHB2" s="157"/>
      <c r="MHC2" s="157"/>
      <c r="MHD2" s="157"/>
      <c r="MHE2" s="157"/>
      <c r="MHF2" s="157"/>
      <c r="MHG2" s="157"/>
      <c r="MHH2" s="157"/>
      <c r="MHI2" s="157"/>
      <c r="MHJ2" s="157"/>
      <c r="MHK2" s="157"/>
      <c r="MHL2" s="157"/>
      <c r="MHM2" s="157"/>
      <c r="MHN2" s="157"/>
      <c r="MHO2" s="157"/>
      <c r="MHP2" s="157"/>
      <c r="MHQ2" s="157"/>
      <c r="MHR2" s="157"/>
      <c r="MHS2" s="157"/>
      <c r="MHT2" s="157"/>
      <c r="MHU2" s="157"/>
      <c r="MHV2" s="157"/>
      <c r="MHW2" s="157"/>
      <c r="MHX2" s="157"/>
      <c r="MHY2" s="157"/>
      <c r="MHZ2" s="157"/>
      <c r="MIA2" s="157"/>
      <c r="MIB2" s="157"/>
      <c r="MIC2" s="157"/>
      <c r="MID2" s="157"/>
      <c r="MIE2" s="157"/>
      <c r="MIF2" s="157"/>
      <c r="MIG2" s="157"/>
      <c r="MIH2" s="157"/>
      <c r="MII2" s="157"/>
      <c r="MIJ2" s="157"/>
      <c r="MIK2" s="157"/>
      <c r="MIL2" s="157"/>
      <c r="MIM2" s="157"/>
      <c r="MIN2" s="157"/>
      <c r="MIO2" s="157"/>
      <c r="MIP2" s="157"/>
      <c r="MIQ2" s="157"/>
      <c r="MIR2" s="157"/>
      <c r="MIS2" s="157"/>
      <c r="MIT2" s="157"/>
      <c r="MIU2" s="157"/>
      <c r="MIV2" s="157"/>
      <c r="MIW2" s="157"/>
      <c r="MIX2" s="157"/>
      <c r="MIY2" s="157"/>
      <c r="MIZ2" s="157"/>
      <c r="MJA2" s="157"/>
      <c r="MJB2" s="157"/>
      <c r="MJC2" s="157"/>
      <c r="MJD2" s="157"/>
      <c r="MJE2" s="157"/>
      <c r="MJF2" s="157"/>
      <c r="MJG2" s="157"/>
      <c r="MJH2" s="157"/>
      <c r="MJI2" s="157"/>
      <c r="MJJ2" s="157"/>
      <c r="MJK2" s="157"/>
      <c r="MJL2" s="157"/>
      <c r="MJM2" s="157"/>
      <c r="MJN2" s="157"/>
      <c r="MJO2" s="157"/>
      <c r="MJP2" s="157"/>
      <c r="MJQ2" s="157"/>
      <c r="MJR2" s="157"/>
      <c r="MJS2" s="157"/>
      <c r="MJT2" s="157"/>
      <c r="MJU2" s="157"/>
      <c r="MJV2" s="157"/>
      <c r="MJW2" s="157"/>
      <c r="MJX2" s="157"/>
      <c r="MJY2" s="157"/>
      <c r="MJZ2" s="157"/>
      <c r="MKA2" s="157"/>
      <c r="MKB2" s="157"/>
      <c r="MKC2" s="157"/>
      <c r="MKD2" s="157"/>
      <c r="MKE2" s="157"/>
      <c r="MKF2" s="157"/>
      <c r="MKG2" s="157"/>
      <c r="MKH2" s="157"/>
      <c r="MKI2" s="157"/>
      <c r="MKJ2" s="157"/>
      <c r="MKK2" s="157"/>
      <c r="MKL2" s="157"/>
      <c r="MKM2" s="157"/>
      <c r="MKN2" s="157"/>
      <c r="MKO2" s="157"/>
      <c r="MKP2" s="157"/>
      <c r="MKQ2" s="157"/>
      <c r="MKR2" s="157"/>
      <c r="MKS2" s="157"/>
      <c r="MKT2" s="157"/>
      <c r="MKU2" s="157"/>
      <c r="MKV2" s="157"/>
      <c r="MKW2" s="157"/>
      <c r="MKX2" s="157"/>
      <c r="MKY2" s="157"/>
      <c r="MKZ2" s="157"/>
      <c r="MLA2" s="157"/>
      <c r="MLB2" s="157"/>
      <c r="MLC2" s="157"/>
      <c r="MLD2" s="157"/>
      <c r="MLE2" s="157"/>
      <c r="MLF2" s="157"/>
      <c r="MLG2" s="157"/>
      <c r="MLH2" s="157"/>
      <c r="MLI2" s="157"/>
      <c r="MLJ2" s="157"/>
      <c r="MLK2" s="157"/>
      <c r="MLL2" s="157"/>
      <c r="MLM2" s="157"/>
      <c r="MLN2" s="157"/>
      <c r="MLO2" s="157"/>
      <c r="MLP2" s="157"/>
      <c r="MLQ2" s="157"/>
      <c r="MLR2" s="157"/>
      <c r="MLS2" s="157"/>
      <c r="MLT2" s="157"/>
      <c r="MLU2" s="157"/>
      <c r="MLV2" s="157"/>
      <c r="MLW2" s="157"/>
      <c r="MLX2" s="157"/>
      <c r="MLY2" s="157"/>
      <c r="MLZ2" s="157"/>
      <c r="MMA2" s="157"/>
      <c r="MMB2" s="157"/>
      <c r="MMC2" s="157"/>
      <c r="MMD2" s="157"/>
      <c r="MME2" s="157"/>
      <c r="MMF2" s="157"/>
      <c r="MMG2" s="157"/>
      <c r="MMH2" s="157"/>
      <c r="MMI2" s="157"/>
      <c r="MMJ2" s="157"/>
      <c r="MMK2" s="157"/>
      <c r="MML2" s="157"/>
      <c r="MMM2" s="157"/>
      <c r="MMN2" s="157"/>
      <c r="MMO2" s="157"/>
      <c r="MMP2" s="157"/>
      <c r="MMQ2" s="157"/>
      <c r="MMR2" s="157"/>
      <c r="MMS2" s="157"/>
      <c r="MMT2" s="157"/>
      <c r="MMU2" s="157"/>
      <c r="MMV2" s="157"/>
      <c r="MMW2" s="157"/>
      <c r="MMX2" s="157"/>
      <c r="MMY2" s="157"/>
      <c r="MMZ2" s="157"/>
      <c r="MNA2" s="157"/>
      <c r="MNB2" s="157"/>
      <c r="MNC2" s="157"/>
      <c r="MND2" s="157"/>
      <c r="MNE2" s="157"/>
      <c r="MNF2" s="157"/>
      <c r="MNG2" s="157"/>
      <c r="MNH2" s="157"/>
      <c r="MNI2" s="157"/>
      <c r="MNJ2" s="157"/>
      <c r="MNK2" s="157"/>
      <c r="MNL2" s="157"/>
      <c r="MNM2" s="157"/>
      <c r="MNN2" s="157"/>
      <c r="MNO2" s="157"/>
      <c r="MNP2" s="157"/>
      <c r="MNQ2" s="157"/>
      <c r="MNR2" s="157"/>
      <c r="MNS2" s="157"/>
      <c r="MNT2" s="157"/>
      <c r="MNU2" s="157"/>
      <c r="MNV2" s="157"/>
      <c r="MNW2" s="157"/>
      <c r="MNX2" s="157"/>
      <c r="MNY2" s="157"/>
      <c r="MNZ2" s="157"/>
      <c r="MOA2" s="157"/>
      <c r="MOB2" s="157"/>
      <c r="MOC2" s="157"/>
      <c r="MOD2" s="157"/>
      <c r="MOE2" s="157"/>
      <c r="MOF2" s="157"/>
      <c r="MOG2" s="157"/>
      <c r="MOH2" s="157"/>
      <c r="MOI2" s="157"/>
      <c r="MOJ2" s="157"/>
      <c r="MOK2" s="157"/>
      <c r="MOL2" s="157"/>
      <c r="MOM2" s="157"/>
      <c r="MON2" s="157"/>
      <c r="MOO2" s="157"/>
      <c r="MOP2" s="157"/>
      <c r="MOQ2" s="157"/>
      <c r="MOR2" s="157"/>
      <c r="MOS2" s="157"/>
      <c r="MOT2" s="157"/>
      <c r="MOU2" s="157"/>
      <c r="MOV2" s="157"/>
      <c r="MOW2" s="157"/>
      <c r="MOX2" s="157"/>
      <c r="MOY2" s="157"/>
      <c r="MOZ2" s="157"/>
      <c r="MPA2" s="157"/>
      <c r="MPB2" s="157"/>
      <c r="MPC2" s="157"/>
      <c r="MPD2" s="157"/>
      <c r="MPE2" s="157"/>
      <c r="MPF2" s="157"/>
      <c r="MPG2" s="157"/>
      <c r="MPH2" s="157"/>
      <c r="MPI2" s="157"/>
      <c r="MPJ2" s="157"/>
      <c r="MPK2" s="157"/>
      <c r="MPL2" s="157"/>
      <c r="MPM2" s="157"/>
      <c r="MPN2" s="157"/>
      <c r="MPO2" s="157"/>
      <c r="MPP2" s="157"/>
      <c r="MPQ2" s="157"/>
      <c r="MPR2" s="157"/>
      <c r="MPS2" s="157"/>
      <c r="MPT2" s="157"/>
      <c r="MPU2" s="157"/>
      <c r="MPV2" s="157"/>
      <c r="MPW2" s="157"/>
      <c r="MPX2" s="157"/>
      <c r="MPY2" s="157"/>
      <c r="MPZ2" s="157"/>
      <c r="MQA2" s="157"/>
      <c r="MQB2" s="157"/>
      <c r="MQC2" s="157"/>
      <c r="MQD2" s="157"/>
      <c r="MQE2" s="157"/>
      <c r="MQF2" s="157"/>
      <c r="MQG2" s="157"/>
      <c r="MQH2" s="157"/>
      <c r="MQI2" s="157"/>
      <c r="MQJ2" s="157"/>
      <c r="MQK2" s="157"/>
      <c r="MQL2" s="157"/>
      <c r="MQM2" s="157"/>
      <c r="MQN2" s="157"/>
      <c r="MQO2" s="157"/>
      <c r="MQP2" s="157"/>
      <c r="MQQ2" s="157"/>
      <c r="MQR2" s="157"/>
      <c r="MQS2" s="157"/>
      <c r="MQT2" s="157"/>
      <c r="MQU2" s="157"/>
      <c r="MQV2" s="157"/>
      <c r="MQW2" s="157"/>
      <c r="MQX2" s="157"/>
      <c r="MQY2" s="157"/>
      <c r="MQZ2" s="157"/>
      <c r="MRA2" s="157"/>
      <c r="MRB2" s="157"/>
      <c r="MRC2" s="157"/>
      <c r="MRD2" s="157"/>
      <c r="MRE2" s="157"/>
      <c r="MRF2" s="157"/>
      <c r="MRG2" s="157"/>
      <c r="MRH2" s="157"/>
      <c r="MRI2" s="157"/>
      <c r="MRJ2" s="157"/>
      <c r="MRK2" s="157"/>
      <c r="MRL2" s="157"/>
      <c r="MRM2" s="157"/>
      <c r="MRN2" s="157"/>
      <c r="MRO2" s="157"/>
      <c r="MRP2" s="157"/>
      <c r="MRQ2" s="157"/>
      <c r="MRR2" s="157"/>
      <c r="MRS2" s="157"/>
      <c r="MRT2" s="157"/>
      <c r="MRU2" s="157"/>
      <c r="MRV2" s="157"/>
      <c r="MRW2" s="157"/>
      <c r="MRX2" s="157"/>
      <c r="MRY2" s="157"/>
      <c r="MRZ2" s="157"/>
      <c r="MSA2" s="157"/>
      <c r="MSB2" s="157"/>
      <c r="MSC2" s="157"/>
      <c r="MSD2" s="157"/>
      <c r="MSE2" s="157"/>
      <c r="MSF2" s="157"/>
      <c r="MSG2" s="157"/>
      <c r="MSH2" s="157"/>
      <c r="MSI2" s="157"/>
      <c r="MSJ2" s="157"/>
      <c r="MSK2" s="157"/>
      <c r="MSL2" s="157"/>
      <c r="MSM2" s="157"/>
      <c r="MSN2" s="157"/>
      <c r="MSO2" s="157"/>
      <c r="MSP2" s="157"/>
      <c r="MSQ2" s="157"/>
      <c r="MSR2" s="157"/>
      <c r="MSS2" s="157"/>
      <c r="MST2" s="157"/>
      <c r="MSU2" s="157"/>
      <c r="MSV2" s="157"/>
      <c r="MSW2" s="157"/>
      <c r="MSX2" s="157"/>
      <c r="MSY2" s="157"/>
      <c r="MSZ2" s="157"/>
      <c r="MTA2" s="157"/>
      <c r="MTB2" s="157"/>
      <c r="MTC2" s="157"/>
      <c r="MTD2" s="157"/>
      <c r="MTE2" s="157"/>
      <c r="MTF2" s="157"/>
      <c r="MTG2" s="157"/>
      <c r="MTH2" s="157"/>
      <c r="MTI2" s="157"/>
      <c r="MTJ2" s="157"/>
      <c r="MTK2" s="157"/>
      <c r="MTL2" s="157"/>
      <c r="MTM2" s="157"/>
      <c r="MTN2" s="157"/>
      <c r="MTO2" s="157"/>
      <c r="MTP2" s="157"/>
      <c r="MTQ2" s="157"/>
      <c r="MTR2" s="157"/>
      <c r="MTS2" s="157"/>
      <c r="MTT2" s="157"/>
      <c r="MTU2" s="157"/>
      <c r="MTV2" s="157"/>
      <c r="MTW2" s="157"/>
      <c r="MTX2" s="157"/>
      <c r="MTY2" s="157"/>
      <c r="MTZ2" s="157"/>
      <c r="MUA2" s="157"/>
      <c r="MUB2" s="157"/>
      <c r="MUC2" s="157"/>
      <c r="MUD2" s="157"/>
      <c r="MUE2" s="157"/>
      <c r="MUF2" s="157"/>
      <c r="MUG2" s="157"/>
      <c r="MUH2" s="157"/>
      <c r="MUI2" s="157"/>
      <c r="MUJ2" s="157"/>
      <c r="MUK2" s="157"/>
      <c r="MUL2" s="157"/>
      <c r="MUM2" s="157"/>
      <c r="MUN2" s="157"/>
      <c r="MUO2" s="157"/>
      <c r="MUP2" s="157"/>
      <c r="MUQ2" s="157"/>
      <c r="MUR2" s="157"/>
      <c r="MUS2" s="157"/>
      <c r="MUT2" s="157"/>
      <c r="MUU2" s="157"/>
      <c r="MUV2" s="157"/>
      <c r="MUW2" s="157"/>
      <c r="MUX2" s="157"/>
      <c r="MUY2" s="157"/>
      <c r="MUZ2" s="157"/>
      <c r="MVA2" s="157"/>
      <c r="MVB2" s="157"/>
      <c r="MVC2" s="157"/>
      <c r="MVD2" s="157"/>
      <c r="MVE2" s="157"/>
      <c r="MVF2" s="157"/>
      <c r="MVG2" s="157"/>
      <c r="MVH2" s="157"/>
      <c r="MVI2" s="157"/>
      <c r="MVJ2" s="157"/>
      <c r="MVK2" s="157"/>
      <c r="MVL2" s="157"/>
      <c r="MVM2" s="157"/>
      <c r="MVN2" s="157"/>
      <c r="MVO2" s="157"/>
      <c r="MVP2" s="157"/>
      <c r="MVQ2" s="157"/>
      <c r="MVR2" s="157"/>
      <c r="MVS2" s="157"/>
      <c r="MVT2" s="157"/>
      <c r="MVU2" s="157"/>
      <c r="MVV2" s="157"/>
      <c r="MVW2" s="157"/>
      <c r="MVX2" s="157"/>
      <c r="MVY2" s="157"/>
      <c r="MVZ2" s="157"/>
      <c r="MWA2" s="157"/>
      <c r="MWB2" s="157"/>
      <c r="MWC2" s="157"/>
      <c r="MWD2" s="157"/>
      <c r="MWE2" s="157"/>
      <c r="MWF2" s="157"/>
      <c r="MWG2" s="157"/>
      <c r="MWH2" s="157"/>
      <c r="MWI2" s="157"/>
      <c r="MWJ2" s="157"/>
      <c r="MWK2" s="157"/>
      <c r="MWL2" s="157"/>
      <c r="MWM2" s="157"/>
      <c r="MWN2" s="157"/>
      <c r="MWO2" s="157"/>
      <c r="MWP2" s="157"/>
      <c r="MWQ2" s="157"/>
      <c r="MWR2" s="157"/>
      <c r="MWS2" s="157"/>
      <c r="MWT2" s="157"/>
      <c r="MWU2" s="157"/>
      <c r="MWV2" s="157"/>
      <c r="MWW2" s="157"/>
      <c r="MWX2" s="157"/>
      <c r="MWY2" s="157"/>
      <c r="MWZ2" s="157"/>
      <c r="MXA2" s="157"/>
      <c r="MXB2" s="157"/>
      <c r="MXC2" s="157"/>
      <c r="MXD2" s="157"/>
      <c r="MXE2" s="157"/>
      <c r="MXF2" s="157"/>
      <c r="MXG2" s="157"/>
      <c r="MXH2" s="157"/>
      <c r="MXI2" s="157"/>
      <c r="MXJ2" s="157"/>
      <c r="MXK2" s="157"/>
      <c r="MXL2" s="157"/>
      <c r="MXM2" s="157"/>
      <c r="MXN2" s="157"/>
      <c r="MXO2" s="157"/>
      <c r="MXP2" s="157"/>
      <c r="MXQ2" s="157"/>
      <c r="MXR2" s="157"/>
      <c r="MXS2" s="157"/>
      <c r="MXT2" s="157"/>
      <c r="MXU2" s="157"/>
      <c r="MXV2" s="157"/>
      <c r="MXW2" s="157"/>
      <c r="MXX2" s="157"/>
      <c r="MXY2" s="157"/>
      <c r="MXZ2" s="157"/>
      <c r="MYA2" s="157"/>
      <c r="MYB2" s="157"/>
      <c r="MYC2" s="157"/>
      <c r="MYD2" s="157"/>
      <c r="MYE2" s="157"/>
      <c r="MYF2" s="157"/>
      <c r="MYG2" s="157"/>
      <c r="MYH2" s="157"/>
      <c r="MYI2" s="157"/>
      <c r="MYJ2" s="157"/>
      <c r="MYK2" s="157"/>
      <c r="MYL2" s="157"/>
      <c r="MYM2" s="157"/>
      <c r="MYN2" s="157"/>
      <c r="MYO2" s="157"/>
      <c r="MYP2" s="157"/>
      <c r="MYQ2" s="157"/>
      <c r="MYR2" s="157"/>
      <c r="MYS2" s="157"/>
      <c r="MYT2" s="157"/>
      <c r="MYU2" s="157"/>
      <c r="MYV2" s="157"/>
      <c r="MYW2" s="157"/>
      <c r="MYX2" s="157"/>
      <c r="MYY2" s="157"/>
      <c r="MYZ2" s="157"/>
      <c r="MZA2" s="157"/>
      <c r="MZB2" s="157"/>
      <c r="MZC2" s="157"/>
      <c r="MZD2" s="157"/>
      <c r="MZE2" s="157"/>
      <c r="MZF2" s="157"/>
      <c r="MZG2" s="157"/>
      <c r="MZH2" s="157"/>
      <c r="MZI2" s="157"/>
      <c r="MZJ2" s="157"/>
      <c r="MZK2" s="157"/>
      <c r="MZL2" s="157"/>
      <c r="MZM2" s="157"/>
      <c r="MZN2" s="157"/>
      <c r="MZO2" s="157"/>
      <c r="MZP2" s="157"/>
      <c r="MZQ2" s="157"/>
      <c r="MZR2" s="157"/>
      <c r="MZS2" s="157"/>
      <c r="MZT2" s="157"/>
      <c r="MZU2" s="157"/>
      <c r="MZV2" s="157"/>
      <c r="MZW2" s="157"/>
      <c r="MZX2" s="157"/>
      <c r="MZY2" s="157"/>
      <c r="MZZ2" s="157"/>
      <c r="NAA2" s="157"/>
      <c r="NAB2" s="157"/>
      <c r="NAC2" s="157"/>
      <c r="NAD2" s="157"/>
      <c r="NAE2" s="157"/>
      <c r="NAF2" s="157"/>
      <c r="NAG2" s="157"/>
      <c r="NAH2" s="157"/>
      <c r="NAI2" s="157"/>
      <c r="NAJ2" s="157"/>
      <c r="NAK2" s="157"/>
      <c r="NAL2" s="157"/>
      <c r="NAM2" s="157"/>
      <c r="NAN2" s="157"/>
      <c r="NAO2" s="157"/>
      <c r="NAP2" s="157"/>
      <c r="NAQ2" s="157"/>
      <c r="NAR2" s="157"/>
      <c r="NAS2" s="157"/>
      <c r="NAT2" s="157"/>
      <c r="NAU2" s="157"/>
      <c r="NAV2" s="157"/>
      <c r="NAW2" s="157"/>
      <c r="NAX2" s="157"/>
      <c r="NAY2" s="157"/>
      <c r="NAZ2" s="157"/>
      <c r="NBA2" s="157"/>
      <c r="NBB2" s="157"/>
      <c r="NBC2" s="157"/>
      <c r="NBD2" s="157"/>
      <c r="NBE2" s="157"/>
      <c r="NBF2" s="157"/>
      <c r="NBG2" s="157"/>
      <c r="NBH2" s="157"/>
      <c r="NBI2" s="157"/>
      <c r="NBJ2" s="157"/>
      <c r="NBK2" s="157"/>
      <c r="NBL2" s="157"/>
      <c r="NBM2" s="157"/>
      <c r="NBN2" s="157"/>
      <c r="NBO2" s="157"/>
      <c r="NBP2" s="157"/>
      <c r="NBQ2" s="157"/>
      <c r="NBR2" s="157"/>
      <c r="NBS2" s="157"/>
      <c r="NBT2" s="157"/>
      <c r="NBU2" s="157"/>
      <c r="NBV2" s="157"/>
      <c r="NBW2" s="157"/>
      <c r="NBX2" s="157"/>
      <c r="NBY2" s="157"/>
      <c r="NBZ2" s="157"/>
      <c r="NCA2" s="157"/>
      <c r="NCB2" s="157"/>
      <c r="NCC2" s="157"/>
      <c r="NCD2" s="157"/>
      <c r="NCE2" s="157"/>
      <c r="NCF2" s="157"/>
      <c r="NCG2" s="157"/>
      <c r="NCH2" s="157"/>
      <c r="NCI2" s="157"/>
      <c r="NCJ2" s="157"/>
      <c r="NCK2" s="157"/>
      <c r="NCL2" s="157"/>
      <c r="NCM2" s="157"/>
      <c r="NCN2" s="157"/>
      <c r="NCO2" s="157"/>
      <c r="NCP2" s="157"/>
      <c r="NCQ2" s="157"/>
      <c r="NCR2" s="157"/>
      <c r="NCS2" s="157"/>
      <c r="NCT2" s="157"/>
      <c r="NCU2" s="157"/>
      <c r="NCV2" s="157"/>
      <c r="NCW2" s="157"/>
      <c r="NCX2" s="157"/>
      <c r="NCY2" s="157"/>
      <c r="NCZ2" s="157"/>
      <c r="NDA2" s="157"/>
      <c r="NDB2" s="157"/>
      <c r="NDC2" s="157"/>
      <c r="NDD2" s="157"/>
      <c r="NDE2" s="157"/>
      <c r="NDF2" s="157"/>
      <c r="NDG2" s="157"/>
      <c r="NDH2" s="157"/>
      <c r="NDI2" s="157"/>
      <c r="NDJ2" s="157"/>
      <c r="NDK2" s="157"/>
      <c r="NDL2" s="157"/>
      <c r="NDM2" s="157"/>
      <c r="NDN2" s="157"/>
      <c r="NDO2" s="157"/>
      <c r="NDP2" s="157"/>
      <c r="NDQ2" s="157"/>
      <c r="NDR2" s="157"/>
      <c r="NDS2" s="157"/>
      <c r="NDT2" s="157"/>
      <c r="NDU2" s="157"/>
      <c r="NDV2" s="157"/>
      <c r="NDW2" s="157"/>
      <c r="NDX2" s="157"/>
      <c r="NDY2" s="157"/>
      <c r="NDZ2" s="157"/>
      <c r="NEA2" s="157"/>
      <c r="NEB2" s="157"/>
      <c r="NEC2" s="157"/>
      <c r="NED2" s="157"/>
      <c r="NEE2" s="157"/>
      <c r="NEF2" s="157"/>
      <c r="NEG2" s="157"/>
      <c r="NEH2" s="157"/>
      <c r="NEI2" s="157"/>
      <c r="NEJ2" s="157"/>
      <c r="NEK2" s="157"/>
      <c r="NEL2" s="157"/>
      <c r="NEM2" s="157"/>
      <c r="NEN2" s="157"/>
      <c r="NEO2" s="157"/>
      <c r="NEP2" s="157"/>
      <c r="NEQ2" s="157"/>
      <c r="NER2" s="157"/>
      <c r="NES2" s="157"/>
      <c r="NET2" s="157"/>
      <c r="NEU2" s="157"/>
      <c r="NEV2" s="157"/>
      <c r="NEW2" s="157"/>
      <c r="NEX2" s="157"/>
      <c r="NEY2" s="157"/>
      <c r="NEZ2" s="157"/>
      <c r="NFA2" s="157"/>
      <c r="NFB2" s="157"/>
      <c r="NFC2" s="157"/>
      <c r="NFD2" s="157"/>
      <c r="NFE2" s="157"/>
      <c r="NFF2" s="157"/>
      <c r="NFG2" s="157"/>
      <c r="NFH2" s="157"/>
      <c r="NFI2" s="157"/>
      <c r="NFJ2" s="157"/>
      <c r="NFK2" s="157"/>
      <c r="NFL2" s="157"/>
      <c r="NFM2" s="157"/>
      <c r="NFN2" s="157"/>
      <c r="NFO2" s="157"/>
      <c r="NFP2" s="157"/>
      <c r="NFQ2" s="157"/>
      <c r="NFR2" s="157"/>
      <c r="NFS2" s="157"/>
      <c r="NFT2" s="157"/>
      <c r="NFU2" s="157"/>
      <c r="NFV2" s="157"/>
      <c r="NFW2" s="157"/>
      <c r="NFX2" s="157"/>
      <c r="NFY2" s="157"/>
      <c r="NFZ2" s="157"/>
      <c r="NGA2" s="157"/>
      <c r="NGB2" s="157"/>
      <c r="NGC2" s="157"/>
      <c r="NGD2" s="157"/>
      <c r="NGE2" s="157"/>
      <c r="NGF2" s="157"/>
      <c r="NGG2" s="157"/>
      <c r="NGH2" s="157"/>
      <c r="NGI2" s="157"/>
      <c r="NGJ2" s="157"/>
      <c r="NGK2" s="157"/>
      <c r="NGL2" s="157"/>
      <c r="NGM2" s="157"/>
      <c r="NGN2" s="157"/>
      <c r="NGO2" s="157"/>
      <c r="NGP2" s="157"/>
      <c r="NGQ2" s="157"/>
      <c r="NGR2" s="157"/>
      <c r="NGS2" s="157"/>
      <c r="NGT2" s="157"/>
      <c r="NGU2" s="157"/>
      <c r="NGV2" s="157"/>
      <c r="NGW2" s="157"/>
      <c r="NGX2" s="157"/>
      <c r="NGY2" s="157"/>
      <c r="NGZ2" s="157"/>
      <c r="NHA2" s="157"/>
      <c r="NHB2" s="157"/>
      <c r="NHC2" s="157"/>
      <c r="NHD2" s="157"/>
      <c r="NHE2" s="157"/>
      <c r="NHF2" s="157"/>
      <c r="NHG2" s="157"/>
      <c r="NHH2" s="157"/>
      <c r="NHI2" s="157"/>
      <c r="NHJ2" s="157"/>
      <c r="NHK2" s="157"/>
      <c r="NHL2" s="157"/>
      <c r="NHM2" s="157"/>
      <c r="NHN2" s="157"/>
      <c r="NHO2" s="157"/>
      <c r="NHP2" s="157"/>
      <c r="NHQ2" s="157"/>
      <c r="NHR2" s="157"/>
      <c r="NHS2" s="157"/>
      <c r="NHT2" s="157"/>
      <c r="NHU2" s="157"/>
      <c r="NHV2" s="157"/>
      <c r="NHW2" s="157"/>
      <c r="NHX2" s="157"/>
      <c r="NHY2" s="157"/>
      <c r="NHZ2" s="157"/>
      <c r="NIA2" s="157"/>
      <c r="NIB2" s="157"/>
      <c r="NIC2" s="157"/>
      <c r="NID2" s="157"/>
      <c r="NIE2" s="157"/>
      <c r="NIF2" s="157"/>
      <c r="NIG2" s="157"/>
      <c r="NIH2" s="157"/>
      <c r="NII2" s="157"/>
      <c r="NIJ2" s="157"/>
      <c r="NIK2" s="157"/>
      <c r="NIL2" s="157"/>
      <c r="NIM2" s="157"/>
      <c r="NIN2" s="157"/>
      <c r="NIO2" s="157"/>
      <c r="NIP2" s="157"/>
      <c r="NIQ2" s="157"/>
      <c r="NIR2" s="157"/>
      <c r="NIS2" s="157"/>
      <c r="NIT2" s="157"/>
      <c r="NIU2" s="157"/>
      <c r="NIV2" s="157"/>
      <c r="NIW2" s="157"/>
      <c r="NIX2" s="157"/>
      <c r="NIY2" s="157"/>
      <c r="NIZ2" s="157"/>
      <c r="NJA2" s="157"/>
      <c r="NJB2" s="157"/>
      <c r="NJC2" s="157"/>
      <c r="NJD2" s="157"/>
      <c r="NJE2" s="157"/>
      <c r="NJF2" s="157"/>
      <c r="NJG2" s="157"/>
      <c r="NJH2" s="157"/>
      <c r="NJI2" s="157"/>
      <c r="NJJ2" s="157"/>
      <c r="NJK2" s="157"/>
      <c r="NJL2" s="157"/>
      <c r="NJM2" s="157"/>
      <c r="NJN2" s="157"/>
      <c r="NJO2" s="157"/>
      <c r="NJP2" s="157"/>
      <c r="NJQ2" s="157"/>
      <c r="NJR2" s="157"/>
      <c r="NJS2" s="157"/>
      <c r="NJT2" s="157"/>
      <c r="NJU2" s="157"/>
      <c r="NJV2" s="157"/>
      <c r="NJW2" s="157"/>
      <c r="NJX2" s="157"/>
      <c r="NJY2" s="157"/>
      <c r="NJZ2" s="157"/>
      <c r="NKA2" s="157"/>
      <c r="NKB2" s="157"/>
      <c r="NKC2" s="157"/>
      <c r="NKD2" s="157"/>
      <c r="NKE2" s="157"/>
      <c r="NKF2" s="157"/>
      <c r="NKG2" s="157"/>
      <c r="NKH2" s="157"/>
      <c r="NKI2" s="157"/>
      <c r="NKJ2" s="157"/>
      <c r="NKK2" s="157"/>
      <c r="NKL2" s="157"/>
      <c r="NKM2" s="157"/>
      <c r="NKN2" s="157"/>
      <c r="NKO2" s="157"/>
      <c r="NKP2" s="157"/>
      <c r="NKQ2" s="157"/>
      <c r="NKR2" s="157"/>
      <c r="NKS2" s="157"/>
      <c r="NKT2" s="157"/>
      <c r="NKU2" s="157"/>
      <c r="NKV2" s="157"/>
      <c r="NKW2" s="157"/>
      <c r="NKX2" s="157"/>
      <c r="NKY2" s="157"/>
      <c r="NKZ2" s="157"/>
      <c r="NLA2" s="157"/>
      <c r="NLB2" s="157"/>
      <c r="NLC2" s="157"/>
      <c r="NLD2" s="157"/>
      <c r="NLE2" s="157"/>
      <c r="NLF2" s="157"/>
      <c r="NLG2" s="157"/>
      <c r="NLH2" s="157"/>
      <c r="NLI2" s="157"/>
      <c r="NLJ2" s="157"/>
      <c r="NLK2" s="157"/>
      <c r="NLL2" s="157"/>
      <c r="NLM2" s="157"/>
      <c r="NLN2" s="157"/>
      <c r="NLO2" s="157"/>
      <c r="NLP2" s="157"/>
      <c r="NLQ2" s="157"/>
      <c r="NLR2" s="157"/>
      <c r="NLS2" s="157"/>
      <c r="NLT2" s="157"/>
      <c r="NLU2" s="157"/>
      <c r="NLV2" s="157"/>
      <c r="NLW2" s="157"/>
      <c r="NLX2" s="157"/>
      <c r="NLY2" s="157"/>
      <c r="NLZ2" s="157"/>
      <c r="NMA2" s="157"/>
      <c r="NMB2" s="157"/>
      <c r="NMC2" s="157"/>
      <c r="NMD2" s="157"/>
      <c r="NME2" s="157"/>
      <c r="NMF2" s="157"/>
      <c r="NMG2" s="157"/>
      <c r="NMH2" s="157"/>
      <c r="NMI2" s="157"/>
      <c r="NMJ2" s="157"/>
      <c r="NMK2" s="157"/>
      <c r="NML2" s="157"/>
      <c r="NMM2" s="157"/>
      <c r="NMN2" s="157"/>
      <c r="NMO2" s="157"/>
      <c r="NMP2" s="157"/>
      <c r="NMQ2" s="157"/>
      <c r="NMR2" s="157"/>
      <c r="NMS2" s="157"/>
      <c r="NMT2" s="157"/>
      <c r="NMU2" s="157"/>
      <c r="NMV2" s="157"/>
      <c r="NMW2" s="157"/>
      <c r="NMX2" s="157"/>
      <c r="NMY2" s="157"/>
      <c r="NMZ2" s="157"/>
      <c r="NNA2" s="157"/>
      <c r="NNB2" s="157"/>
      <c r="NNC2" s="157"/>
      <c r="NND2" s="157"/>
      <c r="NNE2" s="157"/>
      <c r="NNF2" s="157"/>
      <c r="NNG2" s="157"/>
      <c r="NNH2" s="157"/>
      <c r="NNI2" s="157"/>
      <c r="NNJ2" s="157"/>
      <c r="NNK2" s="157"/>
      <c r="NNL2" s="157"/>
      <c r="NNM2" s="157"/>
      <c r="NNN2" s="157"/>
      <c r="NNO2" s="157"/>
      <c r="NNP2" s="157"/>
      <c r="NNQ2" s="157"/>
      <c r="NNR2" s="157"/>
      <c r="NNS2" s="157"/>
      <c r="NNT2" s="157"/>
      <c r="NNU2" s="157"/>
      <c r="NNV2" s="157"/>
      <c r="NNW2" s="157"/>
      <c r="NNX2" s="157"/>
      <c r="NNY2" s="157"/>
      <c r="NNZ2" s="157"/>
      <c r="NOA2" s="157"/>
      <c r="NOB2" s="157"/>
      <c r="NOC2" s="157"/>
      <c r="NOD2" s="157"/>
      <c r="NOE2" s="157"/>
      <c r="NOF2" s="157"/>
      <c r="NOG2" s="157"/>
      <c r="NOH2" s="157"/>
      <c r="NOI2" s="157"/>
      <c r="NOJ2" s="157"/>
      <c r="NOK2" s="157"/>
      <c r="NOL2" s="157"/>
      <c r="NOM2" s="157"/>
      <c r="NON2" s="157"/>
      <c r="NOO2" s="157"/>
      <c r="NOP2" s="157"/>
      <c r="NOQ2" s="157"/>
      <c r="NOR2" s="157"/>
      <c r="NOS2" s="157"/>
      <c r="NOT2" s="157"/>
      <c r="NOU2" s="157"/>
      <c r="NOV2" s="157"/>
      <c r="NOW2" s="157"/>
      <c r="NOX2" s="157"/>
      <c r="NOY2" s="157"/>
      <c r="NOZ2" s="157"/>
      <c r="NPA2" s="157"/>
      <c r="NPB2" s="157"/>
      <c r="NPC2" s="157"/>
      <c r="NPD2" s="157"/>
      <c r="NPE2" s="157"/>
      <c r="NPF2" s="157"/>
      <c r="NPG2" s="157"/>
      <c r="NPH2" s="157"/>
      <c r="NPI2" s="157"/>
      <c r="NPJ2" s="157"/>
      <c r="NPK2" s="157"/>
      <c r="NPL2" s="157"/>
      <c r="NPM2" s="157"/>
      <c r="NPN2" s="157"/>
      <c r="NPO2" s="157"/>
      <c r="NPP2" s="157"/>
      <c r="NPQ2" s="157"/>
      <c r="NPR2" s="157"/>
      <c r="NPS2" s="157"/>
      <c r="NPT2" s="157"/>
      <c r="NPU2" s="157"/>
      <c r="NPV2" s="157"/>
      <c r="NPW2" s="157"/>
      <c r="NPX2" s="157"/>
      <c r="NPY2" s="157"/>
      <c r="NPZ2" s="157"/>
      <c r="NQA2" s="157"/>
      <c r="NQB2" s="157"/>
      <c r="NQC2" s="157"/>
      <c r="NQD2" s="157"/>
      <c r="NQE2" s="157"/>
      <c r="NQF2" s="157"/>
      <c r="NQG2" s="157"/>
      <c r="NQH2" s="157"/>
      <c r="NQI2" s="157"/>
      <c r="NQJ2" s="157"/>
      <c r="NQK2" s="157"/>
      <c r="NQL2" s="157"/>
      <c r="NQM2" s="157"/>
      <c r="NQN2" s="157"/>
      <c r="NQO2" s="157"/>
      <c r="NQP2" s="157"/>
      <c r="NQQ2" s="157"/>
      <c r="NQR2" s="157"/>
      <c r="NQS2" s="157"/>
      <c r="NQT2" s="157"/>
      <c r="NQU2" s="157"/>
      <c r="NQV2" s="157"/>
      <c r="NQW2" s="157"/>
      <c r="NQX2" s="157"/>
      <c r="NQY2" s="157"/>
      <c r="NQZ2" s="157"/>
      <c r="NRA2" s="157"/>
      <c r="NRB2" s="157"/>
      <c r="NRC2" s="157"/>
      <c r="NRD2" s="157"/>
      <c r="NRE2" s="157"/>
      <c r="NRF2" s="157"/>
      <c r="NRG2" s="157"/>
      <c r="NRH2" s="157"/>
      <c r="NRI2" s="157"/>
      <c r="NRJ2" s="157"/>
      <c r="NRK2" s="157"/>
      <c r="NRL2" s="157"/>
      <c r="NRM2" s="157"/>
      <c r="NRN2" s="157"/>
      <c r="NRO2" s="157"/>
      <c r="NRP2" s="157"/>
      <c r="NRQ2" s="157"/>
      <c r="NRR2" s="157"/>
      <c r="NRS2" s="157"/>
      <c r="NRT2" s="157"/>
      <c r="NRU2" s="157"/>
      <c r="NRV2" s="157"/>
      <c r="NRW2" s="157"/>
      <c r="NRX2" s="157"/>
      <c r="NRY2" s="157"/>
      <c r="NRZ2" s="157"/>
      <c r="NSA2" s="157"/>
      <c r="NSB2" s="157"/>
      <c r="NSC2" s="157"/>
      <c r="NSD2" s="157"/>
      <c r="NSE2" s="157"/>
      <c r="NSF2" s="157"/>
      <c r="NSG2" s="157"/>
      <c r="NSH2" s="157"/>
      <c r="NSI2" s="157"/>
      <c r="NSJ2" s="157"/>
      <c r="NSK2" s="157"/>
      <c r="NSL2" s="157"/>
      <c r="NSM2" s="157"/>
      <c r="NSN2" s="157"/>
      <c r="NSO2" s="157"/>
      <c r="NSP2" s="157"/>
      <c r="NSQ2" s="157"/>
      <c r="NSR2" s="157"/>
      <c r="NSS2" s="157"/>
      <c r="NST2" s="157"/>
      <c r="NSU2" s="157"/>
      <c r="NSV2" s="157"/>
      <c r="NSW2" s="157"/>
      <c r="NSX2" s="157"/>
      <c r="NSY2" s="157"/>
      <c r="NSZ2" s="157"/>
      <c r="NTA2" s="157"/>
      <c r="NTB2" s="157"/>
      <c r="NTC2" s="157"/>
      <c r="NTD2" s="157"/>
      <c r="NTE2" s="157"/>
      <c r="NTF2" s="157"/>
      <c r="NTG2" s="157"/>
      <c r="NTH2" s="157"/>
      <c r="NTI2" s="157"/>
      <c r="NTJ2" s="157"/>
      <c r="NTK2" s="157"/>
      <c r="NTL2" s="157"/>
      <c r="NTM2" s="157"/>
      <c r="NTN2" s="157"/>
      <c r="NTO2" s="157"/>
      <c r="NTP2" s="157"/>
      <c r="NTQ2" s="157"/>
      <c r="NTR2" s="157"/>
      <c r="NTS2" s="157"/>
      <c r="NTT2" s="157"/>
      <c r="NTU2" s="157"/>
      <c r="NTV2" s="157"/>
      <c r="NTW2" s="157"/>
      <c r="NTX2" s="157"/>
      <c r="NTY2" s="157"/>
      <c r="NTZ2" s="157"/>
      <c r="NUA2" s="157"/>
      <c r="NUB2" s="157"/>
      <c r="NUC2" s="157"/>
      <c r="NUD2" s="157"/>
      <c r="NUE2" s="157"/>
      <c r="NUF2" s="157"/>
      <c r="NUG2" s="157"/>
      <c r="NUH2" s="157"/>
      <c r="NUI2" s="157"/>
      <c r="NUJ2" s="157"/>
      <c r="NUK2" s="157"/>
      <c r="NUL2" s="157"/>
      <c r="NUM2" s="157"/>
      <c r="NUN2" s="157"/>
      <c r="NUO2" s="157"/>
      <c r="NUP2" s="157"/>
      <c r="NUQ2" s="157"/>
      <c r="NUR2" s="157"/>
      <c r="NUS2" s="157"/>
      <c r="NUT2" s="157"/>
      <c r="NUU2" s="157"/>
      <c r="NUV2" s="157"/>
      <c r="NUW2" s="157"/>
      <c r="NUX2" s="157"/>
      <c r="NUY2" s="157"/>
      <c r="NUZ2" s="157"/>
      <c r="NVA2" s="157"/>
      <c r="NVB2" s="157"/>
      <c r="NVC2" s="157"/>
      <c r="NVD2" s="157"/>
      <c r="NVE2" s="157"/>
      <c r="NVF2" s="157"/>
      <c r="NVG2" s="157"/>
      <c r="NVH2" s="157"/>
      <c r="NVI2" s="157"/>
      <c r="NVJ2" s="157"/>
      <c r="NVK2" s="157"/>
      <c r="NVL2" s="157"/>
      <c r="NVM2" s="157"/>
      <c r="NVN2" s="157"/>
      <c r="NVO2" s="157"/>
      <c r="NVP2" s="157"/>
      <c r="NVQ2" s="157"/>
      <c r="NVR2" s="157"/>
      <c r="NVS2" s="157"/>
      <c r="NVT2" s="157"/>
      <c r="NVU2" s="157"/>
      <c r="NVV2" s="157"/>
      <c r="NVW2" s="157"/>
      <c r="NVX2" s="157"/>
      <c r="NVY2" s="157"/>
      <c r="NVZ2" s="157"/>
      <c r="NWA2" s="157"/>
      <c r="NWB2" s="157"/>
      <c r="NWC2" s="157"/>
      <c r="NWD2" s="157"/>
      <c r="NWE2" s="157"/>
      <c r="NWF2" s="157"/>
      <c r="NWG2" s="157"/>
      <c r="NWH2" s="157"/>
      <c r="NWI2" s="157"/>
      <c r="NWJ2" s="157"/>
      <c r="NWK2" s="157"/>
      <c r="NWL2" s="157"/>
      <c r="NWM2" s="157"/>
      <c r="NWN2" s="157"/>
      <c r="NWO2" s="157"/>
      <c r="NWP2" s="157"/>
      <c r="NWQ2" s="157"/>
      <c r="NWR2" s="157"/>
      <c r="NWS2" s="157"/>
      <c r="NWT2" s="157"/>
      <c r="NWU2" s="157"/>
      <c r="NWV2" s="157"/>
      <c r="NWW2" s="157"/>
      <c r="NWX2" s="157"/>
      <c r="NWY2" s="157"/>
      <c r="NWZ2" s="157"/>
      <c r="NXA2" s="157"/>
      <c r="NXB2" s="157"/>
      <c r="NXC2" s="157"/>
      <c r="NXD2" s="157"/>
      <c r="NXE2" s="157"/>
      <c r="NXF2" s="157"/>
      <c r="NXG2" s="157"/>
      <c r="NXH2" s="157"/>
      <c r="NXI2" s="157"/>
      <c r="NXJ2" s="157"/>
      <c r="NXK2" s="157"/>
      <c r="NXL2" s="157"/>
      <c r="NXM2" s="157"/>
      <c r="NXN2" s="157"/>
      <c r="NXO2" s="157"/>
      <c r="NXP2" s="157"/>
      <c r="NXQ2" s="157"/>
      <c r="NXR2" s="157"/>
      <c r="NXS2" s="157"/>
      <c r="NXT2" s="157"/>
      <c r="NXU2" s="157"/>
      <c r="NXV2" s="157"/>
      <c r="NXW2" s="157"/>
      <c r="NXX2" s="157"/>
      <c r="NXY2" s="157"/>
      <c r="NXZ2" s="157"/>
      <c r="NYA2" s="157"/>
      <c r="NYB2" s="157"/>
      <c r="NYC2" s="157"/>
      <c r="NYD2" s="157"/>
      <c r="NYE2" s="157"/>
      <c r="NYF2" s="157"/>
      <c r="NYG2" s="157"/>
      <c r="NYH2" s="157"/>
      <c r="NYI2" s="157"/>
      <c r="NYJ2" s="157"/>
      <c r="NYK2" s="157"/>
      <c r="NYL2" s="157"/>
      <c r="NYM2" s="157"/>
      <c r="NYN2" s="157"/>
      <c r="NYO2" s="157"/>
      <c r="NYP2" s="157"/>
      <c r="NYQ2" s="157"/>
      <c r="NYR2" s="157"/>
      <c r="NYS2" s="157"/>
      <c r="NYT2" s="157"/>
      <c r="NYU2" s="157"/>
      <c r="NYV2" s="157"/>
      <c r="NYW2" s="157"/>
      <c r="NYX2" s="157"/>
      <c r="NYY2" s="157"/>
      <c r="NYZ2" s="157"/>
      <c r="NZA2" s="157"/>
      <c r="NZB2" s="157"/>
      <c r="NZC2" s="157"/>
      <c r="NZD2" s="157"/>
      <c r="NZE2" s="157"/>
      <c r="NZF2" s="157"/>
      <c r="NZG2" s="157"/>
      <c r="NZH2" s="157"/>
      <c r="NZI2" s="157"/>
      <c r="NZJ2" s="157"/>
      <c r="NZK2" s="157"/>
      <c r="NZL2" s="157"/>
      <c r="NZM2" s="157"/>
      <c r="NZN2" s="157"/>
      <c r="NZO2" s="157"/>
      <c r="NZP2" s="157"/>
      <c r="NZQ2" s="157"/>
      <c r="NZR2" s="157"/>
      <c r="NZS2" s="157"/>
      <c r="NZT2" s="157"/>
      <c r="NZU2" s="157"/>
      <c r="NZV2" s="157"/>
      <c r="NZW2" s="157"/>
      <c r="NZX2" s="157"/>
      <c r="NZY2" s="157"/>
      <c r="NZZ2" s="157"/>
      <c r="OAA2" s="157"/>
      <c r="OAB2" s="157"/>
      <c r="OAC2" s="157"/>
      <c r="OAD2" s="157"/>
      <c r="OAE2" s="157"/>
      <c r="OAF2" s="157"/>
      <c r="OAG2" s="157"/>
      <c r="OAH2" s="157"/>
      <c r="OAI2" s="157"/>
      <c r="OAJ2" s="157"/>
      <c r="OAK2" s="157"/>
      <c r="OAL2" s="157"/>
      <c r="OAM2" s="157"/>
      <c r="OAN2" s="157"/>
      <c r="OAO2" s="157"/>
      <c r="OAP2" s="157"/>
      <c r="OAQ2" s="157"/>
      <c r="OAR2" s="157"/>
      <c r="OAS2" s="157"/>
      <c r="OAT2" s="157"/>
      <c r="OAU2" s="157"/>
      <c r="OAV2" s="157"/>
      <c r="OAW2" s="157"/>
      <c r="OAX2" s="157"/>
      <c r="OAY2" s="157"/>
      <c r="OAZ2" s="157"/>
      <c r="OBA2" s="157"/>
      <c r="OBB2" s="157"/>
      <c r="OBC2" s="157"/>
      <c r="OBD2" s="157"/>
      <c r="OBE2" s="157"/>
      <c r="OBF2" s="157"/>
      <c r="OBG2" s="157"/>
      <c r="OBH2" s="157"/>
      <c r="OBI2" s="157"/>
      <c r="OBJ2" s="157"/>
      <c r="OBK2" s="157"/>
      <c r="OBL2" s="157"/>
      <c r="OBM2" s="157"/>
      <c r="OBN2" s="157"/>
      <c r="OBO2" s="157"/>
      <c r="OBP2" s="157"/>
      <c r="OBQ2" s="157"/>
      <c r="OBR2" s="157"/>
      <c r="OBS2" s="157"/>
      <c r="OBT2" s="157"/>
      <c r="OBU2" s="157"/>
      <c r="OBV2" s="157"/>
      <c r="OBW2" s="157"/>
      <c r="OBX2" s="157"/>
      <c r="OBY2" s="157"/>
      <c r="OBZ2" s="157"/>
      <c r="OCA2" s="157"/>
      <c r="OCB2" s="157"/>
      <c r="OCC2" s="157"/>
      <c r="OCD2" s="157"/>
      <c r="OCE2" s="157"/>
      <c r="OCF2" s="157"/>
      <c r="OCG2" s="157"/>
      <c r="OCH2" s="157"/>
      <c r="OCI2" s="157"/>
      <c r="OCJ2" s="157"/>
      <c r="OCK2" s="157"/>
      <c r="OCL2" s="157"/>
      <c r="OCM2" s="157"/>
      <c r="OCN2" s="157"/>
      <c r="OCO2" s="157"/>
      <c r="OCP2" s="157"/>
      <c r="OCQ2" s="157"/>
      <c r="OCR2" s="157"/>
      <c r="OCS2" s="157"/>
      <c r="OCT2" s="157"/>
      <c r="OCU2" s="157"/>
      <c r="OCV2" s="157"/>
      <c r="OCW2" s="157"/>
      <c r="OCX2" s="157"/>
      <c r="OCY2" s="157"/>
      <c r="OCZ2" s="157"/>
      <c r="ODA2" s="157"/>
      <c r="ODB2" s="157"/>
      <c r="ODC2" s="157"/>
      <c r="ODD2" s="157"/>
      <c r="ODE2" s="157"/>
      <c r="ODF2" s="157"/>
      <c r="ODG2" s="157"/>
      <c r="ODH2" s="157"/>
      <c r="ODI2" s="157"/>
      <c r="ODJ2" s="157"/>
      <c r="ODK2" s="157"/>
      <c r="ODL2" s="157"/>
      <c r="ODM2" s="157"/>
      <c r="ODN2" s="157"/>
      <c r="ODO2" s="157"/>
      <c r="ODP2" s="157"/>
      <c r="ODQ2" s="157"/>
      <c r="ODR2" s="157"/>
      <c r="ODS2" s="157"/>
      <c r="ODT2" s="157"/>
      <c r="ODU2" s="157"/>
      <c r="ODV2" s="157"/>
      <c r="ODW2" s="157"/>
      <c r="ODX2" s="157"/>
      <c r="ODY2" s="157"/>
      <c r="ODZ2" s="157"/>
      <c r="OEA2" s="157"/>
      <c r="OEB2" s="157"/>
      <c r="OEC2" s="157"/>
      <c r="OED2" s="157"/>
      <c r="OEE2" s="157"/>
      <c r="OEF2" s="157"/>
      <c r="OEG2" s="157"/>
      <c r="OEH2" s="157"/>
      <c r="OEI2" s="157"/>
      <c r="OEJ2" s="157"/>
      <c r="OEK2" s="157"/>
      <c r="OEL2" s="157"/>
      <c r="OEM2" s="157"/>
      <c r="OEN2" s="157"/>
      <c r="OEO2" s="157"/>
      <c r="OEP2" s="157"/>
      <c r="OEQ2" s="157"/>
      <c r="OER2" s="157"/>
      <c r="OES2" s="157"/>
      <c r="OET2" s="157"/>
      <c r="OEU2" s="157"/>
      <c r="OEV2" s="157"/>
      <c r="OEW2" s="157"/>
      <c r="OEX2" s="157"/>
      <c r="OEY2" s="157"/>
      <c r="OEZ2" s="157"/>
      <c r="OFA2" s="157"/>
      <c r="OFB2" s="157"/>
      <c r="OFC2" s="157"/>
      <c r="OFD2" s="157"/>
      <c r="OFE2" s="157"/>
      <c r="OFF2" s="157"/>
      <c r="OFG2" s="157"/>
      <c r="OFH2" s="157"/>
      <c r="OFI2" s="157"/>
      <c r="OFJ2" s="157"/>
      <c r="OFK2" s="157"/>
      <c r="OFL2" s="157"/>
      <c r="OFM2" s="157"/>
      <c r="OFN2" s="157"/>
      <c r="OFO2" s="157"/>
      <c r="OFP2" s="157"/>
      <c r="OFQ2" s="157"/>
      <c r="OFR2" s="157"/>
      <c r="OFS2" s="157"/>
      <c r="OFT2" s="157"/>
      <c r="OFU2" s="157"/>
      <c r="OFV2" s="157"/>
      <c r="OFW2" s="157"/>
      <c r="OFX2" s="157"/>
      <c r="OFY2" s="157"/>
      <c r="OFZ2" s="157"/>
      <c r="OGA2" s="157"/>
      <c r="OGB2" s="157"/>
      <c r="OGC2" s="157"/>
      <c r="OGD2" s="157"/>
      <c r="OGE2" s="157"/>
      <c r="OGF2" s="157"/>
      <c r="OGG2" s="157"/>
      <c r="OGH2" s="157"/>
      <c r="OGI2" s="157"/>
      <c r="OGJ2" s="157"/>
      <c r="OGK2" s="157"/>
      <c r="OGL2" s="157"/>
      <c r="OGM2" s="157"/>
      <c r="OGN2" s="157"/>
      <c r="OGO2" s="157"/>
      <c r="OGP2" s="157"/>
      <c r="OGQ2" s="157"/>
      <c r="OGR2" s="157"/>
      <c r="OGS2" s="157"/>
      <c r="OGT2" s="157"/>
      <c r="OGU2" s="157"/>
      <c r="OGV2" s="157"/>
      <c r="OGW2" s="157"/>
      <c r="OGX2" s="157"/>
      <c r="OGY2" s="157"/>
      <c r="OGZ2" s="157"/>
      <c r="OHA2" s="157"/>
      <c r="OHB2" s="157"/>
      <c r="OHC2" s="157"/>
      <c r="OHD2" s="157"/>
      <c r="OHE2" s="157"/>
      <c r="OHF2" s="157"/>
      <c r="OHG2" s="157"/>
      <c r="OHH2" s="157"/>
      <c r="OHI2" s="157"/>
      <c r="OHJ2" s="157"/>
      <c r="OHK2" s="157"/>
      <c r="OHL2" s="157"/>
      <c r="OHM2" s="157"/>
      <c r="OHN2" s="157"/>
      <c r="OHO2" s="157"/>
      <c r="OHP2" s="157"/>
      <c r="OHQ2" s="157"/>
      <c r="OHR2" s="157"/>
      <c r="OHS2" s="157"/>
      <c r="OHT2" s="157"/>
      <c r="OHU2" s="157"/>
      <c r="OHV2" s="157"/>
      <c r="OHW2" s="157"/>
      <c r="OHX2" s="157"/>
      <c r="OHY2" s="157"/>
      <c r="OHZ2" s="157"/>
      <c r="OIA2" s="157"/>
      <c r="OIB2" s="157"/>
      <c r="OIC2" s="157"/>
      <c r="OID2" s="157"/>
      <c r="OIE2" s="157"/>
      <c r="OIF2" s="157"/>
      <c r="OIG2" s="157"/>
      <c r="OIH2" s="157"/>
      <c r="OII2" s="157"/>
      <c r="OIJ2" s="157"/>
      <c r="OIK2" s="157"/>
      <c r="OIL2" s="157"/>
      <c r="OIM2" s="157"/>
      <c r="OIN2" s="157"/>
      <c r="OIO2" s="157"/>
      <c r="OIP2" s="157"/>
      <c r="OIQ2" s="157"/>
      <c r="OIR2" s="157"/>
      <c r="OIS2" s="157"/>
      <c r="OIT2" s="157"/>
      <c r="OIU2" s="157"/>
      <c r="OIV2" s="157"/>
      <c r="OIW2" s="157"/>
      <c r="OIX2" s="157"/>
      <c r="OIY2" s="157"/>
      <c r="OIZ2" s="157"/>
      <c r="OJA2" s="157"/>
      <c r="OJB2" s="157"/>
      <c r="OJC2" s="157"/>
      <c r="OJD2" s="157"/>
      <c r="OJE2" s="157"/>
      <c r="OJF2" s="157"/>
      <c r="OJG2" s="157"/>
      <c r="OJH2" s="157"/>
      <c r="OJI2" s="157"/>
      <c r="OJJ2" s="157"/>
      <c r="OJK2" s="157"/>
      <c r="OJL2" s="157"/>
      <c r="OJM2" s="157"/>
      <c r="OJN2" s="157"/>
      <c r="OJO2" s="157"/>
      <c r="OJP2" s="157"/>
      <c r="OJQ2" s="157"/>
      <c r="OJR2" s="157"/>
      <c r="OJS2" s="157"/>
      <c r="OJT2" s="157"/>
      <c r="OJU2" s="157"/>
      <c r="OJV2" s="157"/>
      <c r="OJW2" s="157"/>
      <c r="OJX2" s="157"/>
      <c r="OJY2" s="157"/>
      <c r="OJZ2" s="157"/>
      <c r="OKA2" s="157"/>
      <c r="OKB2" s="157"/>
      <c r="OKC2" s="157"/>
      <c r="OKD2" s="157"/>
      <c r="OKE2" s="157"/>
      <c r="OKF2" s="157"/>
      <c r="OKG2" s="157"/>
      <c r="OKH2" s="157"/>
      <c r="OKI2" s="157"/>
      <c r="OKJ2" s="157"/>
      <c r="OKK2" s="157"/>
      <c r="OKL2" s="157"/>
      <c r="OKM2" s="157"/>
      <c r="OKN2" s="157"/>
      <c r="OKO2" s="157"/>
      <c r="OKP2" s="157"/>
      <c r="OKQ2" s="157"/>
      <c r="OKR2" s="157"/>
      <c r="OKS2" s="157"/>
      <c r="OKT2" s="157"/>
      <c r="OKU2" s="157"/>
      <c r="OKV2" s="157"/>
      <c r="OKW2" s="157"/>
      <c r="OKX2" s="157"/>
      <c r="OKY2" s="157"/>
      <c r="OKZ2" s="157"/>
      <c r="OLA2" s="157"/>
      <c r="OLB2" s="157"/>
      <c r="OLC2" s="157"/>
      <c r="OLD2" s="157"/>
      <c r="OLE2" s="157"/>
      <c r="OLF2" s="157"/>
      <c r="OLG2" s="157"/>
      <c r="OLH2" s="157"/>
      <c r="OLI2" s="157"/>
      <c r="OLJ2" s="157"/>
      <c r="OLK2" s="157"/>
      <c r="OLL2" s="157"/>
      <c r="OLM2" s="157"/>
      <c r="OLN2" s="157"/>
      <c r="OLO2" s="157"/>
      <c r="OLP2" s="157"/>
      <c r="OLQ2" s="157"/>
      <c r="OLR2" s="157"/>
      <c r="OLS2" s="157"/>
      <c r="OLT2" s="157"/>
      <c r="OLU2" s="157"/>
      <c r="OLV2" s="157"/>
      <c r="OLW2" s="157"/>
      <c r="OLX2" s="157"/>
      <c r="OLY2" s="157"/>
      <c r="OLZ2" s="157"/>
      <c r="OMA2" s="157"/>
      <c r="OMB2" s="157"/>
      <c r="OMC2" s="157"/>
      <c r="OMD2" s="157"/>
      <c r="OME2" s="157"/>
      <c r="OMF2" s="157"/>
      <c r="OMG2" s="157"/>
      <c r="OMH2" s="157"/>
      <c r="OMI2" s="157"/>
      <c r="OMJ2" s="157"/>
      <c r="OMK2" s="157"/>
      <c r="OML2" s="157"/>
      <c r="OMM2" s="157"/>
      <c r="OMN2" s="157"/>
      <c r="OMO2" s="157"/>
      <c r="OMP2" s="157"/>
      <c r="OMQ2" s="157"/>
      <c r="OMR2" s="157"/>
      <c r="OMS2" s="157"/>
      <c r="OMT2" s="157"/>
      <c r="OMU2" s="157"/>
      <c r="OMV2" s="157"/>
      <c r="OMW2" s="157"/>
      <c r="OMX2" s="157"/>
      <c r="OMY2" s="157"/>
      <c r="OMZ2" s="157"/>
      <c r="ONA2" s="157"/>
      <c r="ONB2" s="157"/>
      <c r="ONC2" s="157"/>
      <c r="OND2" s="157"/>
      <c r="ONE2" s="157"/>
      <c r="ONF2" s="157"/>
      <c r="ONG2" s="157"/>
      <c r="ONH2" s="157"/>
      <c r="ONI2" s="157"/>
      <c r="ONJ2" s="157"/>
      <c r="ONK2" s="157"/>
      <c r="ONL2" s="157"/>
      <c r="ONM2" s="157"/>
      <c r="ONN2" s="157"/>
      <c r="ONO2" s="157"/>
      <c r="ONP2" s="157"/>
      <c r="ONQ2" s="157"/>
      <c r="ONR2" s="157"/>
      <c r="ONS2" s="157"/>
      <c r="ONT2" s="157"/>
      <c r="ONU2" s="157"/>
      <c r="ONV2" s="157"/>
      <c r="ONW2" s="157"/>
      <c r="ONX2" s="157"/>
      <c r="ONY2" s="157"/>
      <c r="ONZ2" s="157"/>
      <c r="OOA2" s="157"/>
      <c r="OOB2" s="157"/>
      <c r="OOC2" s="157"/>
      <c r="OOD2" s="157"/>
      <c r="OOE2" s="157"/>
      <c r="OOF2" s="157"/>
      <c r="OOG2" s="157"/>
      <c r="OOH2" s="157"/>
      <c r="OOI2" s="157"/>
      <c r="OOJ2" s="157"/>
      <c r="OOK2" s="157"/>
      <c r="OOL2" s="157"/>
      <c r="OOM2" s="157"/>
      <c r="OON2" s="157"/>
      <c r="OOO2" s="157"/>
      <c r="OOP2" s="157"/>
      <c r="OOQ2" s="157"/>
      <c r="OOR2" s="157"/>
      <c r="OOS2" s="157"/>
      <c r="OOT2" s="157"/>
      <c r="OOU2" s="157"/>
      <c r="OOV2" s="157"/>
      <c r="OOW2" s="157"/>
      <c r="OOX2" s="157"/>
      <c r="OOY2" s="157"/>
      <c r="OOZ2" s="157"/>
      <c r="OPA2" s="157"/>
      <c r="OPB2" s="157"/>
      <c r="OPC2" s="157"/>
      <c r="OPD2" s="157"/>
      <c r="OPE2" s="157"/>
      <c r="OPF2" s="157"/>
      <c r="OPG2" s="157"/>
      <c r="OPH2" s="157"/>
      <c r="OPI2" s="157"/>
      <c r="OPJ2" s="157"/>
      <c r="OPK2" s="157"/>
      <c r="OPL2" s="157"/>
      <c r="OPM2" s="157"/>
      <c r="OPN2" s="157"/>
      <c r="OPO2" s="157"/>
      <c r="OPP2" s="157"/>
      <c r="OPQ2" s="157"/>
      <c r="OPR2" s="157"/>
      <c r="OPS2" s="157"/>
      <c r="OPT2" s="157"/>
      <c r="OPU2" s="157"/>
      <c r="OPV2" s="157"/>
      <c r="OPW2" s="157"/>
      <c r="OPX2" s="157"/>
      <c r="OPY2" s="157"/>
      <c r="OPZ2" s="157"/>
      <c r="OQA2" s="157"/>
      <c r="OQB2" s="157"/>
      <c r="OQC2" s="157"/>
      <c r="OQD2" s="157"/>
      <c r="OQE2" s="157"/>
      <c r="OQF2" s="157"/>
      <c r="OQG2" s="157"/>
      <c r="OQH2" s="157"/>
      <c r="OQI2" s="157"/>
      <c r="OQJ2" s="157"/>
      <c r="OQK2" s="157"/>
      <c r="OQL2" s="157"/>
      <c r="OQM2" s="157"/>
      <c r="OQN2" s="157"/>
      <c r="OQO2" s="157"/>
      <c r="OQP2" s="157"/>
      <c r="OQQ2" s="157"/>
      <c r="OQR2" s="157"/>
      <c r="OQS2" s="157"/>
      <c r="OQT2" s="157"/>
      <c r="OQU2" s="157"/>
      <c r="OQV2" s="157"/>
      <c r="OQW2" s="157"/>
      <c r="OQX2" s="157"/>
      <c r="OQY2" s="157"/>
      <c r="OQZ2" s="157"/>
      <c r="ORA2" s="157"/>
      <c r="ORB2" s="157"/>
      <c r="ORC2" s="157"/>
      <c r="ORD2" s="157"/>
      <c r="ORE2" s="157"/>
      <c r="ORF2" s="157"/>
      <c r="ORG2" s="157"/>
      <c r="ORH2" s="157"/>
      <c r="ORI2" s="157"/>
      <c r="ORJ2" s="157"/>
      <c r="ORK2" s="157"/>
      <c r="ORL2" s="157"/>
      <c r="ORM2" s="157"/>
      <c r="ORN2" s="157"/>
      <c r="ORO2" s="157"/>
      <c r="ORP2" s="157"/>
      <c r="ORQ2" s="157"/>
      <c r="ORR2" s="157"/>
      <c r="ORS2" s="157"/>
      <c r="ORT2" s="157"/>
      <c r="ORU2" s="157"/>
      <c r="ORV2" s="157"/>
      <c r="ORW2" s="157"/>
      <c r="ORX2" s="157"/>
      <c r="ORY2" s="157"/>
      <c r="ORZ2" s="157"/>
      <c r="OSA2" s="157"/>
      <c r="OSB2" s="157"/>
      <c r="OSC2" s="157"/>
      <c r="OSD2" s="157"/>
      <c r="OSE2" s="157"/>
      <c r="OSF2" s="157"/>
      <c r="OSG2" s="157"/>
      <c r="OSH2" s="157"/>
      <c r="OSI2" s="157"/>
      <c r="OSJ2" s="157"/>
      <c r="OSK2" s="157"/>
      <c r="OSL2" s="157"/>
      <c r="OSM2" s="157"/>
      <c r="OSN2" s="157"/>
      <c r="OSO2" s="157"/>
      <c r="OSP2" s="157"/>
      <c r="OSQ2" s="157"/>
      <c r="OSR2" s="157"/>
      <c r="OSS2" s="157"/>
      <c r="OST2" s="157"/>
      <c r="OSU2" s="157"/>
      <c r="OSV2" s="157"/>
      <c r="OSW2" s="157"/>
      <c r="OSX2" s="157"/>
      <c r="OSY2" s="157"/>
      <c r="OSZ2" s="157"/>
      <c r="OTA2" s="157"/>
      <c r="OTB2" s="157"/>
      <c r="OTC2" s="157"/>
      <c r="OTD2" s="157"/>
      <c r="OTE2" s="157"/>
      <c r="OTF2" s="157"/>
      <c r="OTG2" s="157"/>
      <c r="OTH2" s="157"/>
      <c r="OTI2" s="157"/>
      <c r="OTJ2" s="157"/>
      <c r="OTK2" s="157"/>
      <c r="OTL2" s="157"/>
      <c r="OTM2" s="157"/>
      <c r="OTN2" s="157"/>
      <c r="OTO2" s="157"/>
      <c r="OTP2" s="157"/>
      <c r="OTQ2" s="157"/>
      <c r="OTR2" s="157"/>
      <c r="OTS2" s="157"/>
      <c r="OTT2" s="157"/>
      <c r="OTU2" s="157"/>
      <c r="OTV2" s="157"/>
      <c r="OTW2" s="157"/>
      <c r="OTX2" s="157"/>
      <c r="OTY2" s="157"/>
      <c r="OTZ2" s="157"/>
      <c r="OUA2" s="157"/>
      <c r="OUB2" s="157"/>
      <c r="OUC2" s="157"/>
      <c r="OUD2" s="157"/>
      <c r="OUE2" s="157"/>
      <c r="OUF2" s="157"/>
      <c r="OUG2" s="157"/>
      <c r="OUH2" s="157"/>
      <c r="OUI2" s="157"/>
      <c r="OUJ2" s="157"/>
      <c r="OUK2" s="157"/>
      <c r="OUL2" s="157"/>
      <c r="OUM2" s="157"/>
      <c r="OUN2" s="157"/>
      <c r="OUO2" s="157"/>
      <c r="OUP2" s="157"/>
      <c r="OUQ2" s="157"/>
      <c r="OUR2" s="157"/>
      <c r="OUS2" s="157"/>
      <c r="OUT2" s="157"/>
      <c r="OUU2" s="157"/>
      <c r="OUV2" s="157"/>
      <c r="OUW2" s="157"/>
      <c r="OUX2" s="157"/>
      <c r="OUY2" s="157"/>
      <c r="OUZ2" s="157"/>
      <c r="OVA2" s="157"/>
      <c r="OVB2" s="157"/>
      <c r="OVC2" s="157"/>
      <c r="OVD2" s="157"/>
      <c r="OVE2" s="157"/>
      <c r="OVF2" s="157"/>
      <c r="OVG2" s="157"/>
      <c r="OVH2" s="157"/>
      <c r="OVI2" s="157"/>
      <c r="OVJ2" s="157"/>
      <c r="OVK2" s="157"/>
      <c r="OVL2" s="157"/>
      <c r="OVM2" s="157"/>
      <c r="OVN2" s="157"/>
      <c r="OVO2" s="157"/>
      <c r="OVP2" s="157"/>
      <c r="OVQ2" s="157"/>
      <c r="OVR2" s="157"/>
      <c r="OVS2" s="157"/>
      <c r="OVT2" s="157"/>
      <c r="OVU2" s="157"/>
      <c r="OVV2" s="157"/>
      <c r="OVW2" s="157"/>
      <c r="OVX2" s="157"/>
      <c r="OVY2" s="157"/>
      <c r="OVZ2" s="157"/>
      <c r="OWA2" s="157"/>
      <c r="OWB2" s="157"/>
      <c r="OWC2" s="157"/>
      <c r="OWD2" s="157"/>
      <c r="OWE2" s="157"/>
      <c r="OWF2" s="157"/>
      <c r="OWG2" s="157"/>
      <c r="OWH2" s="157"/>
      <c r="OWI2" s="157"/>
      <c r="OWJ2" s="157"/>
      <c r="OWK2" s="157"/>
      <c r="OWL2" s="157"/>
      <c r="OWM2" s="157"/>
      <c r="OWN2" s="157"/>
      <c r="OWO2" s="157"/>
      <c r="OWP2" s="157"/>
      <c r="OWQ2" s="157"/>
      <c r="OWR2" s="157"/>
      <c r="OWS2" s="157"/>
      <c r="OWT2" s="157"/>
      <c r="OWU2" s="157"/>
      <c r="OWV2" s="157"/>
      <c r="OWW2" s="157"/>
      <c r="OWX2" s="157"/>
      <c r="OWY2" s="157"/>
      <c r="OWZ2" s="157"/>
      <c r="OXA2" s="157"/>
      <c r="OXB2" s="157"/>
      <c r="OXC2" s="157"/>
      <c r="OXD2" s="157"/>
      <c r="OXE2" s="157"/>
      <c r="OXF2" s="157"/>
      <c r="OXG2" s="157"/>
      <c r="OXH2" s="157"/>
      <c r="OXI2" s="157"/>
      <c r="OXJ2" s="157"/>
      <c r="OXK2" s="157"/>
      <c r="OXL2" s="157"/>
      <c r="OXM2" s="157"/>
      <c r="OXN2" s="157"/>
      <c r="OXO2" s="157"/>
      <c r="OXP2" s="157"/>
      <c r="OXQ2" s="157"/>
      <c r="OXR2" s="157"/>
      <c r="OXS2" s="157"/>
      <c r="OXT2" s="157"/>
      <c r="OXU2" s="157"/>
      <c r="OXV2" s="157"/>
      <c r="OXW2" s="157"/>
      <c r="OXX2" s="157"/>
      <c r="OXY2" s="157"/>
      <c r="OXZ2" s="157"/>
      <c r="OYA2" s="157"/>
      <c r="OYB2" s="157"/>
      <c r="OYC2" s="157"/>
      <c r="OYD2" s="157"/>
      <c r="OYE2" s="157"/>
      <c r="OYF2" s="157"/>
      <c r="OYG2" s="157"/>
      <c r="OYH2" s="157"/>
      <c r="OYI2" s="157"/>
      <c r="OYJ2" s="157"/>
      <c r="OYK2" s="157"/>
      <c r="OYL2" s="157"/>
      <c r="OYM2" s="157"/>
      <c r="OYN2" s="157"/>
      <c r="OYO2" s="157"/>
      <c r="OYP2" s="157"/>
      <c r="OYQ2" s="157"/>
      <c r="OYR2" s="157"/>
      <c r="OYS2" s="157"/>
      <c r="OYT2" s="157"/>
      <c r="OYU2" s="157"/>
      <c r="OYV2" s="157"/>
      <c r="OYW2" s="157"/>
      <c r="OYX2" s="157"/>
      <c r="OYY2" s="157"/>
      <c r="OYZ2" s="157"/>
      <c r="OZA2" s="157"/>
      <c r="OZB2" s="157"/>
      <c r="OZC2" s="157"/>
      <c r="OZD2" s="157"/>
      <c r="OZE2" s="157"/>
      <c r="OZF2" s="157"/>
      <c r="OZG2" s="157"/>
      <c r="OZH2" s="157"/>
      <c r="OZI2" s="157"/>
      <c r="OZJ2" s="157"/>
      <c r="OZK2" s="157"/>
      <c r="OZL2" s="157"/>
      <c r="OZM2" s="157"/>
      <c r="OZN2" s="157"/>
      <c r="OZO2" s="157"/>
      <c r="OZP2" s="157"/>
      <c r="OZQ2" s="157"/>
      <c r="OZR2" s="157"/>
      <c r="OZS2" s="157"/>
      <c r="OZT2" s="157"/>
      <c r="OZU2" s="157"/>
      <c r="OZV2" s="157"/>
      <c r="OZW2" s="157"/>
      <c r="OZX2" s="157"/>
      <c r="OZY2" s="157"/>
      <c r="OZZ2" s="157"/>
      <c r="PAA2" s="157"/>
      <c r="PAB2" s="157"/>
      <c r="PAC2" s="157"/>
      <c r="PAD2" s="157"/>
      <c r="PAE2" s="157"/>
      <c r="PAF2" s="157"/>
      <c r="PAG2" s="157"/>
      <c r="PAH2" s="157"/>
      <c r="PAI2" s="157"/>
      <c r="PAJ2" s="157"/>
      <c r="PAK2" s="157"/>
      <c r="PAL2" s="157"/>
      <c r="PAM2" s="157"/>
      <c r="PAN2" s="157"/>
      <c r="PAO2" s="157"/>
      <c r="PAP2" s="157"/>
      <c r="PAQ2" s="157"/>
      <c r="PAR2" s="157"/>
      <c r="PAS2" s="157"/>
      <c r="PAT2" s="157"/>
      <c r="PAU2" s="157"/>
      <c r="PAV2" s="157"/>
      <c r="PAW2" s="157"/>
      <c r="PAX2" s="157"/>
      <c r="PAY2" s="157"/>
      <c r="PAZ2" s="157"/>
      <c r="PBA2" s="157"/>
      <c r="PBB2" s="157"/>
      <c r="PBC2" s="157"/>
      <c r="PBD2" s="157"/>
      <c r="PBE2" s="157"/>
      <c r="PBF2" s="157"/>
      <c r="PBG2" s="157"/>
      <c r="PBH2" s="157"/>
      <c r="PBI2" s="157"/>
      <c r="PBJ2" s="157"/>
      <c r="PBK2" s="157"/>
      <c r="PBL2" s="157"/>
      <c r="PBM2" s="157"/>
      <c r="PBN2" s="157"/>
      <c r="PBO2" s="157"/>
      <c r="PBP2" s="157"/>
      <c r="PBQ2" s="157"/>
      <c r="PBR2" s="157"/>
      <c r="PBS2" s="157"/>
      <c r="PBT2" s="157"/>
      <c r="PBU2" s="157"/>
      <c r="PBV2" s="157"/>
      <c r="PBW2" s="157"/>
      <c r="PBX2" s="157"/>
      <c r="PBY2" s="157"/>
      <c r="PBZ2" s="157"/>
      <c r="PCA2" s="157"/>
      <c r="PCB2" s="157"/>
      <c r="PCC2" s="157"/>
      <c r="PCD2" s="157"/>
      <c r="PCE2" s="157"/>
      <c r="PCF2" s="157"/>
      <c r="PCG2" s="157"/>
      <c r="PCH2" s="157"/>
      <c r="PCI2" s="157"/>
      <c r="PCJ2" s="157"/>
      <c r="PCK2" s="157"/>
      <c r="PCL2" s="157"/>
      <c r="PCM2" s="157"/>
      <c r="PCN2" s="157"/>
      <c r="PCO2" s="157"/>
      <c r="PCP2" s="157"/>
      <c r="PCQ2" s="157"/>
      <c r="PCR2" s="157"/>
      <c r="PCS2" s="157"/>
      <c r="PCT2" s="157"/>
      <c r="PCU2" s="157"/>
      <c r="PCV2" s="157"/>
      <c r="PCW2" s="157"/>
      <c r="PCX2" s="157"/>
      <c r="PCY2" s="157"/>
      <c r="PCZ2" s="157"/>
      <c r="PDA2" s="157"/>
      <c r="PDB2" s="157"/>
      <c r="PDC2" s="157"/>
      <c r="PDD2" s="157"/>
      <c r="PDE2" s="157"/>
      <c r="PDF2" s="157"/>
      <c r="PDG2" s="157"/>
      <c r="PDH2" s="157"/>
      <c r="PDI2" s="157"/>
      <c r="PDJ2" s="157"/>
      <c r="PDK2" s="157"/>
      <c r="PDL2" s="157"/>
      <c r="PDM2" s="157"/>
      <c r="PDN2" s="157"/>
      <c r="PDO2" s="157"/>
      <c r="PDP2" s="157"/>
      <c r="PDQ2" s="157"/>
      <c r="PDR2" s="157"/>
      <c r="PDS2" s="157"/>
      <c r="PDT2" s="157"/>
      <c r="PDU2" s="157"/>
      <c r="PDV2" s="157"/>
      <c r="PDW2" s="157"/>
      <c r="PDX2" s="157"/>
      <c r="PDY2" s="157"/>
      <c r="PDZ2" s="157"/>
      <c r="PEA2" s="157"/>
      <c r="PEB2" s="157"/>
      <c r="PEC2" s="157"/>
      <c r="PED2" s="157"/>
      <c r="PEE2" s="157"/>
      <c r="PEF2" s="157"/>
      <c r="PEG2" s="157"/>
      <c r="PEH2" s="157"/>
      <c r="PEI2" s="157"/>
      <c r="PEJ2" s="157"/>
      <c r="PEK2" s="157"/>
      <c r="PEL2" s="157"/>
      <c r="PEM2" s="157"/>
      <c r="PEN2" s="157"/>
      <c r="PEO2" s="157"/>
      <c r="PEP2" s="157"/>
      <c r="PEQ2" s="157"/>
      <c r="PER2" s="157"/>
      <c r="PES2" s="157"/>
      <c r="PET2" s="157"/>
      <c r="PEU2" s="157"/>
      <c r="PEV2" s="157"/>
      <c r="PEW2" s="157"/>
      <c r="PEX2" s="157"/>
      <c r="PEY2" s="157"/>
      <c r="PEZ2" s="157"/>
      <c r="PFA2" s="157"/>
      <c r="PFB2" s="157"/>
      <c r="PFC2" s="157"/>
      <c r="PFD2" s="157"/>
      <c r="PFE2" s="157"/>
      <c r="PFF2" s="157"/>
      <c r="PFG2" s="157"/>
      <c r="PFH2" s="157"/>
      <c r="PFI2" s="157"/>
      <c r="PFJ2" s="157"/>
      <c r="PFK2" s="157"/>
      <c r="PFL2" s="157"/>
      <c r="PFM2" s="157"/>
      <c r="PFN2" s="157"/>
      <c r="PFO2" s="157"/>
      <c r="PFP2" s="157"/>
      <c r="PFQ2" s="157"/>
      <c r="PFR2" s="157"/>
      <c r="PFS2" s="157"/>
      <c r="PFT2" s="157"/>
      <c r="PFU2" s="157"/>
      <c r="PFV2" s="157"/>
      <c r="PFW2" s="157"/>
      <c r="PFX2" s="157"/>
      <c r="PFY2" s="157"/>
      <c r="PFZ2" s="157"/>
      <c r="PGA2" s="157"/>
      <c r="PGB2" s="157"/>
      <c r="PGC2" s="157"/>
      <c r="PGD2" s="157"/>
      <c r="PGE2" s="157"/>
      <c r="PGF2" s="157"/>
      <c r="PGG2" s="157"/>
      <c r="PGH2" s="157"/>
      <c r="PGI2" s="157"/>
      <c r="PGJ2" s="157"/>
      <c r="PGK2" s="157"/>
      <c r="PGL2" s="157"/>
      <c r="PGM2" s="157"/>
      <c r="PGN2" s="157"/>
      <c r="PGO2" s="157"/>
      <c r="PGP2" s="157"/>
      <c r="PGQ2" s="157"/>
      <c r="PGR2" s="157"/>
      <c r="PGS2" s="157"/>
      <c r="PGT2" s="157"/>
      <c r="PGU2" s="157"/>
      <c r="PGV2" s="157"/>
      <c r="PGW2" s="157"/>
      <c r="PGX2" s="157"/>
      <c r="PGY2" s="157"/>
      <c r="PGZ2" s="157"/>
      <c r="PHA2" s="157"/>
      <c r="PHB2" s="157"/>
      <c r="PHC2" s="157"/>
      <c r="PHD2" s="157"/>
      <c r="PHE2" s="157"/>
      <c r="PHF2" s="157"/>
      <c r="PHG2" s="157"/>
      <c r="PHH2" s="157"/>
      <c r="PHI2" s="157"/>
      <c r="PHJ2" s="157"/>
      <c r="PHK2" s="157"/>
      <c r="PHL2" s="157"/>
      <c r="PHM2" s="157"/>
      <c r="PHN2" s="157"/>
      <c r="PHO2" s="157"/>
      <c r="PHP2" s="157"/>
      <c r="PHQ2" s="157"/>
      <c r="PHR2" s="157"/>
      <c r="PHS2" s="157"/>
      <c r="PHT2" s="157"/>
      <c r="PHU2" s="157"/>
      <c r="PHV2" s="157"/>
      <c r="PHW2" s="157"/>
      <c r="PHX2" s="157"/>
      <c r="PHY2" s="157"/>
      <c r="PHZ2" s="157"/>
      <c r="PIA2" s="157"/>
      <c r="PIB2" s="157"/>
      <c r="PIC2" s="157"/>
      <c r="PID2" s="157"/>
      <c r="PIE2" s="157"/>
      <c r="PIF2" s="157"/>
      <c r="PIG2" s="157"/>
      <c r="PIH2" s="157"/>
      <c r="PII2" s="157"/>
      <c r="PIJ2" s="157"/>
      <c r="PIK2" s="157"/>
      <c r="PIL2" s="157"/>
      <c r="PIM2" s="157"/>
      <c r="PIN2" s="157"/>
      <c r="PIO2" s="157"/>
      <c r="PIP2" s="157"/>
      <c r="PIQ2" s="157"/>
      <c r="PIR2" s="157"/>
      <c r="PIS2" s="157"/>
      <c r="PIT2" s="157"/>
      <c r="PIU2" s="157"/>
      <c r="PIV2" s="157"/>
      <c r="PIW2" s="157"/>
      <c r="PIX2" s="157"/>
      <c r="PIY2" s="157"/>
      <c r="PIZ2" s="157"/>
      <c r="PJA2" s="157"/>
      <c r="PJB2" s="157"/>
      <c r="PJC2" s="157"/>
      <c r="PJD2" s="157"/>
      <c r="PJE2" s="157"/>
      <c r="PJF2" s="157"/>
      <c r="PJG2" s="157"/>
      <c r="PJH2" s="157"/>
      <c r="PJI2" s="157"/>
      <c r="PJJ2" s="157"/>
      <c r="PJK2" s="157"/>
      <c r="PJL2" s="157"/>
      <c r="PJM2" s="157"/>
      <c r="PJN2" s="157"/>
      <c r="PJO2" s="157"/>
      <c r="PJP2" s="157"/>
      <c r="PJQ2" s="157"/>
      <c r="PJR2" s="157"/>
      <c r="PJS2" s="157"/>
      <c r="PJT2" s="157"/>
      <c r="PJU2" s="157"/>
      <c r="PJV2" s="157"/>
      <c r="PJW2" s="157"/>
      <c r="PJX2" s="157"/>
      <c r="PJY2" s="157"/>
      <c r="PJZ2" s="157"/>
      <c r="PKA2" s="157"/>
      <c r="PKB2" s="157"/>
      <c r="PKC2" s="157"/>
      <c r="PKD2" s="157"/>
      <c r="PKE2" s="157"/>
      <c r="PKF2" s="157"/>
      <c r="PKG2" s="157"/>
      <c r="PKH2" s="157"/>
      <c r="PKI2" s="157"/>
      <c r="PKJ2" s="157"/>
      <c r="PKK2" s="157"/>
      <c r="PKL2" s="157"/>
      <c r="PKM2" s="157"/>
      <c r="PKN2" s="157"/>
      <c r="PKO2" s="157"/>
      <c r="PKP2" s="157"/>
      <c r="PKQ2" s="157"/>
      <c r="PKR2" s="157"/>
      <c r="PKS2" s="157"/>
      <c r="PKT2" s="157"/>
      <c r="PKU2" s="157"/>
      <c r="PKV2" s="157"/>
      <c r="PKW2" s="157"/>
      <c r="PKX2" s="157"/>
      <c r="PKY2" s="157"/>
      <c r="PKZ2" s="157"/>
      <c r="PLA2" s="157"/>
      <c r="PLB2" s="157"/>
      <c r="PLC2" s="157"/>
      <c r="PLD2" s="157"/>
      <c r="PLE2" s="157"/>
      <c r="PLF2" s="157"/>
      <c r="PLG2" s="157"/>
      <c r="PLH2" s="157"/>
      <c r="PLI2" s="157"/>
      <c r="PLJ2" s="157"/>
      <c r="PLK2" s="157"/>
      <c r="PLL2" s="157"/>
      <c r="PLM2" s="157"/>
      <c r="PLN2" s="157"/>
      <c r="PLO2" s="157"/>
      <c r="PLP2" s="157"/>
      <c r="PLQ2" s="157"/>
      <c r="PLR2" s="157"/>
      <c r="PLS2" s="157"/>
      <c r="PLT2" s="157"/>
      <c r="PLU2" s="157"/>
      <c r="PLV2" s="157"/>
      <c r="PLW2" s="157"/>
      <c r="PLX2" s="157"/>
      <c r="PLY2" s="157"/>
      <c r="PLZ2" s="157"/>
      <c r="PMA2" s="157"/>
      <c r="PMB2" s="157"/>
      <c r="PMC2" s="157"/>
      <c r="PMD2" s="157"/>
      <c r="PME2" s="157"/>
      <c r="PMF2" s="157"/>
      <c r="PMG2" s="157"/>
      <c r="PMH2" s="157"/>
      <c r="PMI2" s="157"/>
      <c r="PMJ2" s="157"/>
      <c r="PMK2" s="157"/>
      <c r="PML2" s="157"/>
      <c r="PMM2" s="157"/>
      <c r="PMN2" s="157"/>
      <c r="PMO2" s="157"/>
      <c r="PMP2" s="157"/>
      <c r="PMQ2" s="157"/>
      <c r="PMR2" s="157"/>
      <c r="PMS2" s="157"/>
      <c r="PMT2" s="157"/>
      <c r="PMU2" s="157"/>
      <c r="PMV2" s="157"/>
      <c r="PMW2" s="157"/>
      <c r="PMX2" s="157"/>
      <c r="PMY2" s="157"/>
      <c r="PMZ2" s="157"/>
      <c r="PNA2" s="157"/>
      <c r="PNB2" s="157"/>
      <c r="PNC2" s="157"/>
      <c r="PND2" s="157"/>
      <c r="PNE2" s="157"/>
      <c r="PNF2" s="157"/>
      <c r="PNG2" s="157"/>
      <c r="PNH2" s="157"/>
      <c r="PNI2" s="157"/>
      <c r="PNJ2" s="157"/>
      <c r="PNK2" s="157"/>
      <c r="PNL2" s="157"/>
      <c r="PNM2" s="157"/>
      <c r="PNN2" s="157"/>
      <c r="PNO2" s="157"/>
      <c r="PNP2" s="157"/>
      <c r="PNQ2" s="157"/>
      <c r="PNR2" s="157"/>
      <c r="PNS2" s="157"/>
      <c r="PNT2" s="157"/>
      <c r="PNU2" s="157"/>
      <c r="PNV2" s="157"/>
      <c r="PNW2" s="157"/>
      <c r="PNX2" s="157"/>
      <c r="PNY2" s="157"/>
      <c r="PNZ2" s="157"/>
      <c r="POA2" s="157"/>
      <c r="POB2" s="157"/>
      <c r="POC2" s="157"/>
      <c r="POD2" s="157"/>
      <c r="POE2" s="157"/>
      <c r="POF2" s="157"/>
      <c r="POG2" s="157"/>
      <c r="POH2" s="157"/>
      <c r="POI2" s="157"/>
      <c r="POJ2" s="157"/>
      <c r="POK2" s="157"/>
      <c r="POL2" s="157"/>
      <c r="POM2" s="157"/>
      <c r="PON2" s="157"/>
      <c r="POO2" s="157"/>
      <c r="POP2" s="157"/>
      <c r="POQ2" s="157"/>
      <c r="POR2" s="157"/>
      <c r="POS2" s="157"/>
      <c r="POT2" s="157"/>
      <c r="POU2" s="157"/>
      <c r="POV2" s="157"/>
      <c r="POW2" s="157"/>
      <c r="POX2" s="157"/>
      <c r="POY2" s="157"/>
      <c r="POZ2" s="157"/>
      <c r="PPA2" s="157"/>
      <c r="PPB2" s="157"/>
      <c r="PPC2" s="157"/>
      <c r="PPD2" s="157"/>
      <c r="PPE2" s="157"/>
      <c r="PPF2" s="157"/>
      <c r="PPG2" s="157"/>
      <c r="PPH2" s="157"/>
      <c r="PPI2" s="157"/>
      <c r="PPJ2" s="157"/>
      <c r="PPK2" s="157"/>
      <c r="PPL2" s="157"/>
      <c r="PPM2" s="157"/>
      <c r="PPN2" s="157"/>
      <c r="PPO2" s="157"/>
      <c r="PPP2" s="157"/>
      <c r="PPQ2" s="157"/>
      <c r="PPR2" s="157"/>
      <c r="PPS2" s="157"/>
      <c r="PPT2" s="157"/>
      <c r="PPU2" s="157"/>
      <c r="PPV2" s="157"/>
      <c r="PPW2" s="157"/>
      <c r="PPX2" s="157"/>
      <c r="PPY2" s="157"/>
      <c r="PPZ2" s="157"/>
      <c r="PQA2" s="157"/>
      <c r="PQB2" s="157"/>
      <c r="PQC2" s="157"/>
      <c r="PQD2" s="157"/>
      <c r="PQE2" s="157"/>
      <c r="PQF2" s="157"/>
      <c r="PQG2" s="157"/>
      <c r="PQH2" s="157"/>
      <c r="PQI2" s="157"/>
      <c r="PQJ2" s="157"/>
      <c r="PQK2" s="157"/>
      <c r="PQL2" s="157"/>
      <c r="PQM2" s="157"/>
      <c r="PQN2" s="157"/>
      <c r="PQO2" s="157"/>
      <c r="PQP2" s="157"/>
      <c r="PQQ2" s="157"/>
      <c r="PQR2" s="157"/>
      <c r="PQS2" s="157"/>
      <c r="PQT2" s="157"/>
      <c r="PQU2" s="157"/>
      <c r="PQV2" s="157"/>
      <c r="PQW2" s="157"/>
      <c r="PQX2" s="157"/>
      <c r="PQY2" s="157"/>
      <c r="PQZ2" s="157"/>
      <c r="PRA2" s="157"/>
      <c r="PRB2" s="157"/>
      <c r="PRC2" s="157"/>
      <c r="PRD2" s="157"/>
      <c r="PRE2" s="157"/>
      <c r="PRF2" s="157"/>
      <c r="PRG2" s="157"/>
      <c r="PRH2" s="157"/>
      <c r="PRI2" s="157"/>
      <c r="PRJ2" s="157"/>
      <c r="PRK2" s="157"/>
      <c r="PRL2" s="157"/>
      <c r="PRM2" s="157"/>
      <c r="PRN2" s="157"/>
      <c r="PRO2" s="157"/>
      <c r="PRP2" s="157"/>
      <c r="PRQ2" s="157"/>
      <c r="PRR2" s="157"/>
      <c r="PRS2" s="157"/>
      <c r="PRT2" s="157"/>
      <c r="PRU2" s="157"/>
      <c r="PRV2" s="157"/>
      <c r="PRW2" s="157"/>
      <c r="PRX2" s="157"/>
      <c r="PRY2" s="157"/>
      <c r="PRZ2" s="157"/>
      <c r="PSA2" s="157"/>
      <c r="PSB2" s="157"/>
      <c r="PSC2" s="157"/>
      <c r="PSD2" s="157"/>
      <c r="PSE2" s="157"/>
      <c r="PSF2" s="157"/>
      <c r="PSG2" s="157"/>
      <c r="PSH2" s="157"/>
      <c r="PSI2" s="157"/>
      <c r="PSJ2" s="157"/>
      <c r="PSK2" s="157"/>
      <c r="PSL2" s="157"/>
      <c r="PSM2" s="157"/>
      <c r="PSN2" s="157"/>
      <c r="PSO2" s="157"/>
      <c r="PSP2" s="157"/>
      <c r="PSQ2" s="157"/>
      <c r="PSR2" s="157"/>
      <c r="PSS2" s="157"/>
      <c r="PST2" s="157"/>
      <c r="PSU2" s="157"/>
      <c r="PSV2" s="157"/>
      <c r="PSW2" s="157"/>
      <c r="PSX2" s="157"/>
      <c r="PSY2" s="157"/>
      <c r="PSZ2" s="157"/>
      <c r="PTA2" s="157"/>
      <c r="PTB2" s="157"/>
      <c r="PTC2" s="157"/>
      <c r="PTD2" s="157"/>
      <c r="PTE2" s="157"/>
      <c r="PTF2" s="157"/>
      <c r="PTG2" s="157"/>
      <c r="PTH2" s="157"/>
      <c r="PTI2" s="157"/>
      <c r="PTJ2" s="157"/>
      <c r="PTK2" s="157"/>
      <c r="PTL2" s="157"/>
      <c r="PTM2" s="157"/>
      <c r="PTN2" s="157"/>
      <c r="PTO2" s="157"/>
      <c r="PTP2" s="157"/>
      <c r="PTQ2" s="157"/>
      <c r="PTR2" s="157"/>
      <c r="PTS2" s="157"/>
      <c r="PTT2" s="157"/>
      <c r="PTU2" s="157"/>
      <c r="PTV2" s="157"/>
      <c r="PTW2" s="157"/>
      <c r="PTX2" s="157"/>
      <c r="PTY2" s="157"/>
      <c r="PTZ2" s="157"/>
      <c r="PUA2" s="157"/>
      <c r="PUB2" s="157"/>
      <c r="PUC2" s="157"/>
      <c r="PUD2" s="157"/>
      <c r="PUE2" s="157"/>
      <c r="PUF2" s="157"/>
      <c r="PUG2" s="157"/>
      <c r="PUH2" s="157"/>
      <c r="PUI2" s="157"/>
      <c r="PUJ2" s="157"/>
      <c r="PUK2" s="157"/>
      <c r="PUL2" s="157"/>
      <c r="PUM2" s="157"/>
      <c r="PUN2" s="157"/>
      <c r="PUO2" s="157"/>
      <c r="PUP2" s="157"/>
      <c r="PUQ2" s="157"/>
      <c r="PUR2" s="157"/>
      <c r="PUS2" s="157"/>
      <c r="PUT2" s="157"/>
      <c r="PUU2" s="157"/>
      <c r="PUV2" s="157"/>
      <c r="PUW2" s="157"/>
      <c r="PUX2" s="157"/>
      <c r="PUY2" s="157"/>
      <c r="PUZ2" s="157"/>
      <c r="PVA2" s="157"/>
      <c r="PVB2" s="157"/>
      <c r="PVC2" s="157"/>
      <c r="PVD2" s="157"/>
      <c r="PVE2" s="157"/>
      <c r="PVF2" s="157"/>
      <c r="PVG2" s="157"/>
      <c r="PVH2" s="157"/>
      <c r="PVI2" s="157"/>
      <c r="PVJ2" s="157"/>
      <c r="PVK2" s="157"/>
      <c r="PVL2" s="157"/>
      <c r="PVM2" s="157"/>
      <c r="PVN2" s="157"/>
      <c r="PVO2" s="157"/>
      <c r="PVP2" s="157"/>
      <c r="PVQ2" s="157"/>
      <c r="PVR2" s="157"/>
      <c r="PVS2" s="157"/>
      <c r="PVT2" s="157"/>
      <c r="PVU2" s="157"/>
      <c r="PVV2" s="157"/>
      <c r="PVW2" s="157"/>
      <c r="PVX2" s="157"/>
      <c r="PVY2" s="157"/>
      <c r="PVZ2" s="157"/>
      <c r="PWA2" s="157"/>
      <c r="PWB2" s="157"/>
      <c r="PWC2" s="157"/>
      <c r="PWD2" s="157"/>
      <c r="PWE2" s="157"/>
      <c r="PWF2" s="157"/>
      <c r="PWG2" s="157"/>
      <c r="PWH2" s="157"/>
      <c r="PWI2" s="157"/>
      <c r="PWJ2" s="157"/>
      <c r="PWK2" s="157"/>
      <c r="PWL2" s="157"/>
      <c r="PWM2" s="157"/>
      <c r="PWN2" s="157"/>
      <c r="PWO2" s="157"/>
      <c r="PWP2" s="157"/>
      <c r="PWQ2" s="157"/>
      <c r="PWR2" s="157"/>
      <c r="PWS2" s="157"/>
      <c r="PWT2" s="157"/>
      <c r="PWU2" s="157"/>
      <c r="PWV2" s="157"/>
      <c r="PWW2" s="157"/>
      <c r="PWX2" s="157"/>
      <c r="PWY2" s="157"/>
      <c r="PWZ2" s="157"/>
      <c r="PXA2" s="157"/>
      <c r="PXB2" s="157"/>
      <c r="PXC2" s="157"/>
      <c r="PXD2" s="157"/>
      <c r="PXE2" s="157"/>
      <c r="PXF2" s="157"/>
      <c r="PXG2" s="157"/>
      <c r="PXH2" s="157"/>
      <c r="PXI2" s="157"/>
      <c r="PXJ2" s="157"/>
      <c r="PXK2" s="157"/>
      <c r="PXL2" s="157"/>
      <c r="PXM2" s="157"/>
      <c r="PXN2" s="157"/>
      <c r="PXO2" s="157"/>
      <c r="PXP2" s="157"/>
      <c r="PXQ2" s="157"/>
      <c r="PXR2" s="157"/>
      <c r="PXS2" s="157"/>
      <c r="PXT2" s="157"/>
      <c r="PXU2" s="157"/>
      <c r="PXV2" s="157"/>
      <c r="PXW2" s="157"/>
      <c r="PXX2" s="157"/>
      <c r="PXY2" s="157"/>
      <c r="PXZ2" s="157"/>
      <c r="PYA2" s="157"/>
      <c r="PYB2" s="157"/>
      <c r="PYC2" s="157"/>
      <c r="PYD2" s="157"/>
      <c r="PYE2" s="157"/>
      <c r="PYF2" s="157"/>
      <c r="PYG2" s="157"/>
      <c r="PYH2" s="157"/>
      <c r="PYI2" s="157"/>
      <c r="PYJ2" s="157"/>
      <c r="PYK2" s="157"/>
      <c r="PYL2" s="157"/>
      <c r="PYM2" s="157"/>
      <c r="PYN2" s="157"/>
      <c r="PYO2" s="157"/>
      <c r="PYP2" s="157"/>
      <c r="PYQ2" s="157"/>
      <c r="PYR2" s="157"/>
      <c r="PYS2" s="157"/>
      <c r="PYT2" s="157"/>
      <c r="PYU2" s="157"/>
      <c r="PYV2" s="157"/>
      <c r="PYW2" s="157"/>
      <c r="PYX2" s="157"/>
      <c r="PYY2" s="157"/>
      <c r="PYZ2" s="157"/>
      <c r="PZA2" s="157"/>
      <c r="PZB2" s="157"/>
      <c r="PZC2" s="157"/>
      <c r="PZD2" s="157"/>
      <c r="PZE2" s="157"/>
      <c r="PZF2" s="157"/>
      <c r="PZG2" s="157"/>
      <c r="PZH2" s="157"/>
      <c r="PZI2" s="157"/>
      <c r="PZJ2" s="157"/>
      <c r="PZK2" s="157"/>
      <c r="PZL2" s="157"/>
      <c r="PZM2" s="157"/>
      <c r="PZN2" s="157"/>
      <c r="PZO2" s="157"/>
      <c r="PZP2" s="157"/>
      <c r="PZQ2" s="157"/>
      <c r="PZR2" s="157"/>
      <c r="PZS2" s="157"/>
      <c r="PZT2" s="157"/>
      <c r="PZU2" s="157"/>
      <c r="PZV2" s="157"/>
      <c r="PZW2" s="157"/>
      <c r="PZX2" s="157"/>
      <c r="PZY2" s="157"/>
      <c r="PZZ2" s="157"/>
      <c r="QAA2" s="157"/>
      <c r="QAB2" s="157"/>
      <c r="QAC2" s="157"/>
      <c r="QAD2" s="157"/>
      <c r="QAE2" s="157"/>
      <c r="QAF2" s="157"/>
      <c r="QAG2" s="157"/>
      <c r="QAH2" s="157"/>
      <c r="QAI2" s="157"/>
      <c r="QAJ2" s="157"/>
      <c r="QAK2" s="157"/>
      <c r="QAL2" s="157"/>
      <c r="QAM2" s="157"/>
      <c r="QAN2" s="157"/>
      <c r="QAO2" s="157"/>
      <c r="QAP2" s="157"/>
      <c r="QAQ2" s="157"/>
      <c r="QAR2" s="157"/>
      <c r="QAS2" s="157"/>
      <c r="QAT2" s="157"/>
      <c r="QAU2" s="157"/>
      <c r="QAV2" s="157"/>
      <c r="QAW2" s="157"/>
      <c r="QAX2" s="157"/>
      <c r="QAY2" s="157"/>
      <c r="QAZ2" s="157"/>
      <c r="QBA2" s="157"/>
      <c r="QBB2" s="157"/>
      <c r="QBC2" s="157"/>
      <c r="QBD2" s="157"/>
      <c r="QBE2" s="157"/>
      <c r="QBF2" s="157"/>
      <c r="QBG2" s="157"/>
      <c r="QBH2" s="157"/>
      <c r="QBI2" s="157"/>
      <c r="QBJ2" s="157"/>
      <c r="QBK2" s="157"/>
      <c r="QBL2" s="157"/>
      <c r="QBM2" s="157"/>
      <c r="QBN2" s="157"/>
      <c r="QBO2" s="157"/>
      <c r="QBP2" s="157"/>
      <c r="QBQ2" s="157"/>
      <c r="QBR2" s="157"/>
      <c r="QBS2" s="157"/>
      <c r="QBT2" s="157"/>
      <c r="QBU2" s="157"/>
      <c r="QBV2" s="157"/>
      <c r="QBW2" s="157"/>
      <c r="QBX2" s="157"/>
      <c r="QBY2" s="157"/>
      <c r="QBZ2" s="157"/>
      <c r="QCA2" s="157"/>
      <c r="QCB2" s="157"/>
      <c r="QCC2" s="157"/>
      <c r="QCD2" s="157"/>
      <c r="QCE2" s="157"/>
      <c r="QCF2" s="157"/>
      <c r="QCG2" s="157"/>
      <c r="QCH2" s="157"/>
      <c r="QCI2" s="157"/>
      <c r="QCJ2" s="157"/>
      <c r="QCK2" s="157"/>
      <c r="QCL2" s="157"/>
      <c r="QCM2" s="157"/>
      <c r="QCN2" s="157"/>
      <c r="QCO2" s="157"/>
      <c r="QCP2" s="157"/>
      <c r="QCQ2" s="157"/>
      <c r="QCR2" s="157"/>
      <c r="QCS2" s="157"/>
      <c r="QCT2" s="157"/>
      <c r="QCU2" s="157"/>
      <c r="QCV2" s="157"/>
      <c r="QCW2" s="157"/>
      <c r="QCX2" s="157"/>
      <c r="QCY2" s="157"/>
      <c r="QCZ2" s="157"/>
      <c r="QDA2" s="157"/>
      <c r="QDB2" s="157"/>
      <c r="QDC2" s="157"/>
      <c r="QDD2" s="157"/>
      <c r="QDE2" s="157"/>
      <c r="QDF2" s="157"/>
      <c r="QDG2" s="157"/>
      <c r="QDH2" s="157"/>
      <c r="QDI2" s="157"/>
      <c r="QDJ2" s="157"/>
      <c r="QDK2" s="157"/>
      <c r="QDL2" s="157"/>
      <c r="QDM2" s="157"/>
      <c r="QDN2" s="157"/>
      <c r="QDO2" s="157"/>
      <c r="QDP2" s="157"/>
      <c r="QDQ2" s="157"/>
      <c r="QDR2" s="157"/>
      <c r="QDS2" s="157"/>
      <c r="QDT2" s="157"/>
      <c r="QDU2" s="157"/>
      <c r="QDV2" s="157"/>
      <c r="QDW2" s="157"/>
      <c r="QDX2" s="157"/>
      <c r="QDY2" s="157"/>
      <c r="QDZ2" s="157"/>
      <c r="QEA2" s="157"/>
      <c r="QEB2" s="157"/>
      <c r="QEC2" s="157"/>
      <c r="QED2" s="157"/>
      <c r="QEE2" s="157"/>
      <c r="QEF2" s="157"/>
      <c r="QEG2" s="157"/>
      <c r="QEH2" s="157"/>
      <c r="QEI2" s="157"/>
      <c r="QEJ2" s="157"/>
      <c r="QEK2" s="157"/>
      <c r="QEL2" s="157"/>
      <c r="QEM2" s="157"/>
      <c r="QEN2" s="157"/>
      <c r="QEO2" s="157"/>
      <c r="QEP2" s="157"/>
      <c r="QEQ2" s="157"/>
      <c r="QER2" s="157"/>
      <c r="QES2" s="157"/>
      <c r="QET2" s="157"/>
      <c r="QEU2" s="157"/>
      <c r="QEV2" s="157"/>
      <c r="QEW2" s="157"/>
      <c r="QEX2" s="157"/>
      <c r="QEY2" s="157"/>
      <c r="QEZ2" s="157"/>
      <c r="QFA2" s="157"/>
      <c r="QFB2" s="157"/>
      <c r="QFC2" s="157"/>
      <c r="QFD2" s="157"/>
      <c r="QFE2" s="157"/>
      <c r="QFF2" s="157"/>
      <c r="QFG2" s="157"/>
      <c r="QFH2" s="157"/>
      <c r="QFI2" s="157"/>
      <c r="QFJ2" s="157"/>
      <c r="QFK2" s="157"/>
      <c r="QFL2" s="157"/>
      <c r="QFM2" s="157"/>
      <c r="QFN2" s="157"/>
      <c r="QFO2" s="157"/>
      <c r="QFP2" s="157"/>
      <c r="QFQ2" s="157"/>
      <c r="QFR2" s="157"/>
      <c r="QFS2" s="157"/>
      <c r="QFT2" s="157"/>
      <c r="QFU2" s="157"/>
      <c r="QFV2" s="157"/>
      <c r="QFW2" s="157"/>
      <c r="QFX2" s="157"/>
      <c r="QFY2" s="157"/>
      <c r="QFZ2" s="157"/>
      <c r="QGA2" s="157"/>
      <c r="QGB2" s="157"/>
      <c r="QGC2" s="157"/>
      <c r="QGD2" s="157"/>
      <c r="QGE2" s="157"/>
      <c r="QGF2" s="157"/>
      <c r="QGG2" s="157"/>
      <c r="QGH2" s="157"/>
      <c r="QGI2" s="157"/>
      <c r="QGJ2" s="157"/>
      <c r="QGK2" s="157"/>
      <c r="QGL2" s="157"/>
      <c r="QGM2" s="157"/>
      <c r="QGN2" s="157"/>
      <c r="QGO2" s="157"/>
      <c r="QGP2" s="157"/>
      <c r="QGQ2" s="157"/>
      <c r="QGR2" s="157"/>
      <c r="QGS2" s="157"/>
      <c r="QGT2" s="157"/>
      <c r="QGU2" s="157"/>
      <c r="QGV2" s="157"/>
      <c r="QGW2" s="157"/>
      <c r="QGX2" s="157"/>
      <c r="QGY2" s="157"/>
      <c r="QGZ2" s="157"/>
      <c r="QHA2" s="157"/>
      <c r="QHB2" s="157"/>
      <c r="QHC2" s="157"/>
      <c r="QHD2" s="157"/>
      <c r="QHE2" s="157"/>
      <c r="QHF2" s="157"/>
      <c r="QHG2" s="157"/>
      <c r="QHH2" s="157"/>
      <c r="QHI2" s="157"/>
      <c r="QHJ2" s="157"/>
      <c r="QHK2" s="157"/>
      <c r="QHL2" s="157"/>
      <c r="QHM2" s="157"/>
      <c r="QHN2" s="157"/>
      <c r="QHO2" s="157"/>
      <c r="QHP2" s="157"/>
      <c r="QHQ2" s="157"/>
      <c r="QHR2" s="157"/>
      <c r="QHS2" s="157"/>
      <c r="QHT2" s="157"/>
      <c r="QHU2" s="157"/>
      <c r="QHV2" s="157"/>
      <c r="QHW2" s="157"/>
      <c r="QHX2" s="157"/>
      <c r="QHY2" s="157"/>
      <c r="QHZ2" s="157"/>
      <c r="QIA2" s="157"/>
      <c r="QIB2" s="157"/>
      <c r="QIC2" s="157"/>
      <c r="QID2" s="157"/>
      <c r="QIE2" s="157"/>
      <c r="QIF2" s="157"/>
      <c r="QIG2" s="157"/>
      <c r="QIH2" s="157"/>
      <c r="QII2" s="157"/>
      <c r="QIJ2" s="157"/>
      <c r="QIK2" s="157"/>
      <c r="QIL2" s="157"/>
      <c r="QIM2" s="157"/>
      <c r="QIN2" s="157"/>
      <c r="QIO2" s="157"/>
      <c r="QIP2" s="157"/>
      <c r="QIQ2" s="157"/>
      <c r="QIR2" s="157"/>
      <c r="QIS2" s="157"/>
      <c r="QIT2" s="157"/>
      <c r="QIU2" s="157"/>
      <c r="QIV2" s="157"/>
      <c r="QIW2" s="157"/>
      <c r="QIX2" s="157"/>
      <c r="QIY2" s="157"/>
      <c r="QIZ2" s="157"/>
      <c r="QJA2" s="157"/>
      <c r="QJB2" s="157"/>
      <c r="QJC2" s="157"/>
      <c r="QJD2" s="157"/>
      <c r="QJE2" s="157"/>
      <c r="QJF2" s="157"/>
      <c r="QJG2" s="157"/>
      <c r="QJH2" s="157"/>
      <c r="QJI2" s="157"/>
      <c r="QJJ2" s="157"/>
      <c r="QJK2" s="157"/>
      <c r="QJL2" s="157"/>
      <c r="QJM2" s="157"/>
      <c r="QJN2" s="157"/>
      <c r="QJO2" s="157"/>
      <c r="QJP2" s="157"/>
      <c r="QJQ2" s="157"/>
      <c r="QJR2" s="157"/>
      <c r="QJS2" s="157"/>
      <c r="QJT2" s="157"/>
      <c r="QJU2" s="157"/>
      <c r="QJV2" s="157"/>
      <c r="QJW2" s="157"/>
      <c r="QJX2" s="157"/>
      <c r="QJY2" s="157"/>
      <c r="QJZ2" s="157"/>
      <c r="QKA2" s="157"/>
      <c r="QKB2" s="157"/>
      <c r="QKC2" s="157"/>
      <c r="QKD2" s="157"/>
      <c r="QKE2" s="157"/>
      <c r="QKF2" s="157"/>
      <c r="QKG2" s="157"/>
      <c r="QKH2" s="157"/>
      <c r="QKI2" s="157"/>
      <c r="QKJ2" s="157"/>
      <c r="QKK2" s="157"/>
      <c r="QKL2" s="157"/>
      <c r="QKM2" s="157"/>
      <c r="QKN2" s="157"/>
      <c r="QKO2" s="157"/>
      <c r="QKP2" s="157"/>
      <c r="QKQ2" s="157"/>
      <c r="QKR2" s="157"/>
      <c r="QKS2" s="157"/>
      <c r="QKT2" s="157"/>
      <c r="QKU2" s="157"/>
      <c r="QKV2" s="157"/>
      <c r="QKW2" s="157"/>
      <c r="QKX2" s="157"/>
      <c r="QKY2" s="157"/>
      <c r="QKZ2" s="157"/>
      <c r="QLA2" s="157"/>
      <c r="QLB2" s="157"/>
      <c r="QLC2" s="157"/>
      <c r="QLD2" s="157"/>
      <c r="QLE2" s="157"/>
      <c r="QLF2" s="157"/>
      <c r="QLG2" s="157"/>
      <c r="QLH2" s="157"/>
      <c r="QLI2" s="157"/>
      <c r="QLJ2" s="157"/>
      <c r="QLK2" s="157"/>
      <c r="QLL2" s="157"/>
      <c r="QLM2" s="157"/>
      <c r="QLN2" s="157"/>
      <c r="QLO2" s="157"/>
      <c r="QLP2" s="157"/>
      <c r="QLQ2" s="157"/>
      <c r="QLR2" s="157"/>
      <c r="QLS2" s="157"/>
      <c r="QLT2" s="157"/>
      <c r="QLU2" s="157"/>
      <c r="QLV2" s="157"/>
      <c r="QLW2" s="157"/>
      <c r="QLX2" s="157"/>
      <c r="QLY2" s="157"/>
      <c r="QLZ2" s="157"/>
      <c r="QMA2" s="157"/>
      <c r="QMB2" s="157"/>
      <c r="QMC2" s="157"/>
      <c r="QMD2" s="157"/>
      <c r="QME2" s="157"/>
      <c r="QMF2" s="157"/>
      <c r="QMG2" s="157"/>
      <c r="QMH2" s="157"/>
      <c r="QMI2" s="157"/>
      <c r="QMJ2" s="157"/>
      <c r="QMK2" s="157"/>
      <c r="QML2" s="157"/>
      <c r="QMM2" s="157"/>
      <c r="QMN2" s="157"/>
      <c r="QMO2" s="157"/>
      <c r="QMP2" s="157"/>
      <c r="QMQ2" s="157"/>
      <c r="QMR2" s="157"/>
      <c r="QMS2" s="157"/>
      <c r="QMT2" s="157"/>
      <c r="QMU2" s="157"/>
      <c r="QMV2" s="157"/>
      <c r="QMW2" s="157"/>
      <c r="QMX2" s="157"/>
      <c r="QMY2" s="157"/>
      <c r="QMZ2" s="157"/>
      <c r="QNA2" s="157"/>
      <c r="QNB2" s="157"/>
      <c r="QNC2" s="157"/>
      <c r="QND2" s="157"/>
      <c r="QNE2" s="157"/>
      <c r="QNF2" s="157"/>
      <c r="QNG2" s="157"/>
      <c r="QNH2" s="157"/>
      <c r="QNI2" s="157"/>
      <c r="QNJ2" s="157"/>
      <c r="QNK2" s="157"/>
      <c r="QNL2" s="157"/>
      <c r="QNM2" s="157"/>
      <c r="QNN2" s="157"/>
      <c r="QNO2" s="157"/>
      <c r="QNP2" s="157"/>
      <c r="QNQ2" s="157"/>
      <c r="QNR2" s="157"/>
      <c r="QNS2" s="157"/>
      <c r="QNT2" s="157"/>
      <c r="QNU2" s="157"/>
      <c r="QNV2" s="157"/>
      <c r="QNW2" s="157"/>
      <c r="QNX2" s="157"/>
      <c r="QNY2" s="157"/>
      <c r="QNZ2" s="157"/>
      <c r="QOA2" s="157"/>
      <c r="QOB2" s="157"/>
      <c r="QOC2" s="157"/>
      <c r="QOD2" s="157"/>
      <c r="QOE2" s="157"/>
      <c r="QOF2" s="157"/>
      <c r="QOG2" s="157"/>
      <c r="QOH2" s="157"/>
      <c r="QOI2" s="157"/>
      <c r="QOJ2" s="157"/>
      <c r="QOK2" s="157"/>
      <c r="QOL2" s="157"/>
      <c r="QOM2" s="157"/>
      <c r="QON2" s="157"/>
      <c r="QOO2" s="157"/>
      <c r="QOP2" s="157"/>
      <c r="QOQ2" s="157"/>
      <c r="QOR2" s="157"/>
      <c r="QOS2" s="157"/>
      <c r="QOT2" s="157"/>
      <c r="QOU2" s="157"/>
      <c r="QOV2" s="157"/>
      <c r="QOW2" s="157"/>
      <c r="QOX2" s="157"/>
      <c r="QOY2" s="157"/>
      <c r="QOZ2" s="157"/>
      <c r="QPA2" s="157"/>
      <c r="QPB2" s="157"/>
      <c r="QPC2" s="157"/>
      <c r="QPD2" s="157"/>
      <c r="QPE2" s="157"/>
      <c r="QPF2" s="157"/>
      <c r="QPG2" s="157"/>
      <c r="QPH2" s="157"/>
      <c r="QPI2" s="157"/>
      <c r="QPJ2" s="157"/>
      <c r="QPK2" s="157"/>
      <c r="QPL2" s="157"/>
      <c r="QPM2" s="157"/>
      <c r="QPN2" s="157"/>
      <c r="QPO2" s="157"/>
      <c r="QPP2" s="157"/>
      <c r="QPQ2" s="157"/>
      <c r="QPR2" s="157"/>
      <c r="QPS2" s="157"/>
      <c r="QPT2" s="157"/>
      <c r="QPU2" s="157"/>
      <c r="QPV2" s="157"/>
      <c r="QPW2" s="157"/>
      <c r="QPX2" s="157"/>
      <c r="QPY2" s="157"/>
      <c r="QPZ2" s="157"/>
      <c r="QQA2" s="157"/>
      <c r="QQB2" s="157"/>
      <c r="QQC2" s="157"/>
      <c r="QQD2" s="157"/>
      <c r="QQE2" s="157"/>
      <c r="QQF2" s="157"/>
      <c r="QQG2" s="157"/>
      <c r="QQH2" s="157"/>
      <c r="QQI2" s="157"/>
      <c r="QQJ2" s="157"/>
      <c r="QQK2" s="157"/>
      <c r="QQL2" s="157"/>
      <c r="QQM2" s="157"/>
      <c r="QQN2" s="157"/>
      <c r="QQO2" s="157"/>
      <c r="QQP2" s="157"/>
      <c r="QQQ2" s="157"/>
      <c r="QQR2" s="157"/>
      <c r="QQS2" s="157"/>
      <c r="QQT2" s="157"/>
      <c r="QQU2" s="157"/>
      <c r="QQV2" s="157"/>
      <c r="QQW2" s="157"/>
      <c r="QQX2" s="157"/>
      <c r="QQY2" s="157"/>
      <c r="QQZ2" s="157"/>
      <c r="QRA2" s="157"/>
      <c r="QRB2" s="157"/>
      <c r="QRC2" s="157"/>
      <c r="QRD2" s="157"/>
      <c r="QRE2" s="157"/>
      <c r="QRF2" s="157"/>
      <c r="QRG2" s="157"/>
      <c r="QRH2" s="157"/>
      <c r="QRI2" s="157"/>
      <c r="QRJ2" s="157"/>
      <c r="QRK2" s="157"/>
      <c r="QRL2" s="157"/>
      <c r="QRM2" s="157"/>
      <c r="QRN2" s="157"/>
      <c r="QRO2" s="157"/>
      <c r="QRP2" s="157"/>
      <c r="QRQ2" s="157"/>
      <c r="QRR2" s="157"/>
      <c r="QRS2" s="157"/>
      <c r="QRT2" s="157"/>
      <c r="QRU2" s="157"/>
      <c r="QRV2" s="157"/>
      <c r="QRW2" s="157"/>
      <c r="QRX2" s="157"/>
      <c r="QRY2" s="157"/>
      <c r="QRZ2" s="157"/>
      <c r="QSA2" s="157"/>
      <c r="QSB2" s="157"/>
      <c r="QSC2" s="157"/>
      <c r="QSD2" s="157"/>
      <c r="QSE2" s="157"/>
      <c r="QSF2" s="157"/>
      <c r="QSG2" s="157"/>
      <c r="QSH2" s="157"/>
      <c r="QSI2" s="157"/>
      <c r="QSJ2" s="157"/>
      <c r="QSK2" s="157"/>
      <c r="QSL2" s="157"/>
      <c r="QSM2" s="157"/>
      <c r="QSN2" s="157"/>
      <c r="QSO2" s="157"/>
      <c r="QSP2" s="157"/>
      <c r="QSQ2" s="157"/>
      <c r="QSR2" s="157"/>
      <c r="QSS2" s="157"/>
      <c r="QST2" s="157"/>
      <c r="QSU2" s="157"/>
      <c r="QSV2" s="157"/>
      <c r="QSW2" s="157"/>
      <c r="QSX2" s="157"/>
      <c r="QSY2" s="157"/>
      <c r="QSZ2" s="157"/>
      <c r="QTA2" s="157"/>
      <c r="QTB2" s="157"/>
      <c r="QTC2" s="157"/>
      <c r="QTD2" s="157"/>
      <c r="QTE2" s="157"/>
      <c r="QTF2" s="157"/>
      <c r="QTG2" s="157"/>
      <c r="QTH2" s="157"/>
      <c r="QTI2" s="157"/>
      <c r="QTJ2" s="157"/>
      <c r="QTK2" s="157"/>
      <c r="QTL2" s="157"/>
      <c r="QTM2" s="157"/>
      <c r="QTN2" s="157"/>
      <c r="QTO2" s="157"/>
      <c r="QTP2" s="157"/>
      <c r="QTQ2" s="157"/>
      <c r="QTR2" s="157"/>
      <c r="QTS2" s="157"/>
      <c r="QTT2" s="157"/>
      <c r="QTU2" s="157"/>
      <c r="QTV2" s="157"/>
      <c r="QTW2" s="157"/>
      <c r="QTX2" s="157"/>
      <c r="QTY2" s="157"/>
      <c r="QTZ2" s="157"/>
      <c r="QUA2" s="157"/>
      <c r="QUB2" s="157"/>
      <c r="QUC2" s="157"/>
      <c r="QUD2" s="157"/>
      <c r="QUE2" s="157"/>
      <c r="QUF2" s="157"/>
      <c r="QUG2" s="157"/>
      <c r="QUH2" s="157"/>
      <c r="QUI2" s="157"/>
      <c r="QUJ2" s="157"/>
      <c r="QUK2" s="157"/>
      <c r="QUL2" s="157"/>
      <c r="QUM2" s="157"/>
      <c r="QUN2" s="157"/>
      <c r="QUO2" s="157"/>
      <c r="QUP2" s="157"/>
      <c r="QUQ2" s="157"/>
      <c r="QUR2" s="157"/>
      <c r="QUS2" s="157"/>
      <c r="QUT2" s="157"/>
      <c r="QUU2" s="157"/>
      <c r="QUV2" s="157"/>
      <c r="QUW2" s="157"/>
      <c r="QUX2" s="157"/>
      <c r="QUY2" s="157"/>
      <c r="QUZ2" s="157"/>
      <c r="QVA2" s="157"/>
      <c r="QVB2" s="157"/>
      <c r="QVC2" s="157"/>
      <c r="QVD2" s="157"/>
      <c r="QVE2" s="157"/>
      <c r="QVF2" s="157"/>
      <c r="QVG2" s="157"/>
      <c r="QVH2" s="157"/>
      <c r="QVI2" s="157"/>
      <c r="QVJ2" s="157"/>
      <c r="QVK2" s="157"/>
      <c r="QVL2" s="157"/>
      <c r="QVM2" s="157"/>
      <c r="QVN2" s="157"/>
      <c r="QVO2" s="157"/>
      <c r="QVP2" s="157"/>
      <c r="QVQ2" s="157"/>
      <c r="QVR2" s="157"/>
      <c r="QVS2" s="157"/>
      <c r="QVT2" s="157"/>
      <c r="QVU2" s="157"/>
      <c r="QVV2" s="157"/>
      <c r="QVW2" s="157"/>
      <c r="QVX2" s="157"/>
      <c r="QVY2" s="157"/>
      <c r="QVZ2" s="157"/>
      <c r="QWA2" s="157"/>
      <c r="QWB2" s="157"/>
      <c r="QWC2" s="157"/>
      <c r="QWD2" s="157"/>
      <c r="QWE2" s="157"/>
      <c r="QWF2" s="157"/>
      <c r="QWG2" s="157"/>
      <c r="QWH2" s="157"/>
      <c r="QWI2" s="157"/>
      <c r="QWJ2" s="157"/>
      <c r="QWK2" s="157"/>
      <c r="QWL2" s="157"/>
      <c r="QWM2" s="157"/>
      <c r="QWN2" s="157"/>
      <c r="QWO2" s="157"/>
      <c r="QWP2" s="157"/>
      <c r="QWQ2" s="157"/>
      <c r="QWR2" s="157"/>
      <c r="QWS2" s="157"/>
      <c r="QWT2" s="157"/>
      <c r="QWU2" s="157"/>
      <c r="QWV2" s="157"/>
      <c r="QWW2" s="157"/>
      <c r="QWX2" s="157"/>
      <c r="QWY2" s="157"/>
      <c r="QWZ2" s="157"/>
      <c r="QXA2" s="157"/>
      <c r="QXB2" s="157"/>
      <c r="QXC2" s="157"/>
      <c r="QXD2" s="157"/>
      <c r="QXE2" s="157"/>
      <c r="QXF2" s="157"/>
      <c r="QXG2" s="157"/>
      <c r="QXH2" s="157"/>
      <c r="QXI2" s="157"/>
      <c r="QXJ2" s="157"/>
      <c r="QXK2" s="157"/>
      <c r="QXL2" s="157"/>
      <c r="QXM2" s="157"/>
      <c r="QXN2" s="157"/>
      <c r="QXO2" s="157"/>
      <c r="QXP2" s="157"/>
      <c r="QXQ2" s="157"/>
      <c r="QXR2" s="157"/>
      <c r="QXS2" s="157"/>
      <c r="QXT2" s="157"/>
      <c r="QXU2" s="157"/>
      <c r="QXV2" s="157"/>
      <c r="QXW2" s="157"/>
      <c r="QXX2" s="157"/>
      <c r="QXY2" s="157"/>
      <c r="QXZ2" s="157"/>
      <c r="QYA2" s="157"/>
      <c r="QYB2" s="157"/>
      <c r="QYC2" s="157"/>
      <c r="QYD2" s="157"/>
      <c r="QYE2" s="157"/>
      <c r="QYF2" s="157"/>
      <c r="QYG2" s="157"/>
      <c r="QYH2" s="157"/>
      <c r="QYI2" s="157"/>
      <c r="QYJ2" s="157"/>
      <c r="QYK2" s="157"/>
      <c r="QYL2" s="157"/>
      <c r="QYM2" s="157"/>
      <c r="QYN2" s="157"/>
      <c r="QYO2" s="157"/>
      <c r="QYP2" s="157"/>
      <c r="QYQ2" s="157"/>
      <c r="QYR2" s="157"/>
      <c r="QYS2" s="157"/>
      <c r="QYT2" s="157"/>
      <c r="QYU2" s="157"/>
      <c r="QYV2" s="157"/>
      <c r="QYW2" s="157"/>
      <c r="QYX2" s="157"/>
      <c r="QYY2" s="157"/>
      <c r="QYZ2" s="157"/>
      <c r="QZA2" s="157"/>
      <c r="QZB2" s="157"/>
      <c r="QZC2" s="157"/>
      <c r="QZD2" s="157"/>
      <c r="QZE2" s="157"/>
      <c r="QZF2" s="157"/>
      <c r="QZG2" s="157"/>
      <c r="QZH2" s="157"/>
      <c r="QZI2" s="157"/>
      <c r="QZJ2" s="157"/>
      <c r="QZK2" s="157"/>
      <c r="QZL2" s="157"/>
      <c r="QZM2" s="157"/>
      <c r="QZN2" s="157"/>
      <c r="QZO2" s="157"/>
      <c r="QZP2" s="157"/>
      <c r="QZQ2" s="157"/>
      <c r="QZR2" s="157"/>
      <c r="QZS2" s="157"/>
      <c r="QZT2" s="157"/>
      <c r="QZU2" s="157"/>
      <c r="QZV2" s="157"/>
      <c r="QZW2" s="157"/>
      <c r="QZX2" s="157"/>
      <c r="QZY2" s="157"/>
      <c r="QZZ2" s="157"/>
      <c r="RAA2" s="157"/>
      <c r="RAB2" s="157"/>
      <c r="RAC2" s="157"/>
      <c r="RAD2" s="157"/>
      <c r="RAE2" s="157"/>
      <c r="RAF2" s="157"/>
      <c r="RAG2" s="157"/>
      <c r="RAH2" s="157"/>
      <c r="RAI2" s="157"/>
      <c r="RAJ2" s="157"/>
      <c r="RAK2" s="157"/>
      <c r="RAL2" s="157"/>
      <c r="RAM2" s="157"/>
      <c r="RAN2" s="157"/>
      <c r="RAO2" s="157"/>
      <c r="RAP2" s="157"/>
      <c r="RAQ2" s="157"/>
      <c r="RAR2" s="157"/>
      <c r="RAS2" s="157"/>
      <c r="RAT2" s="157"/>
      <c r="RAU2" s="157"/>
      <c r="RAV2" s="157"/>
      <c r="RAW2" s="157"/>
      <c r="RAX2" s="157"/>
      <c r="RAY2" s="157"/>
      <c r="RAZ2" s="157"/>
      <c r="RBA2" s="157"/>
      <c r="RBB2" s="157"/>
      <c r="RBC2" s="157"/>
      <c r="RBD2" s="157"/>
      <c r="RBE2" s="157"/>
      <c r="RBF2" s="157"/>
      <c r="RBG2" s="157"/>
      <c r="RBH2" s="157"/>
      <c r="RBI2" s="157"/>
      <c r="RBJ2" s="157"/>
      <c r="RBK2" s="157"/>
      <c r="RBL2" s="157"/>
      <c r="RBM2" s="157"/>
      <c r="RBN2" s="157"/>
      <c r="RBO2" s="157"/>
      <c r="RBP2" s="157"/>
      <c r="RBQ2" s="157"/>
      <c r="RBR2" s="157"/>
      <c r="RBS2" s="157"/>
      <c r="RBT2" s="157"/>
      <c r="RBU2" s="157"/>
      <c r="RBV2" s="157"/>
      <c r="RBW2" s="157"/>
      <c r="RBX2" s="157"/>
      <c r="RBY2" s="157"/>
      <c r="RBZ2" s="157"/>
      <c r="RCA2" s="157"/>
      <c r="RCB2" s="157"/>
      <c r="RCC2" s="157"/>
      <c r="RCD2" s="157"/>
      <c r="RCE2" s="157"/>
      <c r="RCF2" s="157"/>
      <c r="RCG2" s="157"/>
      <c r="RCH2" s="157"/>
      <c r="RCI2" s="157"/>
      <c r="RCJ2" s="157"/>
      <c r="RCK2" s="157"/>
      <c r="RCL2" s="157"/>
      <c r="RCM2" s="157"/>
      <c r="RCN2" s="157"/>
      <c r="RCO2" s="157"/>
      <c r="RCP2" s="157"/>
      <c r="RCQ2" s="157"/>
      <c r="RCR2" s="157"/>
      <c r="RCS2" s="157"/>
      <c r="RCT2" s="157"/>
      <c r="RCU2" s="157"/>
      <c r="RCV2" s="157"/>
      <c r="RCW2" s="157"/>
      <c r="RCX2" s="157"/>
      <c r="RCY2" s="157"/>
      <c r="RCZ2" s="157"/>
      <c r="RDA2" s="157"/>
      <c r="RDB2" s="157"/>
      <c r="RDC2" s="157"/>
      <c r="RDD2" s="157"/>
      <c r="RDE2" s="157"/>
      <c r="RDF2" s="157"/>
      <c r="RDG2" s="157"/>
      <c r="RDH2" s="157"/>
      <c r="RDI2" s="157"/>
      <c r="RDJ2" s="157"/>
      <c r="RDK2" s="157"/>
      <c r="RDL2" s="157"/>
      <c r="RDM2" s="157"/>
      <c r="RDN2" s="157"/>
      <c r="RDO2" s="157"/>
      <c r="RDP2" s="157"/>
      <c r="RDQ2" s="157"/>
      <c r="RDR2" s="157"/>
      <c r="RDS2" s="157"/>
      <c r="RDT2" s="157"/>
      <c r="RDU2" s="157"/>
      <c r="RDV2" s="157"/>
      <c r="RDW2" s="157"/>
      <c r="RDX2" s="157"/>
      <c r="RDY2" s="157"/>
      <c r="RDZ2" s="157"/>
      <c r="REA2" s="157"/>
      <c r="REB2" s="157"/>
      <c r="REC2" s="157"/>
      <c r="RED2" s="157"/>
      <c r="REE2" s="157"/>
      <c r="REF2" s="157"/>
      <c r="REG2" s="157"/>
      <c r="REH2" s="157"/>
      <c r="REI2" s="157"/>
      <c r="REJ2" s="157"/>
      <c r="REK2" s="157"/>
      <c r="REL2" s="157"/>
      <c r="REM2" s="157"/>
      <c r="REN2" s="157"/>
      <c r="REO2" s="157"/>
      <c r="REP2" s="157"/>
      <c r="REQ2" s="157"/>
      <c r="RER2" s="157"/>
      <c r="RES2" s="157"/>
      <c r="RET2" s="157"/>
      <c r="REU2" s="157"/>
      <c r="REV2" s="157"/>
      <c r="REW2" s="157"/>
      <c r="REX2" s="157"/>
      <c r="REY2" s="157"/>
      <c r="REZ2" s="157"/>
      <c r="RFA2" s="157"/>
      <c r="RFB2" s="157"/>
      <c r="RFC2" s="157"/>
      <c r="RFD2" s="157"/>
      <c r="RFE2" s="157"/>
      <c r="RFF2" s="157"/>
      <c r="RFG2" s="157"/>
      <c r="RFH2" s="157"/>
      <c r="RFI2" s="157"/>
      <c r="RFJ2" s="157"/>
      <c r="RFK2" s="157"/>
      <c r="RFL2" s="157"/>
      <c r="RFM2" s="157"/>
      <c r="RFN2" s="157"/>
      <c r="RFO2" s="157"/>
      <c r="RFP2" s="157"/>
      <c r="RFQ2" s="157"/>
      <c r="RFR2" s="157"/>
      <c r="RFS2" s="157"/>
      <c r="RFT2" s="157"/>
      <c r="RFU2" s="157"/>
      <c r="RFV2" s="157"/>
      <c r="RFW2" s="157"/>
      <c r="RFX2" s="157"/>
      <c r="RFY2" s="157"/>
      <c r="RFZ2" s="157"/>
      <c r="RGA2" s="157"/>
      <c r="RGB2" s="157"/>
      <c r="RGC2" s="157"/>
      <c r="RGD2" s="157"/>
      <c r="RGE2" s="157"/>
      <c r="RGF2" s="157"/>
      <c r="RGG2" s="157"/>
      <c r="RGH2" s="157"/>
      <c r="RGI2" s="157"/>
      <c r="RGJ2" s="157"/>
      <c r="RGK2" s="157"/>
      <c r="RGL2" s="157"/>
      <c r="RGM2" s="157"/>
      <c r="RGN2" s="157"/>
      <c r="RGO2" s="157"/>
      <c r="RGP2" s="157"/>
      <c r="RGQ2" s="157"/>
      <c r="RGR2" s="157"/>
      <c r="RGS2" s="157"/>
      <c r="RGT2" s="157"/>
      <c r="RGU2" s="157"/>
      <c r="RGV2" s="157"/>
      <c r="RGW2" s="157"/>
      <c r="RGX2" s="157"/>
      <c r="RGY2" s="157"/>
      <c r="RGZ2" s="157"/>
      <c r="RHA2" s="157"/>
      <c r="RHB2" s="157"/>
      <c r="RHC2" s="157"/>
      <c r="RHD2" s="157"/>
      <c r="RHE2" s="157"/>
      <c r="RHF2" s="157"/>
      <c r="RHG2" s="157"/>
      <c r="RHH2" s="157"/>
      <c r="RHI2" s="157"/>
      <c r="RHJ2" s="157"/>
      <c r="RHK2" s="157"/>
      <c r="RHL2" s="157"/>
      <c r="RHM2" s="157"/>
      <c r="RHN2" s="157"/>
      <c r="RHO2" s="157"/>
      <c r="RHP2" s="157"/>
      <c r="RHQ2" s="157"/>
      <c r="RHR2" s="157"/>
      <c r="RHS2" s="157"/>
      <c r="RHT2" s="157"/>
      <c r="RHU2" s="157"/>
      <c r="RHV2" s="157"/>
      <c r="RHW2" s="157"/>
      <c r="RHX2" s="157"/>
      <c r="RHY2" s="157"/>
      <c r="RHZ2" s="157"/>
      <c r="RIA2" s="157"/>
      <c r="RIB2" s="157"/>
      <c r="RIC2" s="157"/>
      <c r="RID2" s="157"/>
      <c r="RIE2" s="157"/>
      <c r="RIF2" s="157"/>
      <c r="RIG2" s="157"/>
      <c r="RIH2" s="157"/>
      <c r="RII2" s="157"/>
      <c r="RIJ2" s="157"/>
      <c r="RIK2" s="157"/>
      <c r="RIL2" s="157"/>
      <c r="RIM2" s="157"/>
      <c r="RIN2" s="157"/>
      <c r="RIO2" s="157"/>
      <c r="RIP2" s="157"/>
      <c r="RIQ2" s="157"/>
      <c r="RIR2" s="157"/>
      <c r="RIS2" s="157"/>
      <c r="RIT2" s="157"/>
      <c r="RIU2" s="157"/>
      <c r="RIV2" s="157"/>
      <c r="RIW2" s="157"/>
      <c r="RIX2" s="157"/>
      <c r="RIY2" s="157"/>
      <c r="RIZ2" s="157"/>
      <c r="RJA2" s="157"/>
      <c r="RJB2" s="157"/>
      <c r="RJC2" s="157"/>
      <c r="RJD2" s="157"/>
      <c r="RJE2" s="157"/>
      <c r="RJF2" s="157"/>
      <c r="RJG2" s="157"/>
      <c r="RJH2" s="157"/>
      <c r="RJI2" s="157"/>
      <c r="RJJ2" s="157"/>
      <c r="RJK2" s="157"/>
      <c r="RJL2" s="157"/>
      <c r="RJM2" s="157"/>
      <c r="RJN2" s="157"/>
      <c r="RJO2" s="157"/>
      <c r="RJP2" s="157"/>
      <c r="RJQ2" s="157"/>
      <c r="RJR2" s="157"/>
      <c r="RJS2" s="157"/>
      <c r="RJT2" s="157"/>
      <c r="RJU2" s="157"/>
      <c r="RJV2" s="157"/>
      <c r="RJW2" s="157"/>
      <c r="RJX2" s="157"/>
      <c r="RJY2" s="157"/>
      <c r="RJZ2" s="157"/>
      <c r="RKA2" s="157"/>
      <c r="RKB2" s="157"/>
      <c r="RKC2" s="157"/>
      <c r="RKD2" s="157"/>
      <c r="RKE2" s="157"/>
      <c r="RKF2" s="157"/>
      <c r="RKG2" s="157"/>
      <c r="RKH2" s="157"/>
      <c r="RKI2" s="157"/>
      <c r="RKJ2" s="157"/>
      <c r="RKK2" s="157"/>
      <c r="RKL2" s="157"/>
      <c r="RKM2" s="157"/>
      <c r="RKN2" s="157"/>
      <c r="RKO2" s="157"/>
      <c r="RKP2" s="157"/>
      <c r="RKQ2" s="157"/>
      <c r="RKR2" s="157"/>
      <c r="RKS2" s="157"/>
      <c r="RKT2" s="157"/>
      <c r="RKU2" s="157"/>
      <c r="RKV2" s="157"/>
      <c r="RKW2" s="157"/>
      <c r="RKX2" s="157"/>
      <c r="RKY2" s="157"/>
      <c r="RKZ2" s="157"/>
      <c r="RLA2" s="157"/>
      <c r="RLB2" s="157"/>
      <c r="RLC2" s="157"/>
      <c r="RLD2" s="157"/>
      <c r="RLE2" s="157"/>
      <c r="RLF2" s="157"/>
      <c r="RLG2" s="157"/>
      <c r="RLH2" s="157"/>
      <c r="RLI2" s="157"/>
      <c r="RLJ2" s="157"/>
      <c r="RLK2" s="157"/>
      <c r="RLL2" s="157"/>
      <c r="RLM2" s="157"/>
      <c r="RLN2" s="157"/>
      <c r="RLO2" s="157"/>
      <c r="RLP2" s="157"/>
      <c r="RLQ2" s="157"/>
      <c r="RLR2" s="157"/>
      <c r="RLS2" s="157"/>
      <c r="RLT2" s="157"/>
      <c r="RLU2" s="157"/>
      <c r="RLV2" s="157"/>
      <c r="RLW2" s="157"/>
      <c r="RLX2" s="157"/>
      <c r="RLY2" s="157"/>
      <c r="RLZ2" s="157"/>
      <c r="RMA2" s="157"/>
      <c r="RMB2" s="157"/>
      <c r="RMC2" s="157"/>
      <c r="RMD2" s="157"/>
      <c r="RME2" s="157"/>
      <c r="RMF2" s="157"/>
      <c r="RMG2" s="157"/>
      <c r="RMH2" s="157"/>
      <c r="RMI2" s="157"/>
      <c r="RMJ2" s="157"/>
      <c r="RMK2" s="157"/>
      <c r="RML2" s="157"/>
      <c r="RMM2" s="157"/>
      <c r="RMN2" s="157"/>
      <c r="RMO2" s="157"/>
      <c r="RMP2" s="157"/>
      <c r="RMQ2" s="157"/>
      <c r="RMR2" s="157"/>
      <c r="RMS2" s="157"/>
      <c r="RMT2" s="157"/>
      <c r="RMU2" s="157"/>
      <c r="RMV2" s="157"/>
      <c r="RMW2" s="157"/>
      <c r="RMX2" s="157"/>
      <c r="RMY2" s="157"/>
      <c r="RMZ2" s="157"/>
      <c r="RNA2" s="157"/>
      <c r="RNB2" s="157"/>
      <c r="RNC2" s="157"/>
      <c r="RND2" s="157"/>
      <c r="RNE2" s="157"/>
      <c r="RNF2" s="157"/>
      <c r="RNG2" s="157"/>
      <c r="RNH2" s="157"/>
      <c r="RNI2" s="157"/>
      <c r="RNJ2" s="157"/>
      <c r="RNK2" s="157"/>
      <c r="RNL2" s="157"/>
      <c r="RNM2" s="157"/>
      <c r="RNN2" s="157"/>
      <c r="RNO2" s="157"/>
      <c r="RNP2" s="157"/>
      <c r="RNQ2" s="157"/>
      <c r="RNR2" s="157"/>
      <c r="RNS2" s="157"/>
      <c r="RNT2" s="157"/>
      <c r="RNU2" s="157"/>
      <c r="RNV2" s="157"/>
      <c r="RNW2" s="157"/>
      <c r="RNX2" s="157"/>
      <c r="RNY2" s="157"/>
      <c r="RNZ2" s="157"/>
      <c r="ROA2" s="157"/>
      <c r="ROB2" s="157"/>
      <c r="ROC2" s="157"/>
      <c r="ROD2" s="157"/>
      <c r="ROE2" s="157"/>
      <c r="ROF2" s="157"/>
      <c r="ROG2" s="157"/>
      <c r="ROH2" s="157"/>
      <c r="ROI2" s="157"/>
      <c r="ROJ2" s="157"/>
      <c r="ROK2" s="157"/>
      <c r="ROL2" s="157"/>
      <c r="ROM2" s="157"/>
      <c r="RON2" s="157"/>
      <c r="ROO2" s="157"/>
      <c r="ROP2" s="157"/>
      <c r="ROQ2" s="157"/>
      <c r="ROR2" s="157"/>
      <c r="ROS2" s="157"/>
      <c r="ROT2" s="157"/>
      <c r="ROU2" s="157"/>
      <c r="ROV2" s="157"/>
      <c r="ROW2" s="157"/>
      <c r="ROX2" s="157"/>
      <c r="ROY2" s="157"/>
      <c r="ROZ2" s="157"/>
      <c r="RPA2" s="157"/>
      <c r="RPB2" s="157"/>
      <c r="RPC2" s="157"/>
      <c r="RPD2" s="157"/>
      <c r="RPE2" s="157"/>
      <c r="RPF2" s="157"/>
      <c r="RPG2" s="157"/>
      <c r="RPH2" s="157"/>
      <c r="RPI2" s="157"/>
      <c r="RPJ2" s="157"/>
      <c r="RPK2" s="157"/>
      <c r="RPL2" s="157"/>
      <c r="RPM2" s="157"/>
      <c r="RPN2" s="157"/>
      <c r="RPO2" s="157"/>
      <c r="RPP2" s="157"/>
      <c r="RPQ2" s="157"/>
      <c r="RPR2" s="157"/>
      <c r="RPS2" s="157"/>
      <c r="RPT2" s="157"/>
      <c r="RPU2" s="157"/>
      <c r="RPV2" s="157"/>
      <c r="RPW2" s="157"/>
      <c r="RPX2" s="157"/>
      <c r="RPY2" s="157"/>
      <c r="RPZ2" s="157"/>
      <c r="RQA2" s="157"/>
      <c r="RQB2" s="157"/>
      <c r="RQC2" s="157"/>
      <c r="RQD2" s="157"/>
      <c r="RQE2" s="157"/>
      <c r="RQF2" s="157"/>
      <c r="RQG2" s="157"/>
      <c r="RQH2" s="157"/>
      <c r="RQI2" s="157"/>
      <c r="RQJ2" s="157"/>
      <c r="RQK2" s="157"/>
      <c r="RQL2" s="157"/>
      <c r="RQM2" s="157"/>
      <c r="RQN2" s="157"/>
      <c r="RQO2" s="157"/>
      <c r="RQP2" s="157"/>
      <c r="RQQ2" s="157"/>
      <c r="RQR2" s="157"/>
      <c r="RQS2" s="157"/>
      <c r="RQT2" s="157"/>
      <c r="RQU2" s="157"/>
      <c r="RQV2" s="157"/>
      <c r="RQW2" s="157"/>
      <c r="RQX2" s="157"/>
      <c r="RQY2" s="157"/>
      <c r="RQZ2" s="157"/>
      <c r="RRA2" s="157"/>
      <c r="RRB2" s="157"/>
      <c r="RRC2" s="157"/>
      <c r="RRD2" s="157"/>
      <c r="RRE2" s="157"/>
      <c r="RRF2" s="157"/>
      <c r="RRG2" s="157"/>
      <c r="RRH2" s="157"/>
      <c r="RRI2" s="157"/>
      <c r="RRJ2" s="157"/>
      <c r="RRK2" s="157"/>
      <c r="RRL2" s="157"/>
      <c r="RRM2" s="157"/>
      <c r="RRN2" s="157"/>
      <c r="RRO2" s="157"/>
      <c r="RRP2" s="157"/>
      <c r="RRQ2" s="157"/>
      <c r="RRR2" s="157"/>
      <c r="RRS2" s="157"/>
      <c r="RRT2" s="157"/>
      <c r="RRU2" s="157"/>
      <c r="RRV2" s="157"/>
      <c r="RRW2" s="157"/>
      <c r="RRX2" s="157"/>
      <c r="RRY2" s="157"/>
      <c r="RRZ2" s="157"/>
      <c r="RSA2" s="157"/>
      <c r="RSB2" s="157"/>
      <c r="RSC2" s="157"/>
      <c r="RSD2" s="157"/>
      <c r="RSE2" s="157"/>
      <c r="RSF2" s="157"/>
      <c r="RSG2" s="157"/>
      <c r="RSH2" s="157"/>
      <c r="RSI2" s="157"/>
      <c r="RSJ2" s="157"/>
      <c r="RSK2" s="157"/>
      <c r="RSL2" s="157"/>
      <c r="RSM2" s="157"/>
      <c r="RSN2" s="157"/>
      <c r="RSO2" s="157"/>
      <c r="RSP2" s="157"/>
      <c r="RSQ2" s="157"/>
      <c r="RSR2" s="157"/>
      <c r="RSS2" s="157"/>
      <c r="RST2" s="157"/>
      <c r="RSU2" s="157"/>
      <c r="RSV2" s="157"/>
      <c r="RSW2" s="157"/>
      <c r="RSX2" s="157"/>
      <c r="RSY2" s="157"/>
      <c r="RSZ2" s="157"/>
      <c r="RTA2" s="157"/>
      <c r="RTB2" s="157"/>
      <c r="RTC2" s="157"/>
      <c r="RTD2" s="157"/>
      <c r="RTE2" s="157"/>
      <c r="RTF2" s="157"/>
      <c r="RTG2" s="157"/>
      <c r="RTH2" s="157"/>
      <c r="RTI2" s="157"/>
      <c r="RTJ2" s="157"/>
      <c r="RTK2" s="157"/>
      <c r="RTL2" s="157"/>
      <c r="RTM2" s="157"/>
      <c r="RTN2" s="157"/>
      <c r="RTO2" s="157"/>
      <c r="RTP2" s="157"/>
      <c r="RTQ2" s="157"/>
      <c r="RTR2" s="157"/>
      <c r="RTS2" s="157"/>
      <c r="RTT2" s="157"/>
      <c r="RTU2" s="157"/>
      <c r="RTV2" s="157"/>
      <c r="RTW2" s="157"/>
      <c r="RTX2" s="157"/>
      <c r="RTY2" s="157"/>
      <c r="RTZ2" s="157"/>
      <c r="RUA2" s="157"/>
      <c r="RUB2" s="157"/>
      <c r="RUC2" s="157"/>
      <c r="RUD2" s="157"/>
      <c r="RUE2" s="157"/>
      <c r="RUF2" s="157"/>
      <c r="RUG2" s="157"/>
      <c r="RUH2" s="157"/>
      <c r="RUI2" s="157"/>
      <c r="RUJ2" s="157"/>
      <c r="RUK2" s="157"/>
      <c r="RUL2" s="157"/>
      <c r="RUM2" s="157"/>
      <c r="RUN2" s="157"/>
      <c r="RUO2" s="157"/>
      <c r="RUP2" s="157"/>
      <c r="RUQ2" s="157"/>
      <c r="RUR2" s="157"/>
      <c r="RUS2" s="157"/>
      <c r="RUT2" s="157"/>
      <c r="RUU2" s="157"/>
      <c r="RUV2" s="157"/>
      <c r="RUW2" s="157"/>
      <c r="RUX2" s="157"/>
      <c r="RUY2" s="157"/>
      <c r="RUZ2" s="157"/>
      <c r="RVA2" s="157"/>
      <c r="RVB2" s="157"/>
      <c r="RVC2" s="157"/>
      <c r="RVD2" s="157"/>
      <c r="RVE2" s="157"/>
      <c r="RVF2" s="157"/>
      <c r="RVG2" s="157"/>
      <c r="RVH2" s="157"/>
      <c r="RVI2" s="157"/>
      <c r="RVJ2" s="157"/>
      <c r="RVK2" s="157"/>
      <c r="RVL2" s="157"/>
      <c r="RVM2" s="157"/>
      <c r="RVN2" s="157"/>
      <c r="RVO2" s="157"/>
      <c r="RVP2" s="157"/>
      <c r="RVQ2" s="157"/>
      <c r="RVR2" s="157"/>
      <c r="RVS2" s="157"/>
      <c r="RVT2" s="157"/>
      <c r="RVU2" s="157"/>
      <c r="RVV2" s="157"/>
      <c r="RVW2" s="157"/>
      <c r="RVX2" s="157"/>
      <c r="RVY2" s="157"/>
      <c r="RVZ2" s="157"/>
      <c r="RWA2" s="157"/>
      <c r="RWB2" s="157"/>
      <c r="RWC2" s="157"/>
      <c r="RWD2" s="157"/>
      <c r="RWE2" s="157"/>
      <c r="RWF2" s="157"/>
      <c r="RWG2" s="157"/>
      <c r="RWH2" s="157"/>
      <c r="RWI2" s="157"/>
      <c r="RWJ2" s="157"/>
      <c r="RWK2" s="157"/>
      <c r="RWL2" s="157"/>
      <c r="RWM2" s="157"/>
      <c r="RWN2" s="157"/>
      <c r="RWO2" s="157"/>
      <c r="RWP2" s="157"/>
      <c r="RWQ2" s="157"/>
      <c r="RWR2" s="157"/>
      <c r="RWS2" s="157"/>
      <c r="RWT2" s="157"/>
      <c r="RWU2" s="157"/>
      <c r="RWV2" s="157"/>
      <c r="RWW2" s="157"/>
      <c r="RWX2" s="157"/>
      <c r="RWY2" s="157"/>
      <c r="RWZ2" s="157"/>
      <c r="RXA2" s="157"/>
      <c r="RXB2" s="157"/>
      <c r="RXC2" s="157"/>
      <c r="RXD2" s="157"/>
      <c r="RXE2" s="157"/>
      <c r="RXF2" s="157"/>
      <c r="RXG2" s="157"/>
      <c r="RXH2" s="157"/>
      <c r="RXI2" s="157"/>
      <c r="RXJ2" s="157"/>
      <c r="RXK2" s="157"/>
      <c r="RXL2" s="157"/>
      <c r="RXM2" s="157"/>
      <c r="RXN2" s="157"/>
      <c r="RXO2" s="157"/>
      <c r="RXP2" s="157"/>
      <c r="RXQ2" s="157"/>
      <c r="RXR2" s="157"/>
      <c r="RXS2" s="157"/>
      <c r="RXT2" s="157"/>
      <c r="RXU2" s="157"/>
      <c r="RXV2" s="157"/>
      <c r="RXW2" s="157"/>
      <c r="RXX2" s="157"/>
      <c r="RXY2" s="157"/>
      <c r="RXZ2" s="157"/>
      <c r="RYA2" s="157"/>
      <c r="RYB2" s="157"/>
      <c r="RYC2" s="157"/>
      <c r="RYD2" s="157"/>
      <c r="RYE2" s="157"/>
      <c r="RYF2" s="157"/>
      <c r="RYG2" s="157"/>
      <c r="RYH2" s="157"/>
      <c r="RYI2" s="157"/>
      <c r="RYJ2" s="157"/>
      <c r="RYK2" s="157"/>
      <c r="RYL2" s="157"/>
      <c r="RYM2" s="157"/>
      <c r="RYN2" s="157"/>
      <c r="RYO2" s="157"/>
      <c r="RYP2" s="157"/>
      <c r="RYQ2" s="157"/>
      <c r="RYR2" s="157"/>
      <c r="RYS2" s="157"/>
      <c r="RYT2" s="157"/>
      <c r="RYU2" s="157"/>
      <c r="RYV2" s="157"/>
      <c r="RYW2" s="157"/>
      <c r="RYX2" s="157"/>
      <c r="RYY2" s="157"/>
      <c r="RYZ2" s="157"/>
      <c r="RZA2" s="157"/>
      <c r="RZB2" s="157"/>
      <c r="RZC2" s="157"/>
      <c r="RZD2" s="157"/>
      <c r="RZE2" s="157"/>
      <c r="RZF2" s="157"/>
      <c r="RZG2" s="157"/>
      <c r="RZH2" s="157"/>
      <c r="RZI2" s="157"/>
      <c r="RZJ2" s="157"/>
      <c r="RZK2" s="157"/>
      <c r="RZL2" s="157"/>
      <c r="RZM2" s="157"/>
      <c r="RZN2" s="157"/>
      <c r="RZO2" s="157"/>
      <c r="RZP2" s="157"/>
      <c r="RZQ2" s="157"/>
      <c r="RZR2" s="157"/>
      <c r="RZS2" s="157"/>
      <c r="RZT2" s="157"/>
      <c r="RZU2" s="157"/>
      <c r="RZV2" s="157"/>
      <c r="RZW2" s="157"/>
      <c r="RZX2" s="157"/>
      <c r="RZY2" s="157"/>
      <c r="RZZ2" s="157"/>
      <c r="SAA2" s="157"/>
      <c r="SAB2" s="157"/>
      <c r="SAC2" s="157"/>
      <c r="SAD2" s="157"/>
      <c r="SAE2" s="157"/>
      <c r="SAF2" s="157"/>
      <c r="SAG2" s="157"/>
      <c r="SAH2" s="157"/>
      <c r="SAI2" s="157"/>
      <c r="SAJ2" s="157"/>
      <c r="SAK2" s="157"/>
      <c r="SAL2" s="157"/>
      <c r="SAM2" s="157"/>
      <c r="SAN2" s="157"/>
      <c r="SAO2" s="157"/>
      <c r="SAP2" s="157"/>
      <c r="SAQ2" s="157"/>
      <c r="SAR2" s="157"/>
      <c r="SAS2" s="157"/>
      <c r="SAT2" s="157"/>
      <c r="SAU2" s="157"/>
      <c r="SAV2" s="157"/>
      <c r="SAW2" s="157"/>
      <c r="SAX2" s="157"/>
      <c r="SAY2" s="157"/>
      <c r="SAZ2" s="157"/>
      <c r="SBA2" s="157"/>
      <c r="SBB2" s="157"/>
      <c r="SBC2" s="157"/>
      <c r="SBD2" s="157"/>
      <c r="SBE2" s="157"/>
      <c r="SBF2" s="157"/>
      <c r="SBG2" s="157"/>
      <c r="SBH2" s="157"/>
      <c r="SBI2" s="157"/>
      <c r="SBJ2" s="157"/>
      <c r="SBK2" s="157"/>
      <c r="SBL2" s="157"/>
      <c r="SBM2" s="157"/>
      <c r="SBN2" s="157"/>
      <c r="SBO2" s="157"/>
      <c r="SBP2" s="157"/>
      <c r="SBQ2" s="157"/>
      <c r="SBR2" s="157"/>
      <c r="SBS2" s="157"/>
      <c r="SBT2" s="157"/>
      <c r="SBU2" s="157"/>
      <c r="SBV2" s="157"/>
      <c r="SBW2" s="157"/>
      <c r="SBX2" s="157"/>
      <c r="SBY2" s="157"/>
      <c r="SBZ2" s="157"/>
      <c r="SCA2" s="157"/>
      <c r="SCB2" s="157"/>
      <c r="SCC2" s="157"/>
      <c r="SCD2" s="157"/>
      <c r="SCE2" s="157"/>
      <c r="SCF2" s="157"/>
      <c r="SCG2" s="157"/>
      <c r="SCH2" s="157"/>
      <c r="SCI2" s="157"/>
      <c r="SCJ2" s="157"/>
      <c r="SCK2" s="157"/>
      <c r="SCL2" s="157"/>
      <c r="SCM2" s="157"/>
      <c r="SCN2" s="157"/>
      <c r="SCO2" s="157"/>
      <c r="SCP2" s="157"/>
      <c r="SCQ2" s="157"/>
      <c r="SCR2" s="157"/>
      <c r="SCS2" s="157"/>
      <c r="SCT2" s="157"/>
      <c r="SCU2" s="157"/>
      <c r="SCV2" s="157"/>
      <c r="SCW2" s="157"/>
      <c r="SCX2" s="157"/>
      <c r="SCY2" s="157"/>
      <c r="SCZ2" s="157"/>
      <c r="SDA2" s="157"/>
      <c r="SDB2" s="157"/>
      <c r="SDC2" s="157"/>
      <c r="SDD2" s="157"/>
      <c r="SDE2" s="157"/>
      <c r="SDF2" s="157"/>
      <c r="SDG2" s="157"/>
      <c r="SDH2" s="157"/>
      <c r="SDI2" s="157"/>
      <c r="SDJ2" s="157"/>
      <c r="SDK2" s="157"/>
      <c r="SDL2" s="157"/>
      <c r="SDM2" s="157"/>
      <c r="SDN2" s="157"/>
      <c r="SDO2" s="157"/>
      <c r="SDP2" s="157"/>
      <c r="SDQ2" s="157"/>
      <c r="SDR2" s="157"/>
      <c r="SDS2" s="157"/>
      <c r="SDT2" s="157"/>
      <c r="SDU2" s="157"/>
      <c r="SDV2" s="157"/>
      <c r="SDW2" s="157"/>
      <c r="SDX2" s="157"/>
      <c r="SDY2" s="157"/>
      <c r="SDZ2" s="157"/>
      <c r="SEA2" s="157"/>
      <c r="SEB2" s="157"/>
      <c r="SEC2" s="157"/>
      <c r="SED2" s="157"/>
      <c r="SEE2" s="157"/>
      <c r="SEF2" s="157"/>
      <c r="SEG2" s="157"/>
      <c r="SEH2" s="157"/>
      <c r="SEI2" s="157"/>
      <c r="SEJ2" s="157"/>
      <c r="SEK2" s="157"/>
      <c r="SEL2" s="157"/>
      <c r="SEM2" s="157"/>
      <c r="SEN2" s="157"/>
      <c r="SEO2" s="157"/>
      <c r="SEP2" s="157"/>
      <c r="SEQ2" s="157"/>
      <c r="SER2" s="157"/>
      <c r="SES2" s="157"/>
      <c r="SET2" s="157"/>
      <c r="SEU2" s="157"/>
      <c r="SEV2" s="157"/>
      <c r="SEW2" s="157"/>
      <c r="SEX2" s="157"/>
      <c r="SEY2" s="157"/>
      <c r="SEZ2" s="157"/>
      <c r="SFA2" s="157"/>
      <c r="SFB2" s="157"/>
      <c r="SFC2" s="157"/>
      <c r="SFD2" s="157"/>
      <c r="SFE2" s="157"/>
      <c r="SFF2" s="157"/>
      <c r="SFG2" s="157"/>
      <c r="SFH2" s="157"/>
      <c r="SFI2" s="157"/>
      <c r="SFJ2" s="157"/>
      <c r="SFK2" s="157"/>
      <c r="SFL2" s="157"/>
      <c r="SFM2" s="157"/>
      <c r="SFN2" s="157"/>
      <c r="SFO2" s="157"/>
      <c r="SFP2" s="157"/>
      <c r="SFQ2" s="157"/>
      <c r="SFR2" s="157"/>
      <c r="SFS2" s="157"/>
      <c r="SFT2" s="157"/>
      <c r="SFU2" s="157"/>
      <c r="SFV2" s="157"/>
      <c r="SFW2" s="157"/>
      <c r="SFX2" s="157"/>
      <c r="SFY2" s="157"/>
      <c r="SFZ2" s="157"/>
      <c r="SGA2" s="157"/>
      <c r="SGB2" s="157"/>
      <c r="SGC2" s="157"/>
      <c r="SGD2" s="157"/>
      <c r="SGE2" s="157"/>
      <c r="SGF2" s="157"/>
      <c r="SGG2" s="157"/>
      <c r="SGH2" s="157"/>
      <c r="SGI2" s="157"/>
      <c r="SGJ2" s="157"/>
      <c r="SGK2" s="157"/>
      <c r="SGL2" s="157"/>
      <c r="SGM2" s="157"/>
      <c r="SGN2" s="157"/>
      <c r="SGO2" s="157"/>
      <c r="SGP2" s="157"/>
      <c r="SGQ2" s="157"/>
      <c r="SGR2" s="157"/>
      <c r="SGS2" s="157"/>
      <c r="SGT2" s="157"/>
      <c r="SGU2" s="157"/>
      <c r="SGV2" s="157"/>
      <c r="SGW2" s="157"/>
      <c r="SGX2" s="157"/>
      <c r="SGY2" s="157"/>
      <c r="SGZ2" s="157"/>
      <c r="SHA2" s="157"/>
      <c r="SHB2" s="157"/>
      <c r="SHC2" s="157"/>
      <c r="SHD2" s="157"/>
      <c r="SHE2" s="157"/>
      <c r="SHF2" s="157"/>
      <c r="SHG2" s="157"/>
      <c r="SHH2" s="157"/>
      <c r="SHI2" s="157"/>
      <c r="SHJ2" s="157"/>
      <c r="SHK2" s="157"/>
      <c r="SHL2" s="157"/>
      <c r="SHM2" s="157"/>
      <c r="SHN2" s="157"/>
      <c r="SHO2" s="157"/>
      <c r="SHP2" s="157"/>
      <c r="SHQ2" s="157"/>
      <c r="SHR2" s="157"/>
      <c r="SHS2" s="157"/>
      <c r="SHT2" s="157"/>
      <c r="SHU2" s="157"/>
      <c r="SHV2" s="157"/>
      <c r="SHW2" s="157"/>
      <c r="SHX2" s="157"/>
      <c r="SHY2" s="157"/>
      <c r="SHZ2" s="157"/>
      <c r="SIA2" s="157"/>
      <c r="SIB2" s="157"/>
      <c r="SIC2" s="157"/>
      <c r="SID2" s="157"/>
      <c r="SIE2" s="157"/>
      <c r="SIF2" s="157"/>
      <c r="SIG2" s="157"/>
      <c r="SIH2" s="157"/>
      <c r="SII2" s="157"/>
      <c r="SIJ2" s="157"/>
      <c r="SIK2" s="157"/>
      <c r="SIL2" s="157"/>
      <c r="SIM2" s="157"/>
      <c r="SIN2" s="157"/>
      <c r="SIO2" s="157"/>
      <c r="SIP2" s="157"/>
      <c r="SIQ2" s="157"/>
      <c r="SIR2" s="157"/>
      <c r="SIS2" s="157"/>
      <c r="SIT2" s="157"/>
      <c r="SIU2" s="157"/>
      <c r="SIV2" s="157"/>
      <c r="SIW2" s="157"/>
      <c r="SIX2" s="157"/>
      <c r="SIY2" s="157"/>
      <c r="SIZ2" s="157"/>
      <c r="SJA2" s="157"/>
      <c r="SJB2" s="157"/>
      <c r="SJC2" s="157"/>
      <c r="SJD2" s="157"/>
      <c r="SJE2" s="157"/>
      <c r="SJF2" s="157"/>
      <c r="SJG2" s="157"/>
      <c r="SJH2" s="157"/>
      <c r="SJI2" s="157"/>
      <c r="SJJ2" s="157"/>
      <c r="SJK2" s="157"/>
      <c r="SJL2" s="157"/>
      <c r="SJM2" s="157"/>
      <c r="SJN2" s="157"/>
      <c r="SJO2" s="157"/>
      <c r="SJP2" s="157"/>
      <c r="SJQ2" s="157"/>
      <c r="SJR2" s="157"/>
      <c r="SJS2" s="157"/>
      <c r="SJT2" s="157"/>
      <c r="SJU2" s="157"/>
      <c r="SJV2" s="157"/>
      <c r="SJW2" s="157"/>
      <c r="SJX2" s="157"/>
      <c r="SJY2" s="157"/>
      <c r="SJZ2" s="157"/>
      <c r="SKA2" s="157"/>
      <c r="SKB2" s="157"/>
      <c r="SKC2" s="157"/>
      <c r="SKD2" s="157"/>
      <c r="SKE2" s="157"/>
      <c r="SKF2" s="157"/>
      <c r="SKG2" s="157"/>
      <c r="SKH2" s="157"/>
      <c r="SKI2" s="157"/>
      <c r="SKJ2" s="157"/>
      <c r="SKK2" s="157"/>
      <c r="SKL2" s="157"/>
      <c r="SKM2" s="157"/>
      <c r="SKN2" s="157"/>
      <c r="SKO2" s="157"/>
      <c r="SKP2" s="157"/>
      <c r="SKQ2" s="157"/>
      <c r="SKR2" s="157"/>
      <c r="SKS2" s="157"/>
      <c r="SKT2" s="157"/>
      <c r="SKU2" s="157"/>
      <c r="SKV2" s="157"/>
      <c r="SKW2" s="157"/>
      <c r="SKX2" s="157"/>
      <c r="SKY2" s="157"/>
      <c r="SKZ2" s="157"/>
      <c r="SLA2" s="157"/>
      <c r="SLB2" s="157"/>
      <c r="SLC2" s="157"/>
      <c r="SLD2" s="157"/>
      <c r="SLE2" s="157"/>
      <c r="SLF2" s="157"/>
      <c r="SLG2" s="157"/>
      <c r="SLH2" s="157"/>
      <c r="SLI2" s="157"/>
      <c r="SLJ2" s="157"/>
      <c r="SLK2" s="157"/>
      <c r="SLL2" s="157"/>
      <c r="SLM2" s="157"/>
      <c r="SLN2" s="157"/>
      <c r="SLO2" s="157"/>
      <c r="SLP2" s="157"/>
      <c r="SLQ2" s="157"/>
      <c r="SLR2" s="157"/>
      <c r="SLS2" s="157"/>
      <c r="SLT2" s="157"/>
      <c r="SLU2" s="157"/>
      <c r="SLV2" s="157"/>
      <c r="SLW2" s="157"/>
      <c r="SLX2" s="157"/>
      <c r="SLY2" s="157"/>
      <c r="SLZ2" s="157"/>
      <c r="SMA2" s="157"/>
      <c r="SMB2" s="157"/>
      <c r="SMC2" s="157"/>
      <c r="SMD2" s="157"/>
      <c r="SME2" s="157"/>
      <c r="SMF2" s="157"/>
      <c r="SMG2" s="157"/>
      <c r="SMH2" s="157"/>
      <c r="SMI2" s="157"/>
      <c r="SMJ2" s="157"/>
      <c r="SMK2" s="157"/>
      <c r="SML2" s="157"/>
      <c r="SMM2" s="157"/>
      <c r="SMN2" s="157"/>
      <c r="SMO2" s="157"/>
      <c r="SMP2" s="157"/>
      <c r="SMQ2" s="157"/>
      <c r="SMR2" s="157"/>
      <c r="SMS2" s="157"/>
      <c r="SMT2" s="157"/>
      <c r="SMU2" s="157"/>
      <c r="SMV2" s="157"/>
      <c r="SMW2" s="157"/>
      <c r="SMX2" s="157"/>
      <c r="SMY2" s="157"/>
      <c r="SMZ2" s="157"/>
      <c r="SNA2" s="157"/>
      <c r="SNB2" s="157"/>
      <c r="SNC2" s="157"/>
      <c r="SND2" s="157"/>
      <c r="SNE2" s="157"/>
      <c r="SNF2" s="157"/>
      <c r="SNG2" s="157"/>
      <c r="SNH2" s="157"/>
      <c r="SNI2" s="157"/>
      <c r="SNJ2" s="157"/>
      <c r="SNK2" s="157"/>
      <c r="SNL2" s="157"/>
      <c r="SNM2" s="157"/>
      <c r="SNN2" s="157"/>
      <c r="SNO2" s="157"/>
      <c r="SNP2" s="157"/>
      <c r="SNQ2" s="157"/>
      <c r="SNR2" s="157"/>
      <c r="SNS2" s="157"/>
      <c r="SNT2" s="157"/>
      <c r="SNU2" s="157"/>
      <c r="SNV2" s="157"/>
      <c r="SNW2" s="157"/>
      <c r="SNX2" s="157"/>
      <c r="SNY2" s="157"/>
      <c r="SNZ2" s="157"/>
      <c r="SOA2" s="157"/>
      <c r="SOB2" s="157"/>
      <c r="SOC2" s="157"/>
      <c r="SOD2" s="157"/>
      <c r="SOE2" s="157"/>
      <c r="SOF2" s="157"/>
      <c r="SOG2" s="157"/>
      <c r="SOH2" s="157"/>
      <c r="SOI2" s="157"/>
      <c r="SOJ2" s="157"/>
      <c r="SOK2" s="157"/>
      <c r="SOL2" s="157"/>
      <c r="SOM2" s="157"/>
      <c r="SON2" s="157"/>
      <c r="SOO2" s="157"/>
      <c r="SOP2" s="157"/>
      <c r="SOQ2" s="157"/>
      <c r="SOR2" s="157"/>
      <c r="SOS2" s="157"/>
      <c r="SOT2" s="157"/>
      <c r="SOU2" s="157"/>
      <c r="SOV2" s="157"/>
      <c r="SOW2" s="157"/>
      <c r="SOX2" s="157"/>
      <c r="SOY2" s="157"/>
      <c r="SOZ2" s="157"/>
      <c r="SPA2" s="157"/>
      <c r="SPB2" s="157"/>
      <c r="SPC2" s="157"/>
      <c r="SPD2" s="157"/>
      <c r="SPE2" s="157"/>
      <c r="SPF2" s="157"/>
      <c r="SPG2" s="157"/>
      <c r="SPH2" s="157"/>
      <c r="SPI2" s="157"/>
      <c r="SPJ2" s="157"/>
      <c r="SPK2" s="157"/>
      <c r="SPL2" s="157"/>
      <c r="SPM2" s="157"/>
      <c r="SPN2" s="157"/>
      <c r="SPO2" s="157"/>
      <c r="SPP2" s="157"/>
      <c r="SPQ2" s="157"/>
      <c r="SPR2" s="157"/>
      <c r="SPS2" s="157"/>
      <c r="SPT2" s="157"/>
      <c r="SPU2" s="157"/>
      <c r="SPV2" s="157"/>
      <c r="SPW2" s="157"/>
      <c r="SPX2" s="157"/>
      <c r="SPY2" s="157"/>
      <c r="SPZ2" s="157"/>
      <c r="SQA2" s="157"/>
      <c r="SQB2" s="157"/>
      <c r="SQC2" s="157"/>
      <c r="SQD2" s="157"/>
      <c r="SQE2" s="157"/>
      <c r="SQF2" s="157"/>
      <c r="SQG2" s="157"/>
      <c r="SQH2" s="157"/>
      <c r="SQI2" s="157"/>
      <c r="SQJ2" s="157"/>
      <c r="SQK2" s="157"/>
      <c r="SQL2" s="157"/>
      <c r="SQM2" s="157"/>
      <c r="SQN2" s="157"/>
      <c r="SQO2" s="157"/>
      <c r="SQP2" s="157"/>
      <c r="SQQ2" s="157"/>
      <c r="SQR2" s="157"/>
      <c r="SQS2" s="157"/>
      <c r="SQT2" s="157"/>
      <c r="SQU2" s="157"/>
      <c r="SQV2" s="157"/>
      <c r="SQW2" s="157"/>
      <c r="SQX2" s="157"/>
      <c r="SQY2" s="157"/>
      <c r="SQZ2" s="157"/>
      <c r="SRA2" s="157"/>
      <c r="SRB2" s="157"/>
      <c r="SRC2" s="157"/>
      <c r="SRD2" s="157"/>
      <c r="SRE2" s="157"/>
      <c r="SRF2" s="157"/>
      <c r="SRG2" s="157"/>
      <c r="SRH2" s="157"/>
      <c r="SRI2" s="157"/>
      <c r="SRJ2" s="157"/>
      <c r="SRK2" s="157"/>
      <c r="SRL2" s="157"/>
      <c r="SRM2" s="157"/>
      <c r="SRN2" s="157"/>
      <c r="SRO2" s="157"/>
      <c r="SRP2" s="157"/>
      <c r="SRQ2" s="157"/>
      <c r="SRR2" s="157"/>
      <c r="SRS2" s="157"/>
      <c r="SRT2" s="157"/>
      <c r="SRU2" s="157"/>
      <c r="SRV2" s="157"/>
      <c r="SRW2" s="157"/>
      <c r="SRX2" s="157"/>
      <c r="SRY2" s="157"/>
      <c r="SRZ2" s="157"/>
      <c r="SSA2" s="157"/>
      <c r="SSB2" s="157"/>
      <c r="SSC2" s="157"/>
      <c r="SSD2" s="157"/>
      <c r="SSE2" s="157"/>
      <c r="SSF2" s="157"/>
      <c r="SSG2" s="157"/>
      <c r="SSH2" s="157"/>
      <c r="SSI2" s="157"/>
      <c r="SSJ2" s="157"/>
      <c r="SSK2" s="157"/>
      <c r="SSL2" s="157"/>
      <c r="SSM2" s="157"/>
      <c r="SSN2" s="157"/>
      <c r="SSO2" s="157"/>
      <c r="SSP2" s="157"/>
      <c r="SSQ2" s="157"/>
      <c r="SSR2" s="157"/>
      <c r="SSS2" s="157"/>
      <c r="SST2" s="157"/>
      <c r="SSU2" s="157"/>
      <c r="SSV2" s="157"/>
      <c r="SSW2" s="157"/>
      <c r="SSX2" s="157"/>
      <c r="SSY2" s="157"/>
      <c r="SSZ2" s="157"/>
      <c r="STA2" s="157"/>
      <c r="STB2" s="157"/>
      <c r="STC2" s="157"/>
      <c r="STD2" s="157"/>
      <c r="STE2" s="157"/>
      <c r="STF2" s="157"/>
      <c r="STG2" s="157"/>
      <c r="STH2" s="157"/>
      <c r="STI2" s="157"/>
      <c r="STJ2" s="157"/>
      <c r="STK2" s="157"/>
      <c r="STL2" s="157"/>
      <c r="STM2" s="157"/>
      <c r="STN2" s="157"/>
      <c r="STO2" s="157"/>
      <c r="STP2" s="157"/>
      <c r="STQ2" s="157"/>
      <c r="STR2" s="157"/>
      <c r="STS2" s="157"/>
      <c r="STT2" s="157"/>
      <c r="STU2" s="157"/>
      <c r="STV2" s="157"/>
      <c r="STW2" s="157"/>
      <c r="STX2" s="157"/>
      <c r="STY2" s="157"/>
      <c r="STZ2" s="157"/>
      <c r="SUA2" s="157"/>
      <c r="SUB2" s="157"/>
      <c r="SUC2" s="157"/>
      <c r="SUD2" s="157"/>
      <c r="SUE2" s="157"/>
      <c r="SUF2" s="157"/>
      <c r="SUG2" s="157"/>
      <c r="SUH2" s="157"/>
      <c r="SUI2" s="157"/>
      <c r="SUJ2" s="157"/>
      <c r="SUK2" s="157"/>
      <c r="SUL2" s="157"/>
      <c r="SUM2" s="157"/>
      <c r="SUN2" s="157"/>
      <c r="SUO2" s="157"/>
      <c r="SUP2" s="157"/>
      <c r="SUQ2" s="157"/>
      <c r="SUR2" s="157"/>
      <c r="SUS2" s="157"/>
      <c r="SUT2" s="157"/>
      <c r="SUU2" s="157"/>
      <c r="SUV2" s="157"/>
      <c r="SUW2" s="157"/>
      <c r="SUX2" s="157"/>
      <c r="SUY2" s="157"/>
      <c r="SUZ2" s="157"/>
      <c r="SVA2" s="157"/>
      <c r="SVB2" s="157"/>
      <c r="SVC2" s="157"/>
      <c r="SVD2" s="157"/>
      <c r="SVE2" s="157"/>
      <c r="SVF2" s="157"/>
      <c r="SVG2" s="157"/>
      <c r="SVH2" s="157"/>
      <c r="SVI2" s="157"/>
      <c r="SVJ2" s="157"/>
      <c r="SVK2" s="157"/>
      <c r="SVL2" s="157"/>
      <c r="SVM2" s="157"/>
      <c r="SVN2" s="157"/>
      <c r="SVO2" s="157"/>
      <c r="SVP2" s="157"/>
      <c r="SVQ2" s="157"/>
      <c r="SVR2" s="157"/>
      <c r="SVS2" s="157"/>
      <c r="SVT2" s="157"/>
      <c r="SVU2" s="157"/>
      <c r="SVV2" s="157"/>
      <c r="SVW2" s="157"/>
      <c r="SVX2" s="157"/>
      <c r="SVY2" s="157"/>
      <c r="SVZ2" s="157"/>
      <c r="SWA2" s="157"/>
      <c r="SWB2" s="157"/>
      <c r="SWC2" s="157"/>
      <c r="SWD2" s="157"/>
      <c r="SWE2" s="157"/>
      <c r="SWF2" s="157"/>
      <c r="SWG2" s="157"/>
      <c r="SWH2" s="157"/>
      <c r="SWI2" s="157"/>
      <c r="SWJ2" s="157"/>
      <c r="SWK2" s="157"/>
      <c r="SWL2" s="157"/>
      <c r="SWM2" s="157"/>
      <c r="SWN2" s="157"/>
      <c r="SWO2" s="157"/>
      <c r="SWP2" s="157"/>
      <c r="SWQ2" s="157"/>
      <c r="SWR2" s="157"/>
      <c r="SWS2" s="157"/>
      <c r="SWT2" s="157"/>
      <c r="SWU2" s="157"/>
      <c r="SWV2" s="157"/>
      <c r="SWW2" s="157"/>
      <c r="SWX2" s="157"/>
      <c r="SWY2" s="157"/>
      <c r="SWZ2" s="157"/>
      <c r="SXA2" s="157"/>
      <c r="SXB2" s="157"/>
      <c r="SXC2" s="157"/>
      <c r="SXD2" s="157"/>
      <c r="SXE2" s="157"/>
      <c r="SXF2" s="157"/>
      <c r="SXG2" s="157"/>
      <c r="SXH2" s="157"/>
      <c r="SXI2" s="157"/>
      <c r="SXJ2" s="157"/>
      <c r="SXK2" s="157"/>
      <c r="SXL2" s="157"/>
      <c r="SXM2" s="157"/>
      <c r="SXN2" s="157"/>
      <c r="SXO2" s="157"/>
      <c r="SXP2" s="157"/>
      <c r="SXQ2" s="157"/>
      <c r="SXR2" s="157"/>
      <c r="SXS2" s="157"/>
      <c r="SXT2" s="157"/>
      <c r="SXU2" s="157"/>
      <c r="SXV2" s="157"/>
      <c r="SXW2" s="157"/>
      <c r="SXX2" s="157"/>
      <c r="SXY2" s="157"/>
      <c r="SXZ2" s="157"/>
      <c r="SYA2" s="157"/>
      <c r="SYB2" s="157"/>
      <c r="SYC2" s="157"/>
      <c r="SYD2" s="157"/>
      <c r="SYE2" s="157"/>
      <c r="SYF2" s="157"/>
      <c r="SYG2" s="157"/>
      <c r="SYH2" s="157"/>
      <c r="SYI2" s="157"/>
      <c r="SYJ2" s="157"/>
      <c r="SYK2" s="157"/>
      <c r="SYL2" s="157"/>
      <c r="SYM2" s="157"/>
      <c r="SYN2" s="157"/>
      <c r="SYO2" s="157"/>
      <c r="SYP2" s="157"/>
      <c r="SYQ2" s="157"/>
      <c r="SYR2" s="157"/>
      <c r="SYS2" s="157"/>
      <c r="SYT2" s="157"/>
      <c r="SYU2" s="157"/>
      <c r="SYV2" s="157"/>
      <c r="SYW2" s="157"/>
      <c r="SYX2" s="157"/>
      <c r="SYY2" s="157"/>
      <c r="SYZ2" s="157"/>
      <c r="SZA2" s="157"/>
      <c r="SZB2" s="157"/>
      <c r="SZC2" s="157"/>
      <c r="SZD2" s="157"/>
      <c r="SZE2" s="157"/>
      <c r="SZF2" s="157"/>
      <c r="SZG2" s="157"/>
      <c r="SZH2" s="157"/>
      <c r="SZI2" s="157"/>
      <c r="SZJ2" s="157"/>
      <c r="SZK2" s="157"/>
      <c r="SZL2" s="157"/>
      <c r="SZM2" s="157"/>
      <c r="SZN2" s="157"/>
      <c r="SZO2" s="157"/>
      <c r="SZP2" s="157"/>
      <c r="SZQ2" s="157"/>
      <c r="SZR2" s="157"/>
      <c r="SZS2" s="157"/>
      <c r="SZT2" s="157"/>
      <c r="SZU2" s="157"/>
      <c r="SZV2" s="157"/>
      <c r="SZW2" s="157"/>
      <c r="SZX2" s="157"/>
      <c r="SZY2" s="157"/>
      <c r="SZZ2" s="157"/>
      <c r="TAA2" s="157"/>
      <c r="TAB2" s="157"/>
      <c r="TAC2" s="157"/>
      <c r="TAD2" s="157"/>
      <c r="TAE2" s="157"/>
      <c r="TAF2" s="157"/>
      <c r="TAG2" s="157"/>
      <c r="TAH2" s="157"/>
      <c r="TAI2" s="157"/>
      <c r="TAJ2" s="157"/>
      <c r="TAK2" s="157"/>
      <c r="TAL2" s="157"/>
      <c r="TAM2" s="157"/>
      <c r="TAN2" s="157"/>
      <c r="TAO2" s="157"/>
      <c r="TAP2" s="157"/>
      <c r="TAQ2" s="157"/>
      <c r="TAR2" s="157"/>
      <c r="TAS2" s="157"/>
      <c r="TAT2" s="157"/>
      <c r="TAU2" s="157"/>
      <c r="TAV2" s="157"/>
      <c r="TAW2" s="157"/>
      <c r="TAX2" s="157"/>
      <c r="TAY2" s="157"/>
      <c r="TAZ2" s="157"/>
      <c r="TBA2" s="157"/>
      <c r="TBB2" s="157"/>
      <c r="TBC2" s="157"/>
      <c r="TBD2" s="157"/>
      <c r="TBE2" s="157"/>
      <c r="TBF2" s="157"/>
      <c r="TBG2" s="157"/>
      <c r="TBH2" s="157"/>
      <c r="TBI2" s="157"/>
      <c r="TBJ2" s="157"/>
      <c r="TBK2" s="157"/>
      <c r="TBL2" s="157"/>
      <c r="TBM2" s="157"/>
      <c r="TBN2" s="157"/>
      <c r="TBO2" s="157"/>
      <c r="TBP2" s="157"/>
      <c r="TBQ2" s="157"/>
      <c r="TBR2" s="157"/>
      <c r="TBS2" s="157"/>
      <c r="TBT2" s="157"/>
      <c r="TBU2" s="157"/>
      <c r="TBV2" s="157"/>
      <c r="TBW2" s="157"/>
      <c r="TBX2" s="157"/>
      <c r="TBY2" s="157"/>
      <c r="TBZ2" s="157"/>
      <c r="TCA2" s="157"/>
      <c r="TCB2" s="157"/>
      <c r="TCC2" s="157"/>
      <c r="TCD2" s="157"/>
      <c r="TCE2" s="157"/>
      <c r="TCF2" s="157"/>
      <c r="TCG2" s="157"/>
      <c r="TCH2" s="157"/>
      <c r="TCI2" s="157"/>
      <c r="TCJ2" s="157"/>
      <c r="TCK2" s="157"/>
      <c r="TCL2" s="157"/>
      <c r="TCM2" s="157"/>
      <c r="TCN2" s="157"/>
      <c r="TCO2" s="157"/>
      <c r="TCP2" s="157"/>
      <c r="TCQ2" s="157"/>
      <c r="TCR2" s="157"/>
      <c r="TCS2" s="157"/>
      <c r="TCT2" s="157"/>
      <c r="TCU2" s="157"/>
      <c r="TCV2" s="157"/>
      <c r="TCW2" s="157"/>
      <c r="TCX2" s="157"/>
      <c r="TCY2" s="157"/>
      <c r="TCZ2" s="157"/>
      <c r="TDA2" s="157"/>
      <c r="TDB2" s="157"/>
      <c r="TDC2" s="157"/>
      <c r="TDD2" s="157"/>
      <c r="TDE2" s="157"/>
      <c r="TDF2" s="157"/>
      <c r="TDG2" s="157"/>
      <c r="TDH2" s="157"/>
      <c r="TDI2" s="157"/>
      <c r="TDJ2" s="157"/>
      <c r="TDK2" s="157"/>
      <c r="TDL2" s="157"/>
      <c r="TDM2" s="157"/>
      <c r="TDN2" s="157"/>
      <c r="TDO2" s="157"/>
      <c r="TDP2" s="157"/>
      <c r="TDQ2" s="157"/>
      <c r="TDR2" s="157"/>
      <c r="TDS2" s="157"/>
      <c r="TDT2" s="157"/>
      <c r="TDU2" s="157"/>
      <c r="TDV2" s="157"/>
      <c r="TDW2" s="157"/>
      <c r="TDX2" s="157"/>
      <c r="TDY2" s="157"/>
      <c r="TDZ2" s="157"/>
      <c r="TEA2" s="157"/>
      <c r="TEB2" s="157"/>
      <c r="TEC2" s="157"/>
      <c r="TED2" s="157"/>
      <c r="TEE2" s="157"/>
      <c r="TEF2" s="157"/>
      <c r="TEG2" s="157"/>
      <c r="TEH2" s="157"/>
      <c r="TEI2" s="157"/>
      <c r="TEJ2" s="157"/>
      <c r="TEK2" s="157"/>
      <c r="TEL2" s="157"/>
      <c r="TEM2" s="157"/>
      <c r="TEN2" s="157"/>
      <c r="TEO2" s="157"/>
      <c r="TEP2" s="157"/>
      <c r="TEQ2" s="157"/>
      <c r="TER2" s="157"/>
      <c r="TES2" s="157"/>
      <c r="TET2" s="157"/>
      <c r="TEU2" s="157"/>
      <c r="TEV2" s="157"/>
      <c r="TEW2" s="157"/>
      <c r="TEX2" s="157"/>
      <c r="TEY2" s="157"/>
      <c r="TEZ2" s="157"/>
      <c r="TFA2" s="157"/>
      <c r="TFB2" s="157"/>
      <c r="TFC2" s="157"/>
      <c r="TFD2" s="157"/>
      <c r="TFE2" s="157"/>
      <c r="TFF2" s="157"/>
      <c r="TFG2" s="157"/>
      <c r="TFH2" s="157"/>
      <c r="TFI2" s="157"/>
      <c r="TFJ2" s="157"/>
      <c r="TFK2" s="157"/>
      <c r="TFL2" s="157"/>
      <c r="TFM2" s="157"/>
      <c r="TFN2" s="157"/>
      <c r="TFO2" s="157"/>
      <c r="TFP2" s="157"/>
      <c r="TFQ2" s="157"/>
      <c r="TFR2" s="157"/>
      <c r="TFS2" s="157"/>
      <c r="TFT2" s="157"/>
      <c r="TFU2" s="157"/>
      <c r="TFV2" s="157"/>
      <c r="TFW2" s="157"/>
      <c r="TFX2" s="157"/>
      <c r="TFY2" s="157"/>
      <c r="TFZ2" s="157"/>
      <c r="TGA2" s="157"/>
      <c r="TGB2" s="157"/>
      <c r="TGC2" s="157"/>
      <c r="TGD2" s="157"/>
      <c r="TGE2" s="157"/>
      <c r="TGF2" s="157"/>
      <c r="TGG2" s="157"/>
      <c r="TGH2" s="157"/>
      <c r="TGI2" s="157"/>
      <c r="TGJ2" s="157"/>
      <c r="TGK2" s="157"/>
      <c r="TGL2" s="157"/>
      <c r="TGM2" s="157"/>
      <c r="TGN2" s="157"/>
      <c r="TGO2" s="157"/>
      <c r="TGP2" s="157"/>
      <c r="TGQ2" s="157"/>
      <c r="TGR2" s="157"/>
      <c r="TGS2" s="157"/>
      <c r="TGT2" s="157"/>
      <c r="TGU2" s="157"/>
      <c r="TGV2" s="157"/>
      <c r="TGW2" s="157"/>
      <c r="TGX2" s="157"/>
      <c r="TGY2" s="157"/>
      <c r="TGZ2" s="157"/>
      <c r="THA2" s="157"/>
      <c r="THB2" s="157"/>
      <c r="THC2" s="157"/>
      <c r="THD2" s="157"/>
      <c r="THE2" s="157"/>
      <c r="THF2" s="157"/>
      <c r="THG2" s="157"/>
      <c r="THH2" s="157"/>
      <c r="THI2" s="157"/>
      <c r="THJ2" s="157"/>
      <c r="THK2" s="157"/>
      <c r="THL2" s="157"/>
      <c r="THM2" s="157"/>
      <c r="THN2" s="157"/>
      <c r="THO2" s="157"/>
      <c r="THP2" s="157"/>
      <c r="THQ2" s="157"/>
      <c r="THR2" s="157"/>
      <c r="THS2" s="157"/>
      <c r="THT2" s="157"/>
      <c r="THU2" s="157"/>
      <c r="THV2" s="157"/>
      <c r="THW2" s="157"/>
      <c r="THX2" s="157"/>
      <c r="THY2" s="157"/>
      <c r="THZ2" s="157"/>
      <c r="TIA2" s="157"/>
      <c r="TIB2" s="157"/>
      <c r="TIC2" s="157"/>
      <c r="TID2" s="157"/>
      <c r="TIE2" s="157"/>
      <c r="TIF2" s="157"/>
      <c r="TIG2" s="157"/>
      <c r="TIH2" s="157"/>
      <c r="TII2" s="157"/>
      <c r="TIJ2" s="157"/>
      <c r="TIK2" s="157"/>
      <c r="TIL2" s="157"/>
      <c r="TIM2" s="157"/>
      <c r="TIN2" s="157"/>
      <c r="TIO2" s="157"/>
      <c r="TIP2" s="157"/>
      <c r="TIQ2" s="157"/>
      <c r="TIR2" s="157"/>
      <c r="TIS2" s="157"/>
      <c r="TIT2" s="157"/>
      <c r="TIU2" s="157"/>
      <c r="TIV2" s="157"/>
      <c r="TIW2" s="157"/>
      <c r="TIX2" s="157"/>
      <c r="TIY2" s="157"/>
      <c r="TIZ2" s="157"/>
      <c r="TJA2" s="157"/>
      <c r="TJB2" s="157"/>
      <c r="TJC2" s="157"/>
      <c r="TJD2" s="157"/>
      <c r="TJE2" s="157"/>
      <c r="TJF2" s="157"/>
      <c r="TJG2" s="157"/>
      <c r="TJH2" s="157"/>
      <c r="TJI2" s="157"/>
      <c r="TJJ2" s="157"/>
      <c r="TJK2" s="157"/>
      <c r="TJL2" s="157"/>
      <c r="TJM2" s="157"/>
      <c r="TJN2" s="157"/>
      <c r="TJO2" s="157"/>
      <c r="TJP2" s="157"/>
      <c r="TJQ2" s="157"/>
      <c r="TJR2" s="157"/>
      <c r="TJS2" s="157"/>
      <c r="TJT2" s="157"/>
      <c r="TJU2" s="157"/>
      <c r="TJV2" s="157"/>
      <c r="TJW2" s="157"/>
      <c r="TJX2" s="157"/>
      <c r="TJY2" s="157"/>
      <c r="TJZ2" s="157"/>
      <c r="TKA2" s="157"/>
      <c r="TKB2" s="157"/>
      <c r="TKC2" s="157"/>
      <c r="TKD2" s="157"/>
      <c r="TKE2" s="157"/>
      <c r="TKF2" s="157"/>
      <c r="TKG2" s="157"/>
      <c r="TKH2" s="157"/>
      <c r="TKI2" s="157"/>
      <c r="TKJ2" s="157"/>
      <c r="TKK2" s="157"/>
      <c r="TKL2" s="157"/>
      <c r="TKM2" s="157"/>
      <c r="TKN2" s="157"/>
      <c r="TKO2" s="157"/>
      <c r="TKP2" s="157"/>
      <c r="TKQ2" s="157"/>
      <c r="TKR2" s="157"/>
      <c r="TKS2" s="157"/>
      <c r="TKT2" s="157"/>
      <c r="TKU2" s="157"/>
      <c r="TKV2" s="157"/>
      <c r="TKW2" s="157"/>
      <c r="TKX2" s="157"/>
      <c r="TKY2" s="157"/>
      <c r="TKZ2" s="157"/>
      <c r="TLA2" s="157"/>
      <c r="TLB2" s="157"/>
      <c r="TLC2" s="157"/>
      <c r="TLD2" s="157"/>
      <c r="TLE2" s="157"/>
      <c r="TLF2" s="157"/>
      <c r="TLG2" s="157"/>
      <c r="TLH2" s="157"/>
      <c r="TLI2" s="157"/>
      <c r="TLJ2" s="157"/>
      <c r="TLK2" s="157"/>
      <c r="TLL2" s="157"/>
      <c r="TLM2" s="157"/>
      <c r="TLN2" s="157"/>
      <c r="TLO2" s="157"/>
      <c r="TLP2" s="157"/>
      <c r="TLQ2" s="157"/>
      <c r="TLR2" s="157"/>
      <c r="TLS2" s="157"/>
      <c r="TLT2" s="157"/>
      <c r="TLU2" s="157"/>
      <c r="TLV2" s="157"/>
      <c r="TLW2" s="157"/>
      <c r="TLX2" s="157"/>
      <c r="TLY2" s="157"/>
      <c r="TLZ2" s="157"/>
      <c r="TMA2" s="157"/>
      <c r="TMB2" s="157"/>
      <c r="TMC2" s="157"/>
      <c r="TMD2" s="157"/>
      <c r="TME2" s="157"/>
      <c r="TMF2" s="157"/>
      <c r="TMG2" s="157"/>
      <c r="TMH2" s="157"/>
      <c r="TMI2" s="157"/>
      <c r="TMJ2" s="157"/>
      <c r="TMK2" s="157"/>
      <c r="TML2" s="157"/>
      <c r="TMM2" s="157"/>
      <c r="TMN2" s="157"/>
      <c r="TMO2" s="157"/>
      <c r="TMP2" s="157"/>
      <c r="TMQ2" s="157"/>
      <c r="TMR2" s="157"/>
      <c r="TMS2" s="157"/>
      <c r="TMT2" s="157"/>
      <c r="TMU2" s="157"/>
      <c r="TMV2" s="157"/>
      <c r="TMW2" s="157"/>
      <c r="TMX2" s="157"/>
      <c r="TMY2" s="157"/>
      <c r="TMZ2" s="157"/>
      <c r="TNA2" s="157"/>
      <c r="TNB2" s="157"/>
      <c r="TNC2" s="157"/>
      <c r="TND2" s="157"/>
      <c r="TNE2" s="157"/>
      <c r="TNF2" s="157"/>
      <c r="TNG2" s="157"/>
      <c r="TNH2" s="157"/>
      <c r="TNI2" s="157"/>
      <c r="TNJ2" s="157"/>
      <c r="TNK2" s="157"/>
      <c r="TNL2" s="157"/>
      <c r="TNM2" s="157"/>
      <c r="TNN2" s="157"/>
      <c r="TNO2" s="157"/>
      <c r="TNP2" s="157"/>
      <c r="TNQ2" s="157"/>
      <c r="TNR2" s="157"/>
      <c r="TNS2" s="157"/>
      <c r="TNT2" s="157"/>
      <c r="TNU2" s="157"/>
      <c r="TNV2" s="157"/>
      <c r="TNW2" s="157"/>
      <c r="TNX2" s="157"/>
      <c r="TNY2" s="157"/>
      <c r="TNZ2" s="157"/>
      <c r="TOA2" s="157"/>
      <c r="TOB2" s="157"/>
      <c r="TOC2" s="157"/>
      <c r="TOD2" s="157"/>
      <c r="TOE2" s="157"/>
      <c r="TOF2" s="157"/>
      <c r="TOG2" s="157"/>
      <c r="TOH2" s="157"/>
      <c r="TOI2" s="157"/>
      <c r="TOJ2" s="157"/>
      <c r="TOK2" s="157"/>
      <c r="TOL2" s="157"/>
      <c r="TOM2" s="157"/>
      <c r="TON2" s="157"/>
      <c r="TOO2" s="157"/>
      <c r="TOP2" s="157"/>
      <c r="TOQ2" s="157"/>
      <c r="TOR2" s="157"/>
      <c r="TOS2" s="157"/>
      <c r="TOT2" s="157"/>
      <c r="TOU2" s="157"/>
      <c r="TOV2" s="157"/>
      <c r="TOW2" s="157"/>
      <c r="TOX2" s="157"/>
      <c r="TOY2" s="157"/>
      <c r="TOZ2" s="157"/>
      <c r="TPA2" s="157"/>
      <c r="TPB2" s="157"/>
      <c r="TPC2" s="157"/>
      <c r="TPD2" s="157"/>
      <c r="TPE2" s="157"/>
      <c r="TPF2" s="157"/>
      <c r="TPG2" s="157"/>
      <c r="TPH2" s="157"/>
      <c r="TPI2" s="157"/>
      <c r="TPJ2" s="157"/>
      <c r="TPK2" s="157"/>
      <c r="TPL2" s="157"/>
      <c r="TPM2" s="157"/>
      <c r="TPN2" s="157"/>
      <c r="TPO2" s="157"/>
      <c r="TPP2" s="157"/>
      <c r="TPQ2" s="157"/>
      <c r="TPR2" s="157"/>
      <c r="TPS2" s="157"/>
      <c r="TPT2" s="157"/>
      <c r="TPU2" s="157"/>
      <c r="TPV2" s="157"/>
      <c r="TPW2" s="157"/>
      <c r="TPX2" s="157"/>
      <c r="TPY2" s="157"/>
      <c r="TPZ2" s="157"/>
      <c r="TQA2" s="157"/>
      <c r="TQB2" s="157"/>
      <c r="TQC2" s="157"/>
      <c r="TQD2" s="157"/>
      <c r="TQE2" s="157"/>
      <c r="TQF2" s="157"/>
      <c r="TQG2" s="157"/>
      <c r="TQH2" s="157"/>
      <c r="TQI2" s="157"/>
      <c r="TQJ2" s="157"/>
      <c r="TQK2" s="157"/>
      <c r="TQL2" s="157"/>
      <c r="TQM2" s="157"/>
      <c r="TQN2" s="157"/>
      <c r="TQO2" s="157"/>
      <c r="TQP2" s="157"/>
      <c r="TQQ2" s="157"/>
      <c r="TQR2" s="157"/>
      <c r="TQS2" s="157"/>
      <c r="TQT2" s="157"/>
      <c r="TQU2" s="157"/>
      <c r="TQV2" s="157"/>
      <c r="TQW2" s="157"/>
      <c r="TQX2" s="157"/>
      <c r="TQY2" s="157"/>
      <c r="TQZ2" s="157"/>
      <c r="TRA2" s="157"/>
      <c r="TRB2" s="157"/>
      <c r="TRC2" s="157"/>
      <c r="TRD2" s="157"/>
      <c r="TRE2" s="157"/>
      <c r="TRF2" s="157"/>
      <c r="TRG2" s="157"/>
      <c r="TRH2" s="157"/>
      <c r="TRI2" s="157"/>
      <c r="TRJ2" s="157"/>
      <c r="TRK2" s="157"/>
      <c r="TRL2" s="157"/>
      <c r="TRM2" s="157"/>
      <c r="TRN2" s="157"/>
      <c r="TRO2" s="157"/>
      <c r="TRP2" s="157"/>
      <c r="TRQ2" s="157"/>
      <c r="TRR2" s="157"/>
      <c r="TRS2" s="157"/>
      <c r="TRT2" s="157"/>
      <c r="TRU2" s="157"/>
      <c r="TRV2" s="157"/>
      <c r="TRW2" s="157"/>
      <c r="TRX2" s="157"/>
      <c r="TRY2" s="157"/>
      <c r="TRZ2" s="157"/>
      <c r="TSA2" s="157"/>
      <c r="TSB2" s="157"/>
      <c r="TSC2" s="157"/>
      <c r="TSD2" s="157"/>
      <c r="TSE2" s="157"/>
      <c r="TSF2" s="157"/>
      <c r="TSG2" s="157"/>
      <c r="TSH2" s="157"/>
      <c r="TSI2" s="157"/>
      <c r="TSJ2" s="157"/>
      <c r="TSK2" s="157"/>
      <c r="TSL2" s="157"/>
      <c r="TSM2" s="157"/>
      <c r="TSN2" s="157"/>
      <c r="TSO2" s="157"/>
      <c r="TSP2" s="157"/>
      <c r="TSQ2" s="157"/>
      <c r="TSR2" s="157"/>
      <c r="TSS2" s="157"/>
      <c r="TST2" s="157"/>
      <c r="TSU2" s="157"/>
      <c r="TSV2" s="157"/>
      <c r="TSW2" s="157"/>
      <c r="TSX2" s="157"/>
      <c r="TSY2" s="157"/>
      <c r="TSZ2" s="157"/>
      <c r="TTA2" s="157"/>
      <c r="TTB2" s="157"/>
      <c r="TTC2" s="157"/>
      <c r="TTD2" s="157"/>
      <c r="TTE2" s="157"/>
      <c r="TTF2" s="157"/>
      <c r="TTG2" s="157"/>
      <c r="TTH2" s="157"/>
      <c r="TTI2" s="157"/>
      <c r="TTJ2" s="157"/>
      <c r="TTK2" s="157"/>
      <c r="TTL2" s="157"/>
      <c r="TTM2" s="157"/>
      <c r="TTN2" s="157"/>
      <c r="TTO2" s="157"/>
      <c r="TTP2" s="157"/>
      <c r="TTQ2" s="157"/>
      <c r="TTR2" s="157"/>
      <c r="TTS2" s="157"/>
      <c r="TTT2" s="157"/>
      <c r="TTU2" s="157"/>
      <c r="TTV2" s="157"/>
      <c r="TTW2" s="157"/>
      <c r="TTX2" s="157"/>
      <c r="TTY2" s="157"/>
      <c r="TTZ2" s="157"/>
      <c r="TUA2" s="157"/>
      <c r="TUB2" s="157"/>
      <c r="TUC2" s="157"/>
      <c r="TUD2" s="157"/>
      <c r="TUE2" s="157"/>
      <c r="TUF2" s="157"/>
      <c r="TUG2" s="157"/>
      <c r="TUH2" s="157"/>
      <c r="TUI2" s="157"/>
      <c r="TUJ2" s="157"/>
      <c r="TUK2" s="157"/>
      <c r="TUL2" s="157"/>
      <c r="TUM2" s="157"/>
      <c r="TUN2" s="157"/>
      <c r="TUO2" s="157"/>
      <c r="TUP2" s="157"/>
      <c r="TUQ2" s="157"/>
      <c r="TUR2" s="157"/>
      <c r="TUS2" s="157"/>
      <c r="TUT2" s="157"/>
      <c r="TUU2" s="157"/>
      <c r="TUV2" s="157"/>
      <c r="TUW2" s="157"/>
      <c r="TUX2" s="157"/>
      <c r="TUY2" s="157"/>
      <c r="TUZ2" s="157"/>
      <c r="TVA2" s="157"/>
      <c r="TVB2" s="157"/>
      <c r="TVC2" s="157"/>
      <c r="TVD2" s="157"/>
      <c r="TVE2" s="157"/>
      <c r="TVF2" s="157"/>
      <c r="TVG2" s="157"/>
      <c r="TVH2" s="157"/>
      <c r="TVI2" s="157"/>
      <c r="TVJ2" s="157"/>
      <c r="TVK2" s="157"/>
      <c r="TVL2" s="157"/>
      <c r="TVM2" s="157"/>
      <c r="TVN2" s="157"/>
      <c r="TVO2" s="157"/>
      <c r="TVP2" s="157"/>
      <c r="TVQ2" s="157"/>
      <c r="TVR2" s="157"/>
      <c r="TVS2" s="157"/>
      <c r="TVT2" s="157"/>
      <c r="TVU2" s="157"/>
      <c r="TVV2" s="157"/>
      <c r="TVW2" s="157"/>
      <c r="TVX2" s="157"/>
      <c r="TVY2" s="157"/>
      <c r="TVZ2" s="157"/>
      <c r="TWA2" s="157"/>
      <c r="TWB2" s="157"/>
      <c r="TWC2" s="157"/>
      <c r="TWD2" s="157"/>
      <c r="TWE2" s="157"/>
      <c r="TWF2" s="157"/>
      <c r="TWG2" s="157"/>
      <c r="TWH2" s="157"/>
      <c r="TWI2" s="157"/>
      <c r="TWJ2" s="157"/>
      <c r="TWK2" s="157"/>
      <c r="TWL2" s="157"/>
      <c r="TWM2" s="157"/>
      <c r="TWN2" s="157"/>
      <c r="TWO2" s="157"/>
      <c r="TWP2" s="157"/>
      <c r="TWQ2" s="157"/>
      <c r="TWR2" s="157"/>
      <c r="TWS2" s="157"/>
      <c r="TWT2" s="157"/>
      <c r="TWU2" s="157"/>
      <c r="TWV2" s="157"/>
      <c r="TWW2" s="157"/>
      <c r="TWX2" s="157"/>
      <c r="TWY2" s="157"/>
      <c r="TWZ2" s="157"/>
      <c r="TXA2" s="157"/>
      <c r="TXB2" s="157"/>
      <c r="TXC2" s="157"/>
      <c r="TXD2" s="157"/>
      <c r="TXE2" s="157"/>
      <c r="TXF2" s="157"/>
      <c r="TXG2" s="157"/>
      <c r="TXH2" s="157"/>
      <c r="TXI2" s="157"/>
      <c r="TXJ2" s="157"/>
      <c r="TXK2" s="157"/>
      <c r="TXL2" s="157"/>
      <c r="TXM2" s="157"/>
      <c r="TXN2" s="157"/>
      <c r="TXO2" s="157"/>
      <c r="TXP2" s="157"/>
      <c r="TXQ2" s="157"/>
      <c r="TXR2" s="157"/>
      <c r="TXS2" s="157"/>
      <c r="TXT2" s="157"/>
      <c r="TXU2" s="157"/>
      <c r="TXV2" s="157"/>
      <c r="TXW2" s="157"/>
      <c r="TXX2" s="157"/>
      <c r="TXY2" s="157"/>
      <c r="TXZ2" s="157"/>
      <c r="TYA2" s="157"/>
      <c r="TYB2" s="157"/>
      <c r="TYC2" s="157"/>
      <c r="TYD2" s="157"/>
      <c r="TYE2" s="157"/>
      <c r="TYF2" s="157"/>
      <c r="TYG2" s="157"/>
      <c r="TYH2" s="157"/>
      <c r="TYI2" s="157"/>
      <c r="TYJ2" s="157"/>
      <c r="TYK2" s="157"/>
      <c r="TYL2" s="157"/>
      <c r="TYM2" s="157"/>
      <c r="TYN2" s="157"/>
      <c r="TYO2" s="157"/>
      <c r="TYP2" s="157"/>
      <c r="TYQ2" s="157"/>
      <c r="TYR2" s="157"/>
      <c r="TYS2" s="157"/>
      <c r="TYT2" s="157"/>
      <c r="TYU2" s="157"/>
      <c r="TYV2" s="157"/>
      <c r="TYW2" s="157"/>
      <c r="TYX2" s="157"/>
      <c r="TYY2" s="157"/>
      <c r="TYZ2" s="157"/>
      <c r="TZA2" s="157"/>
      <c r="TZB2" s="157"/>
      <c r="TZC2" s="157"/>
      <c r="TZD2" s="157"/>
      <c r="TZE2" s="157"/>
      <c r="TZF2" s="157"/>
      <c r="TZG2" s="157"/>
      <c r="TZH2" s="157"/>
      <c r="TZI2" s="157"/>
      <c r="TZJ2" s="157"/>
      <c r="TZK2" s="157"/>
      <c r="TZL2" s="157"/>
      <c r="TZM2" s="157"/>
      <c r="TZN2" s="157"/>
      <c r="TZO2" s="157"/>
      <c r="TZP2" s="157"/>
      <c r="TZQ2" s="157"/>
      <c r="TZR2" s="157"/>
      <c r="TZS2" s="157"/>
      <c r="TZT2" s="157"/>
      <c r="TZU2" s="157"/>
      <c r="TZV2" s="157"/>
      <c r="TZW2" s="157"/>
      <c r="TZX2" s="157"/>
      <c r="TZY2" s="157"/>
      <c r="TZZ2" s="157"/>
      <c r="UAA2" s="157"/>
      <c r="UAB2" s="157"/>
      <c r="UAC2" s="157"/>
      <c r="UAD2" s="157"/>
      <c r="UAE2" s="157"/>
      <c r="UAF2" s="157"/>
      <c r="UAG2" s="157"/>
      <c r="UAH2" s="157"/>
      <c r="UAI2" s="157"/>
      <c r="UAJ2" s="157"/>
      <c r="UAK2" s="157"/>
      <c r="UAL2" s="157"/>
      <c r="UAM2" s="157"/>
      <c r="UAN2" s="157"/>
      <c r="UAO2" s="157"/>
      <c r="UAP2" s="157"/>
      <c r="UAQ2" s="157"/>
      <c r="UAR2" s="157"/>
      <c r="UAS2" s="157"/>
      <c r="UAT2" s="157"/>
      <c r="UAU2" s="157"/>
      <c r="UAV2" s="157"/>
      <c r="UAW2" s="157"/>
      <c r="UAX2" s="157"/>
      <c r="UAY2" s="157"/>
      <c r="UAZ2" s="157"/>
      <c r="UBA2" s="157"/>
      <c r="UBB2" s="157"/>
      <c r="UBC2" s="157"/>
      <c r="UBD2" s="157"/>
      <c r="UBE2" s="157"/>
      <c r="UBF2" s="157"/>
      <c r="UBG2" s="157"/>
      <c r="UBH2" s="157"/>
      <c r="UBI2" s="157"/>
      <c r="UBJ2" s="157"/>
      <c r="UBK2" s="157"/>
      <c r="UBL2" s="157"/>
      <c r="UBM2" s="157"/>
      <c r="UBN2" s="157"/>
      <c r="UBO2" s="157"/>
      <c r="UBP2" s="157"/>
      <c r="UBQ2" s="157"/>
      <c r="UBR2" s="157"/>
      <c r="UBS2" s="157"/>
      <c r="UBT2" s="157"/>
      <c r="UBU2" s="157"/>
      <c r="UBV2" s="157"/>
      <c r="UBW2" s="157"/>
      <c r="UBX2" s="157"/>
      <c r="UBY2" s="157"/>
      <c r="UBZ2" s="157"/>
      <c r="UCA2" s="157"/>
      <c r="UCB2" s="157"/>
      <c r="UCC2" s="157"/>
      <c r="UCD2" s="157"/>
      <c r="UCE2" s="157"/>
      <c r="UCF2" s="157"/>
      <c r="UCG2" s="157"/>
      <c r="UCH2" s="157"/>
      <c r="UCI2" s="157"/>
      <c r="UCJ2" s="157"/>
      <c r="UCK2" s="157"/>
      <c r="UCL2" s="157"/>
      <c r="UCM2" s="157"/>
      <c r="UCN2" s="157"/>
      <c r="UCO2" s="157"/>
      <c r="UCP2" s="157"/>
      <c r="UCQ2" s="157"/>
      <c r="UCR2" s="157"/>
      <c r="UCS2" s="157"/>
      <c r="UCT2" s="157"/>
      <c r="UCU2" s="157"/>
      <c r="UCV2" s="157"/>
      <c r="UCW2" s="157"/>
      <c r="UCX2" s="157"/>
      <c r="UCY2" s="157"/>
      <c r="UCZ2" s="157"/>
      <c r="UDA2" s="157"/>
      <c r="UDB2" s="157"/>
      <c r="UDC2" s="157"/>
      <c r="UDD2" s="157"/>
      <c r="UDE2" s="157"/>
      <c r="UDF2" s="157"/>
      <c r="UDG2" s="157"/>
      <c r="UDH2" s="157"/>
      <c r="UDI2" s="157"/>
      <c r="UDJ2" s="157"/>
      <c r="UDK2" s="157"/>
      <c r="UDL2" s="157"/>
      <c r="UDM2" s="157"/>
      <c r="UDN2" s="157"/>
      <c r="UDO2" s="157"/>
      <c r="UDP2" s="157"/>
      <c r="UDQ2" s="157"/>
      <c r="UDR2" s="157"/>
      <c r="UDS2" s="157"/>
      <c r="UDT2" s="157"/>
      <c r="UDU2" s="157"/>
      <c r="UDV2" s="157"/>
      <c r="UDW2" s="157"/>
      <c r="UDX2" s="157"/>
      <c r="UDY2" s="157"/>
      <c r="UDZ2" s="157"/>
      <c r="UEA2" s="157"/>
      <c r="UEB2" s="157"/>
      <c r="UEC2" s="157"/>
      <c r="UED2" s="157"/>
      <c r="UEE2" s="157"/>
      <c r="UEF2" s="157"/>
      <c r="UEG2" s="157"/>
      <c r="UEH2" s="157"/>
      <c r="UEI2" s="157"/>
      <c r="UEJ2" s="157"/>
      <c r="UEK2" s="157"/>
      <c r="UEL2" s="157"/>
      <c r="UEM2" s="157"/>
      <c r="UEN2" s="157"/>
      <c r="UEO2" s="157"/>
      <c r="UEP2" s="157"/>
      <c r="UEQ2" s="157"/>
      <c r="UER2" s="157"/>
      <c r="UES2" s="157"/>
      <c r="UET2" s="157"/>
      <c r="UEU2" s="157"/>
      <c r="UEV2" s="157"/>
      <c r="UEW2" s="157"/>
      <c r="UEX2" s="157"/>
      <c r="UEY2" s="157"/>
      <c r="UEZ2" s="157"/>
      <c r="UFA2" s="157"/>
      <c r="UFB2" s="157"/>
      <c r="UFC2" s="157"/>
      <c r="UFD2" s="157"/>
      <c r="UFE2" s="157"/>
      <c r="UFF2" s="157"/>
      <c r="UFG2" s="157"/>
      <c r="UFH2" s="157"/>
      <c r="UFI2" s="157"/>
      <c r="UFJ2" s="157"/>
      <c r="UFK2" s="157"/>
      <c r="UFL2" s="157"/>
      <c r="UFM2" s="157"/>
      <c r="UFN2" s="157"/>
      <c r="UFO2" s="157"/>
      <c r="UFP2" s="157"/>
      <c r="UFQ2" s="157"/>
      <c r="UFR2" s="157"/>
      <c r="UFS2" s="157"/>
      <c r="UFT2" s="157"/>
      <c r="UFU2" s="157"/>
      <c r="UFV2" s="157"/>
      <c r="UFW2" s="157"/>
      <c r="UFX2" s="157"/>
      <c r="UFY2" s="157"/>
      <c r="UFZ2" s="157"/>
      <c r="UGA2" s="157"/>
      <c r="UGB2" s="157"/>
      <c r="UGC2" s="157"/>
      <c r="UGD2" s="157"/>
      <c r="UGE2" s="157"/>
      <c r="UGF2" s="157"/>
      <c r="UGG2" s="157"/>
      <c r="UGH2" s="157"/>
      <c r="UGI2" s="157"/>
      <c r="UGJ2" s="157"/>
      <c r="UGK2" s="157"/>
      <c r="UGL2" s="157"/>
      <c r="UGM2" s="157"/>
      <c r="UGN2" s="157"/>
      <c r="UGO2" s="157"/>
      <c r="UGP2" s="157"/>
      <c r="UGQ2" s="157"/>
      <c r="UGR2" s="157"/>
      <c r="UGS2" s="157"/>
      <c r="UGT2" s="157"/>
      <c r="UGU2" s="157"/>
      <c r="UGV2" s="157"/>
      <c r="UGW2" s="157"/>
      <c r="UGX2" s="157"/>
      <c r="UGY2" s="157"/>
      <c r="UGZ2" s="157"/>
      <c r="UHA2" s="157"/>
      <c r="UHB2" s="157"/>
      <c r="UHC2" s="157"/>
      <c r="UHD2" s="157"/>
      <c r="UHE2" s="157"/>
      <c r="UHF2" s="157"/>
      <c r="UHG2" s="157"/>
      <c r="UHH2" s="157"/>
      <c r="UHI2" s="157"/>
      <c r="UHJ2" s="157"/>
      <c r="UHK2" s="157"/>
      <c r="UHL2" s="157"/>
      <c r="UHM2" s="157"/>
      <c r="UHN2" s="157"/>
      <c r="UHO2" s="157"/>
      <c r="UHP2" s="157"/>
      <c r="UHQ2" s="157"/>
      <c r="UHR2" s="157"/>
      <c r="UHS2" s="157"/>
      <c r="UHT2" s="157"/>
      <c r="UHU2" s="157"/>
      <c r="UHV2" s="157"/>
      <c r="UHW2" s="157"/>
      <c r="UHX2" s="157"/>
      <c r="UHY2" s="157"/>
      <c r="UHZ2" s="157"/>
      <c r="UIA2" s="157"/>
      <c r="UIB2" s="157"/>
      <c r="UIC2" s="157"/>
      <c r="UID2" s="157"/>
      <c r="UIE2" s="157"/>
      <c r="UIF2" s="157"/>
      <c r="UIG2" s="157"/>
      <c r="UIH2" s="157"/>
      <c r="UII2" s="157"/>
      <c r="UIJ2" s="157"/>
      <c r="UIK2" s="157"/>
      <c r="UIL2" s="157"/>
      <c r="UIM2" s="157"/>
      <c r="UIN2" s="157"/>
      <c r="UIO2" s="157"/>
      <c r="UIP2" s="157"/>
      <c r="UIQ2" s="157"/>
      <c r="UIR2" s="157"/>
      <c r="UIS2" s="157"/>
      <c r="UIT2" s="157"/>
      <c r="UIU2" s="157"/>
      <c r="UIV2" s="157"/>
      <c r="UIW2" s="157"/>
      <c r="UIX2" s="157"/>
      <c r="UIY2" s="157"/>
      <c r="UIZ2" s="157"/>
      <c r="UJA2" s="157"/>
      <c r="UJB2" s="157"/>
      <c r="UJC2" s="157"/>
      <c r="UJD2" s="157"/>
      <c r="UJE2" s="157"/>
      <c r="UJF2" s="157"/>
      <c r="UJG2" s="157"/>
      <c r="UJH2" s="157"/>
      <c r="UJI2" s="157"/>
      <c r="UJJ2" s="157"/>
      <c r="UJK2" s="157"/>
      <c r="UJL2" s="157"/>
      <c r="UJM2" s="157"/>
      <c r="UJN2" s="157"/>
      <c r="UJO2" s="157"/>
      <c r="UJP2" s="157"/>
      <c r="UJQ2" s="157"/>
      <c r="UJR2" s="157"/>
      <c r="UJS2" s="157"/>
      <c r="UJT2" s="157"/>
      <c r="UJU2" s="157"/>
      <c r="UJV2" s="157"/>
      <c r="UJW2" s="157"/>
      <c r="UJX2" s="157"/>
      <c r="UJY2" s="157"/>
      <c r="UJZ2" s="157"/>
      <c r="UKA2" s="157"/>
      <c r="UKB2" s="157"/>
      <c r="UKC2" s="157"/>
      <c r="UKD2" s="157"/>
      <c r="UKE2" s="157"/>
      <c r="UKF2" s="157"/>
      <c r="UKG2" s="157"/>
      <c r="UKH2" s="157"/>
      <c r="UKI2" s="157"/>
      <c r="UKJ2" s="157"/>
      <c r="UKK2" s="157"/>
      <c r="UKL2" s="157"/>
      <c r="UKM2" s="157"/>
      <c r="UKN2" s="157"/>
      <c r="UKO2" s="157"/>
      <c r="UKP2" s="157"/>
      <c r="UKQ2" s="157"/>
      <c r="UKR2" s="157"/>
      <c r="UKS2" s="157"/>
      <c r="UKT2" s="157"/>
      <c r="UKU2" s="157"/>
      <c r="UKV2" s="157"/>
      <c r="UKW2" s="157"/>
      <c r="UKX2" s="157"/>
      <c r="UKY2" s="157"/>
      <c r="UKZ2" s="157"/>
      <c r="ULA2" s="157"/>
      <c r="ULB2" s="157"/>
      <c r="ULC2" s="157"/>
      <c r="ULD2" s="157"/>
      <c r="ULE2" s="157"/>
      <c r="ULF2" s="157"/>
      <c r="ULG2" s="157"/>
      <c r="ULH2" s="157"/>
      <c r="ULI2" s="157"/>
      <c r="ULJ2" s="157"/>
      <c r="ULK2" s="157"/>
      <c r="ULL2" s="157"/>
      <c r="ULM2" s="157"/>
      <c r="ULN2" s="157"/>
      <c r="ULO2" s="157"/>
      <c r="ULP2" s="157"/>
      <c r="ULQ2" s="157"/>
      <c r="ULR2" s="157"/>
      <c r="ULS2" s="157"/>
      <c r="ULT2" s="157"/>
      <c r="ULU2" s="157"/>
      <c r="ULV2" s="157"/>
      <c r="ULW2" s="157"/>
      <c r="ULX2" s="157"/>
      <c r="ULY2" s="157"/>
      <c r="ULZ2" s="157"/>
      <c r="UMA2" s="157"/>
      <c r="UMB2" s="157"/>
      <c r="UMC2" s="157"/>
      <c r="UMD2" s="157"/>
      <c r="UME2" s="157"/>
      <c r="UMF2" s="157"/>
      <c r="UMG2" s="157"/>
      <c r="UMH2" s="157"/>
      <c r="UMI2" s="157"/>
      <c r="UMJ2" s="157"/>
      <c r="UMK2" s="157"/>
      <c r="UML2" s="157"/>
      <c r="UMM2" s="157"/>
      <c r="UMN2" s="157"/>
      <c r="UMO2" s="157"/>
      <c r="UMP2" s="157"/>
      <c r="UMQ2" s="157"/>
      <c r="UMR2" s="157"/>
      <c r="UMS2" s="157"/>
      <c r="UMT2" s="157"/>
      <c r="UMU2" s="157"/>
      <c r="UMV2" s="157"/>
      <c r="UMW2" s="157"/>
      <c r="UMX2" s="157"/>
      <c r="UMY2" s="157"/>
      <c r="UMZ2" s="157"/>
      <c r="UNA2" s="157"/>
      <c r="UNB2" s="157"/>
      <c r="UNC2" s="157"/>
      <c r="UND2" s="157"/>
      <c r="UNE2" s="157"/>
      <c r="UNF2" s="157"/>
      <c r="UNG2" s="157"/>
      <c r="UNH2" s="157"/>
      <c r="UNI2" s="157"/>
      <c r="UNJ2" s="157"/>
      <c r="UNK2" s="157"/>
      <c r="UNL2" s="157"/>
      <c r="UNM2" s="157"/>
      <c r="UNN2" s="157"/>
      <c r="UNO2" s="157"/>
      <c r="UNP2" s="157"/>
      <c r="UNQ2" s="157"/>
      <c r="UNR2" s="157"/>
      <c r="UNS2" s="157"/>
      <c r="UNT2" s="157"/>
      <c r="UNU2" s="157"/>
      <c r="UNV2" s="157"/>
      <c r="UNW2" s="157"/>
      <c r="UNX2" s="157"/>
      <c r="UNY2" s="157"/>
      <c r="UNZ2" s="157"/>
      <c r="UOA2" s="157"/>
      <c r="UOB2" s="157"/>
      <c r="UOC2" s="157"/>
      <c r="UOD2" s="157"/>
      <c r="UOE2" s="157"/>
      <c r="UOF2" s="157"/>
      <c r="UOG2" s="157"/>
      <c r="UOH2" s="157"/>
      <c r="UOI2" s="157"/>
      <c r="UOJ2" s="157"/>
      <c r="UOK2" s="157"/>
      <c r="UOL2" s="157"/>
      <c r="UOM2" s="157"/>
      <c r="UON2" s="157"/>
      <c r="UOO2" s="157"/>
      <c r="UOP2" s="157"/>
      <c r="UOQ2" s="157"/>
      <c r="UOR2" s="157"/>
      <c r="UOS2" s="157"/>
      <c r="UOT2" s="157"/>
      <c r="UOU2" s="157"/>
      <c r="UOV2" s="157"/>
      <c r="UOW2" s="157"/>
      <c r="UOX2" s="157"/>
      <c r="UOY2" s="157"/>
      <c r="UOZ2" s="157"/>
      <c r="UPA2" s="157"/>
      <c r="UPB2" s="157"/>
      <c r="UPC2" s="157"/>
      <c r="UPD2" s="157"/>
      <c r="UPE2" s="157"/>
      <c r="UPF2" s="157"/>
      <c r="UPG2" s="157"/>
      <c r="UPH2" s="157"/>
      <c r="UPI2" s="157"/>
      <c r="UPJ2" s="157"/>
      <c r="UPK2" s="157"/>
      <c r="UPL2" s="157"/>
      <c r="UPM2" s="157"/>
      <c r="UPN2" s="157"/>
      <c r="UPO2" s="157"/>
      <c r="UPP2" s="157"/>
      <c r="UPQ2" s="157"/>
      <c r="UPR2" s="157"/>
      <c r="UPS2" s="157"/>
      <c r="UPT2" s="157"/>
      <c r="UPU2" s="157"/>
      <c r="UPV2" s="157"/>
      <c r="UPW2" s="157"/>
      <c r="UPX2" s="157"/>
      <c r="UPY2" s="157"/>
      <c r="UPZ2" s="157"/>
      <c r="UQA2" s="157"/>
      <c r="UQB2" s="157"/>
      <c r="UQC2" s="157"/>
      <c r="UQD2" s="157"/>
      <c r="UQE2" s="157"/>
      <c r="UQF2" s="157"/>
      <c r="UQG2" s="157"/>
      <c r="UQH2" s="157"/>
      <c r="UQI2" s="157"/>
      <c r="UQJ2" s="157"/>
      <c r="UQK2" s="157"/>
      <c r="UQL2" s="157"/>
      <c r="UQM2" s="157"/>
      <c r="UQN2" s="157"/>
      <c r="UQO2" s="157"/>
      <c r="UQP2" s="157"/>
      <c r="UQQ2" s="157"/>
      <c r="UQR2" s="157"/>
      <c r="UQS2" s="157"/>
      <c r="UQT2" s="157"/>
      <c r="UQU2" s="157"/>
      <c r="UQV2" s="157"/>
      <c r="UQW2" s="157"/>
      <c r="UQX2" s="157"/>
      <c r="UQY2" s="157"/>
      <c r="UQZ2" s="157"/>
      <c r="URA2" s="157"/>
      <c r="URB2" s="157"/>
      <c r="URC2" s="157"/>
      <c r="URD2" s="157"/>
      <c r="URE2" s="157"/>
      <c r="URF2" s="157"/>
      <c r="URG2" s="157"/>
      <c r="URH2" s="157"/>
      <c r="URI2" s="157"/>
      <c r="URJ2" s="157"/>
      <c r="URK2" s="157"/>
      <c r="URL2" s="157"/>
      <c r="URM2" s="157"/>
      <c r="URN2" s="157"/>
      <c r="URO2" s="157"/>
      <c r="URP2" s="157"/>
      <c r="URQ2" s="157"/>
      <c r="URR2" s="157"/>
      <c r="URS2" s="157"/>
      <c r="URT2" s="157"/>
      <c r="URU2" s="157"/>
      <c r="URV2" s="157"/>
      <c r="URW2" s="157"/>
      <c r="URX2" s="157"/>
      <c r="URY2" s="157"/>
      <c r="URZ2" s="157"/>
      <c r="USA2" s="157"/>
      <c r="USB2" s="157"/>
      <c r="USC2" s="157"/>
      <c r="USD2" s="157"/>
      <c r="USE2" s="157"/>
      <c r="USF2" s="157"/>
      <c r="USG2" s="157"/>
      <c r="USH2" s="157"/>
      <c r="USI2" s="157"/>
      <c r="USJ2" s="157"/>
      <c r="USK2" s="157"/>
      <c r="USL2" s="157"/>
      <c r="USM2" s="157"/>
      <c r="USN2" s="157"/>
      <c r="USO2" s="157"/>
      <c r="USP2" s="157"/>
      <c r="USQ2" s="157"/>
      <c r="USR2" s="157"/>
      <c r="USS2" s="157"/>
      <c r="UST2" s="157"/>
      <c r="USU2" s="157"/>
      <c r="USV2" s="157"/>
      <c r="USW2" s="157"/>
      <c r="USX2" s="157"/>
      <c r="USY2" s="157"/>
      <c r="USZ2" s="157"/>
      <c r="UTA2" s="157"/>
      <c r="UTB2" s="157"/>
      <c r="UTC2" s="157"/>
      <c r="UTD2" s="157"/>
      <c r="UTE2" s="157"/>
      <c r="UTF2" s="157"/>
      <c r="UTG2" s="157"/>
      <c r="UTH2" s="157"/>
      <c r="UTI2" s="157"/>
      <c r="UTJ2" s="157"/>
      <c r="UTK2" s="157"/>
      <c r="UTL2" s="157"/>
      <c r="UTM2" s="157"/>
      <c r="UTN2" s="157"/>
      <c r="UTO2" s="157"/>
      <c r="UTP2" s="157"/>
      <c r="UTQ2" s="157"/>
      <c r="UTR2" s="157"/>
      <c r="UTS2" s="157"/>
      <c r="UTT2" s="157"/>
      <c r="UTU2" s="157"/>
      <c r="UTV2" s="157"/>
      <c r="UTW2" s="157"/>
      <c r="UTX2" s="157"/>
      <c r="UTY2" s="157"/>
      <c r="UTZ2" s="157"/>
      <c r="UUA2" s="157"/>
      <c r="UUB2" s="157"/>
      <c r="UUC2" s="157"/>
      <c r="UUD2" s="157"/>
      <c r="UUE2" s="157"/>
      <c r="UUF2" s="157"/>
      <c r="UUG2" s="157"/>
      <c r="UUH2" s="157"/>
      <c r="UUI2" s="157"/>
      <c r="UUJ2" s="157"/>
      <c r="UUK2" s="157"/>
      <c r="UUL2" s="157"/>
      <c r="UUM2" s="157"/>
      <c r="UUN2" s="157"/>
      <c r="UUO2" s="157"/>
      <c r="UUP2" s="157"/>
      <c r="UUQ2" s="157"/>
      <c r="UUR2" s="157"/>
      <c r="UUS2" s="157"/>
      <c r="UUT2" s="157"/>
      <c r="UUU2" s="157"/>
      <c r="UUV2" s="157"/>
      <c r="UUW2" s="157"/>
      <c r="UUX2" s="157"/>
      <c r="UUY2" s="157"/>
      <c r="UUZ2" s="157"/>
      <c r="UVA2" s="157"/>
      <c r="UVB2" s="157"/>
      <c r="UVC2" s="157"/>
      <c r="UVD2" s="157"/>
      <c r="UVE2" s="157"/>
      <c r="UVF2" s="157"/>
      <c r="UVG2" s="157"/>
      <c r="UVH2" s="157"/>
      <c r="UVI2" s="157"/>
      <c r="UVJ2" s="157"/>
      <c r="UVK2" s="157"/>
      <c r="UVL2" s="157"/>
      <c r="UVM2" s="157"/>
      <c r="UVN2" s="157"/>
      <c r="UVO2" s="157"/>
      <c r="UVP2" s="157"/>
      <c r="UVQ2" s="157"/>
      <c r="UVR2" s="157"/>
      <c r="UVS2" s="157"/>
      <c r="UVT2" s="157"/>
      <c r="UVU2" s="157"/>
      <c r="UVV2" s="157"/>
      <c r="UVW2" s="157"/>
      <c r="UVX2" s="157"/>
      <c r="UVY2" s="157"/>
      <c r="UVZ2" s="157"/>
      <c r="UWA2" s="157"/>
      <c r="UWB2" s="157"/>
      <c r="UWC2" s="157"/>
      <c r="UWD2" s="157"/>
      <c r="UWE2" s="157"/>
      <c r="UWF2" s="157"/>
      <c r="UWG2" s="157"/>
      <c r="UWH2" s="157"/>
      <c r="UWI2" s="157"/>
      <c r="UWJ2" s="157"/>
      <c r="UWK2" s="157"/>
      <c r="UWL2" s="157"/>
      <c r="UWM2" s="157"/>
      <c r="UWN2" s="157"/>
      <c r="UWO2" s="157"/>
      <c r="UWP2" s="157"/>
      <c r="UWQ2" s="157"/>
      <c r="UWR2" s="157"/>
      <c r="UWS2" s="157"/>
      <c r="UWT2" s="157"/>
      <c r="UWU2" s="157"/>
      <c r="UWV2" s="157"/>
      <c r="UWW2" s="157"/>
      <c r="UWX2" s="157"/>
      <c r="UWY2" s="157"/>
      <c r="UWZ2" s="157"/>
      <c r="UXA2" s="157"/>
      <c r="UXB2" s="157"/>
      <c r="UXC2" s="157"/>
      <c r="UXD2" s="157"/>
      <c r="UXE2" s="157"/>
      <c r="UXF2" s="157"/>
      <c r="UXG2" s="157"/>
      <c r="UXH2" s="157"/>
      <c r="UXI2" s="157"/>
      <c r="UXJ2" s="157"/>
      <c r="UXK2" s="157"/>
      <c r="UXL2" s="157"/>
      <c r="UXM2" s="157"/>
      <c r="UXN2" s="157"/>
      <c r="UXO2" s="157"/>
      <c r="UXP2" s="157"/>
      <c r="UXQ2" s="157"/>
      <c r="UXR2" s="157"/>
      <c r="UXS2" s="157"/>
      <c r="UXT2" s="157"/>
      <c r="UXU2" s="157"/>
      <c r="UXV2" s="157"/>
      <c r="UXW2" s="157"/>
      <c r="UXX2" s="157"/>
      <c r="UXY2" s="157"/>
      <c r="UXZ2" s="157"/>
      <c r="UYA2" s="157"/>
      <c r="UYB2" s="157"/>
      <c r="UYC2" s="157"/>
      <c r="UYD2" s="157"/>
      <c r="UYE2" s="157"/>
      <c r="UYF2" s="157"/>
      <c r="UYG2" s="157"/>
      <c r="UYH2" s="157"/>
      <c r="UYI2" s="157"/>
      <c r="UYJ2" s="157"/>
      <c r="UYK2" s="157"/>
      <c r="UYL2" s="157"/>
      <c r="UYM2" s="157"/>
      <c r="UYN2" s="157"/>
      <c r="UYO2" s="157"/>
      <c r="UYP2" s="157"/>
      <c r="UYQ2" s="157"/>
      <c r="UYR2" s="157"/>
      <c r="UYS2" s="157"/>
      <c r="UYT2" s="157"/>
      <c r="UYU2" s="157"/>
      <c r="UYV2" s="157"/>
      <c r="UYW2" s="157"/>
      <c r="UYX2" s="157"/>
      <c r="UYY2" s="157"/>
      <c r="UYZ2" s="157"/>
      <c r="UZA2" s="157"/>
      <c r="UZB2" s="157"/>
      <c r="UZC2" s="157"/>
      <c r="UZD2" s="157"/>
      <c r="UZE2" s="157"/>
      <c r="UZF2" s="157"/>
      <c r="UZG2" s="157"/>
      <c r="UZH2" s="157"/>
      <c r="UZI2" s="157"/>
      <c r="UZJ2" s="157"/>
      <c r="UZK2" s="157"/>
      <c r="UZL2" s="157"/>
      <c r="UZM2" s="157"/>
      <c r="UZN2" s="157"/>
      <c r="UZO2" s="157"/>
      <c r="UZP2" s="157"/>
      <c r="UZQ2" s="157"/>
      <c r="UZR2" s="157"/>
      <c r="UZS2" s="157"/>
      <c r="UZT2" s="157"/>
      <c r="UZU2" s="157"/>
      <c r="UZV2" s="157"/>
      <c r="UZW2" s="157"/>
      <c r="UZX2" s="157"/>
      <c r="UZY2" s="157"/>
      <c r="UZZ2" s="157"/>
      <c r="VAA2" s="157"/>
      <c r="VAB2" s="157"/>
      <c r="VAC2" s="157"/>
      <c r="VAD2" s="157"/>
      <c r="VAE2" s="157"/>
      <c r="VAF2" s="157"/>
      <c r="VAG2" s="157"/>
      <c r="VAH2" s="157"/>
      <c r="VAI2" s="157"/>
      <c r="VAJ2" s="157"/>
      <c r="VAK2" s="157"/>
      <c r="VAL2" s="157"/>
      <c r="VAM2" s="157"/>
      <c r="VAN2" s="157"/>
      <c r="VAO2" s="157"/>
      <c r="VAP2" s="157"/>
      <c r="VAQ2" s="157"/>
      <c r="VAR2" s="157"/>
      <c r="VAS2" s="157"/>
      <c r="VAT2" s="157"/>
      <c r="VAU2" s="157"/>
      <c r="VAV2" s="157"/>
      <c r="VAW2" s="157"/>
      <c r="VAX2" s="157"/>
      <c r="VAY2" s="157"/>
      <c r="VAZ2" s="157"/>
      <c r="VBA2" s="157"/>
      <c r="VBB2" s="157"/>
      <c r="VBC2" s="157"/>
      <c r="VBD2" s="157"/>
      <c r="VBE2" s="157"/>
      <c r="VBF2" s="157"/>
      <c r="VBG2" s="157"/>
      <c r="VBH2" s="157"/>
      <c r="VBI2" s="157"/>
      <c r="VBJ2" s="157"/>
      <c r="VBK2" s="157"/>
      <c r="VBL2" s="157"/>
      <c r="VBM2" s="157"/>
      <c r="VBN2" s="157"/>
      <c r="VBO2" s="157"/>
      <c r="VBP2" s="157"/>
      <c r="VBQ2" s="157"/>
      <c r="VBR2" s="157"/>
      <c r="VBS2" s="157"/>
      <c r="VBT2" s="157"/>
      <c r="VBU2" s="157"/>
      <c r="VBV2" s="157"/>
      <c r="VBW2" s="157"/>
      <c r="VBX2" s="157"/>
      <c r="VBY2" s="157"/>
      <c r="VBZ2" s="157"/>
      <c r="VCA2" s="157"/>
      <c r="VCB2" s="157"/>
      <c r="VCC2" s="157"/>
      <c r="VCD2" s="157"/>
      <c r="VCE2" s="157"/>
      <c r="VCF2" s="157"/>
      <c r="VCG2" s="157"/>
      <c r="VCH2" s="157"/>
      <c r="VCI2" s="157"/>
      <c r="VCJ2" s="157"/>
      <c r="VCK2" s="157"/>
      <c r="VCL2" s="157"/>
      <c r="VCM2" s="157"/>
      <c r="VCN2" s="157"/>
      <c r="VCO2" s="157"/>
      <c r="VCP2" s="157"/>
      <c r="VCQ2" s="157"/>
      <c r="VCR2" s="157"/>
      <c r="VCS2" s="157"/>
      <c r="VCT2" s="157"/>
      <c r="VCU2" s="157"/>
      <c r="VCV2" s="157"/>
      <c r="VCW2" s="157"/>
      <c r="VCX2" s="157"/>
      <c r="VCY2" s="157"/>
      <c r="VCZ2" s="157"/>
      <c r="VDA2" s="157"/>
      <c r="VDB2" s="157"/>
      <c r="VDC2" s="157"/>
      <c r="VDD2" s="157"/>
      <c r="VDE2" s="157"/>
      <c r="VDF2" s="157"/>
      <c r="VDG2" s="157"/>
      <c r="VDH2" s="157"/>
      <c r="VDI2" s="157"/>
      <c r="VDJ2" s="157"/>
      <c r="VDK2" s="157"/>
      <c r="VDL2" s="157"/>
      <c r="VDM2" s="157"/>
      <c r="VDN2" s="157"/>
      <c r="VDO2" s="157"/>
      <c r="VDP2" s="157"/>
      <c r="VDQ2" s="157"/>
      <c r="VDR2" s="157"/>
      <c r="VDS2" s="157"/>
      <c r="VDT2" s="157"/>
      <c r="VDU2" s="157"/>
      <c r="VDV2" s="157"/>
      <c r="VDW2" s="157"/>
      <c r="VDX2" s="157"/>
      <c r="VDY2" s="157"/>
      <c r="VDZ2" s="157"/>
      <c r="VEA2" s="157"/>
      <c r="VEB2" s="157"/>
      <c r="VEC2" s="157"/>
      <c r="VED2" s="157"/>
      <c r="VEE2" s="157"/>
      <c r="VEF2" s="157"/>
      <c r="VEG2" s="157"/>
      <c r="VEH2" s="157"/>
      <c r="VEI2" s="157"/>
      <c r="VEJ2" s="157"/>
      <c r="VEK2" s="157"/>
      <c r="VEL2" s="157"/>
      <c r="VEM2" s="157"/>
      <c r="VEN2" s="157"/>
      <c r="VEO2" s="157"/>
      <c r="VEP2" s="157"/>
      <c r="VEQ2" s="157"/>
      <c r="VER2" s="157"/>
      <c r="VES2" s="157"/>
      <c r="VET2" s="157"/>
      <c r="VEU2" s="157"/>
      <c r="VEV2" s="157"/>
      <c r="VEW2" s="157"/>
      <c r="VEX2" s="157"/>
      <c r="VEY2" s="157"/>
      <c r="VEZ2" s="157"/>
      <c r="VFA2" s="157"/>
      <c r="VFB2" s="157"/>
      <c r="VFC2" s="157"/>
      <c r="VFD2" s="157"/>
      <c r="VFE2" s="157"/>
      <c r="VFF2" s="157"/>
      <c r="VFG2" s="157"/>
      <c r="VFH2" s="157"/>
      <c r="VFI2" s="157"/>
      <c r="VFJ2" s="157"/>
      <c r="VFK2" s="157"/>
      <c r="VFL2" s="157"/>
      <c r="VFM2" s="157"/>
      <c r="VFN2" s="157"/>
      <c r="VFO2" s="157"/>
      <c r="VFP2" s="157"/>
      <c r="VFQ2" s="157"/>
      <c r="VFR2" s="157"/>
      <c r="VFS2" s="157"/>
      <c r="VFT2" s="157"/>
      <c r="VFU2" s="157"/>
      <c r="VFV2" s="157"/>
      <c r="VFW2" s="157"/>
      <c r="VFX2" s="157"/>
      <c r="VFY2" s="157"/>
      <c r="VFZ2" s="157"/>
      <c r="VGA2" s="157"/>
      <c r="VGB2" s="157"/>
      <c r="VGC2" s="157"/>
      <c r="VGD2" s="157"/>
      <c r="VGE2" s="157"/>
      <c r="VGF2" s="157"/>
      <c r="VGG2" s="157"/>
      <c r="VGH2" s="157"/>
      <c r="VGI2" s="157"/>
      <c r="VGJ2" s="157"/>
      <c r="VGK2" s="157"/>
      <c r="VGL2" s="157"/>
      <c r="VGM2" s="157"/>
      <c r="VGN2" s="157"/>
      <c r="VGO2" s="157"/>
      <c r="VGP2" s="157"/>
      <c r="VGQ2" s="157"/>
      <c r="VGR2" s="157"/>
      <c r="VGS2" s="157"/>
      <c r="VGT2" s="157"/>
      <c r="VGU2" s="157"/>
      <c r="VGV2" s="157"/>
      <c r="VGW2" s="157"/>
      <c r="VGX2" s="157"/>
      <c r="VGY2" s="157"/>
      <c r="VGZ2" s="157"/>
      <c r="VHA2" s="157"/>
      <c r="VHB2" s="157"/>
      <c r="VHC2" s="157"/>
      <c r="VHD2" s="157"/>
      <c r="VHE2" s="157"/>
      <c r="VHF2" s="157"/>
      <c r="VHG2" s="157"/>
      <c r="VHH2" s="157"/>
      <c r="VHI2" s="157"/>
      <c r="VHJ2" s="157"/>
      <c r="VHK2" s="157"/>
      <c r="VHL2" s="157"/>
      <c r="VHM2" s="157"/>
      <c r="VHN2" s="157"/>
      <c r="VHO2" s="157"/>
      <c r="VHP2" s="157"/>
      <c r="VHQ2" s="157"/>
      <c r="VHR2" s="157"/>
      <c r="VHS2" s="157"/>
      <c r="VHT2" s="157"/>
      <c r="VHU2" s="157"/>
      <c r="VHV2" s="157"/>
      <c r="VHW2" s="157"/>
      <c r="VHX2" s="157"/>
      <c r="VHY2" s="157"/>
      <c r="VHZ2" s="157"/>
      <c r="VIA2" s="157"/>
      <c r="VIB2" s="157"/>
      <c r="VIC2" s="157"/>
      <c r="VID2" s="157"/>
      <c r="VIE2" s="157"/>
      <c r="VIF2" s="157"/>
      <c r="VIG2" s="157"/>
      <c r="VIH2" s="157"/>
      <c r="VII2" s="157"/>
      <c r="VIJ2" s="157"/>
      <c r="VIK2" s="157"/>
      <c r="VIL2" s="157"/>
      <c r="VIM2" s="157"/>
      <c r="VIN2" s="157"/>
      <c r="VIO2" s="157"/>
      <c r="VIP2" s="157"/>
      <c r="VIQ2" s="157"/>
      <c r="VIR2" s="157"/>
      <c r="VIS2" s="157"/>
      <c r="VIT2" s="157"/>
      <c r="VIU2" s="157"/>
      <c r="VIV2" s="157"/>
      <c r="VIW2" s="157"/>
      <c r="VIX2" s="157"/>
      <c r="VIY2" s="157"/>
      <c r="VIZ2" s="157"/>
      <c r="VJA2" s="157"/>
      <c r="VJB2" s="157"/>
      <c r="VJC2" s="157"/>
      <c r="VJD2" s="157"/>
      <c r="VJE2" s="157"/>
      <c r="VJF2" s="157"/>
      <c r="VJG2" s="157"/>
      <c r="VJH2" s="157"/>
      <c r="VJI2" s="157"/>
      <c r="VJJ2" s="157"/>
      <c r="VJK2" s="157"/>
      <c r="VJL2" s="157"/>
      <c r="VJM2" s="157"/>
      <c r="VJN2" s="157"/>
      <c r="VJO2" s="157"/>
      <c r="VJP2" s="157"/>
      <c r="VJQ2" s="157"/>
      <c r="VJR2" s="157"/>
      <c r="VJS2" s="157"/>
      <c r="VJT2" s="157"/>
      <c r="VJU2" s="157"/>
      <c r="VJV2" s="157"/>
      <c r="VJW2" s="157"/>
      <c r="VJX2" s="157"/>
      <c r="VJY2" s="157"/>
      <c r="VJZ2" s="157"/>
      <c r="VKA2" s="157"/>
      <c r="VKB2" s="157"/>
      <c r="VKC2" s="157"/>
      <c r="VKD2" s="157"/>
      <c r="VKE2" s="157"/>
      <c r="VKF2" s="157"/>
      <c r="VKG2" s="157"/>
      <c r="VKH2" s="157"/>
      <c r="VKI2" s="157"/>
      <c r="VKJ2" s="157"/>
      <c r="VKK2" s="157"/>
      <c r="VKL2" s="157"/>
      <c r="VKM2" s="157"/>
      <c r="VKN2" s="157"/>
      <c r="VKO2" s="157"/>
      <c r="VKP2" s="157"/>
      <c r="VKQ2" s="157"/>
      <c r="VKR2" s="157"/>
      <c r="VKS2" s="157"/>
      <c r="VKT2" s="157"/>
      <c r="VKU2" s="157"/>
      <c r="VKV2" s="157"/>
      <c r="VKW2" s="157"/>
      <c r="VKX2" s="157"/>
      <c r="VKY2" s="157"/>
      <c r="VKZ2" s="157"/>
      <c r="VLA2" s="157"/>
      <c r="VLB2" s="157"/>
      <c r="VLC2" s="157"/>
      <c r="VLD2" s="157"/>
      <c r="VLE2" s="157"/>
      <c r="VLF2" s="157"/>
      <c r="VLG2" s="157"/>
      <c r="VLH2" s="157"/>
      <c r="VLI2" s="157"/>
      <c r="VLJ2" s="157"/>
      <c r="VLK2" s="157"/>
      <c r="VLL2" s="157"/>
      <c r="VLM2" s="157"/>
      <c r="VLN2" s="157"/>
      <c r="VLO2" s="157"/>
      <c r="VLP2" s="157"/>
      <c r="VLQ2" s="157"/>
      <c r="VLR2" s="157"/>
      <c r="VLS2" s="157"/>
      <c r="VLT2" s="157"/>
      <c r="VLU2" s="157"/>
      <c r="VLV2" s="157"/>
      <c r="VLW2" s="157"/>
      <c r="VLX2" s="157"/>
      <c r="VLY2" s="157"/>
      <c r="VLZ2" s="157"/>
      <c r="VMA2" s="157"/>
      <c r="VMB2" s="157"/>
      <c r="VMC2" s="157"/>
      <c r="VMD2" s="157"/>
      <c r="VME2" s="157"/>
      <c r="VMF2" s="157"/>
      <c r="VMG2" s="157"/>
      <c r="VMH2" s="157"/>
      <c r="VMI2" s="157"/>
      <c r="VMJ2" s="157"/>
      <c r="VMK2" s="157"/>
      <c r="VML2" s="157"/>
      <c r="VMM2" s="157"/>
      <c r="VMN2" s="157"/>
      <c r="VMO2" s="157"/>
      <c r="VMP2" s="157"/>
      <c r="VMQ2" s="157"/>
      <c r="VMR2" s="157"/>
      <c r="VMS2" s="157"/>
      <c r="VMT2" s="157"/>
      <c r="VMU2" s="157"/>
      <c r="VMV2" s="157"/>
      <c r="VMW2" s="157"/>
      <c r="VMX2" s="157"/>
      <c r="VMY2" s="157"/>
      <c r="VMZ2" s="157"/>
      <c r="VNA2" s="157"/>
      <c r="VNB2" s="157"/>
      <c r="VNC2" s="157"/>
      <c r="VND2" s="157"/>
      <c r="VNE2" s="157"/>
      <c r="VNF2" s="157"/>
      <c r="VNG2" s="157"/>
      <c r="VNH2" s="157"/>
      <c r="VNI2" s="157"/>
      <c r="VNJ2" s="157"/>
      <c r="VNK2" s="157"/>
      <c r="VNL2" s="157"/>
      <c r="VNM2" s="157"/>
      <c r="VNN2" s="157"/>
      <c r="VNO2" s="157"/>
      <c r="VNP2" s="157"/>
      <c r="VNQ2" s="157"/>
      <c r="VNR2" s="157"/>
      <c r="VNS2" s="157"/>
      <c r="VNT2" s="157"/>
      <c r="VNU2" s="157"/>
      <c r="VNV2" s="157"/>
      <c r="VNW2" s="157"/>
      <c r="VNX2" s="157"/>
      <c r="VNY2" s="157"/>
      <c r="VNZ2" s="157"/>
      <c r="VOA2" s="157"/>
      <c r="VOB2" s="157"/>
      <c r="VOC2" s="157"/>
      <c r="VOD2" s="157"/>
      <c r="VOE2" s="157"/>
      <c r="VOF2" s="157"/>
      <c r="VOG2" s="157"/>
      <c r="VOH2" s="157"/>
      <c r="VOI2" s="157"/>
      <c r="VOJ2" s="157"/>
      <c r="VOK2" s="157"/>
      <c r="VOL2" s="157"/>
      <c r="VOM2" s="157"/>
      <c r="VON2" s="157"/>
      <c r="VOO2" s="157"/>
      <c r="VOP2" s="157"/>
      <c r="VOQ2" s="157"/>
      <c r="VOR2" s="157"/>
      <c r="VOS2" s="157"/>
      <c r="VOT2" s="157"/>
      <c r="VOU2" s="157"/>
      <c r="VOV2" s="157"/>
      <c r="VOW2" s="157"/>
      <c r="VOX2" s="157"/>
      <c r="VOY2" s="157"/>
      <c r="VOZ2" s="157"/>
      <c r="VPA2" s="157"/>
      <c r="VPB2" s="157"/>
      <c r="VPC2" s="157"/>
      <c r="VPD2" s="157"/>
      <c r="VPE2" s="157"/>
      <c r="VPF2" s="157"/>
      <c r="VPG2" s="157"/>
      <c r="VPH2" s="157"/>
      <c r="VPI2" s="157"/>
      <c r="VPJ2" s="157"/>
      <c r="VPK2" s="157"/>
      <c r="VPL2" s="157"/>
      <c r="VPM2" s="157"/>
      <c r="VPN2" s="157"/>
      <c r="VPO2" s="157"/>
      <c r="VPP2" s="157"/>
      <c r="VPQ2" s="157"/>
      <c r="VPR2" s="157"/>
      <c r="VPS2" s="157"/>
      <c r="VPT2" s="157"/>
      <c r="VPU2" s="157"/>
      <c r="VPV2" s="157"/>
      <c r="VPW2" s="157"/>
      <c r="VPX2" s="157"/>
      <c r="VPY2" s="157"/>
      <c r="VPZ2" s="157"/>
      <c r="VQA2" s="157"/>
      <c r="VQB2" s="157"/>
      <c r="VQC2" s="157"/>
      <c r="VQD2" s="157"/>
      <c r="VQE2" s="157"/>
      <c r="VQF2" s="157"/>
      <c r="VQG2" s="157"/>
      <c r="VQH2" s="157"/>
      <c r="VQI2" s="157"/>
      <c r="VQJ2" s="157"/>
      <c r="VQK2" s="157"/>
      <c r="VQL2" s="157"/>
      <c r="VQM2" s="157"/>
      <c r="VQN2" s="157"/>
      <c r="VQO2" s="157"/>
      <c r="VQP2" s="157"/>
      <c r="VQQ2" s="157"/>
      <c r="VQR2" s="157"/>
      <c r="VQS2" s="157"/>
      <c r="VQT2" s="157"/>
      <c r="VQU2" s="157"/>
      <c r="VQV2" s="157"/>
      <c r="VQW2" s="157"/>
      <c r="VQX2" s="157"/>
      <c r="VQY2" s="157"/>
      <c r="VQZ2" s="157"/>
      <c r="VRA2" s="157"/>
      <c r="VRB2" s="157"/>
      <c r="VRC2" s="157"/>
      <c r="VRD2" s="157"/>
      <c r="VRE2" s="157"/>
      <c r="VRF2" s="157"/>
      <c r="VRG2" s="157"/>
      <c r="VRH2" s="157"/>
      <c r="VRI2" s="157"/>
      <c r="VRJ2" s="157"/>
      <c r="VRK2" s="157"/>
      <c r="VRL2" s="157"/>
      <c r="VRM2" s="157"/>
      <c r="VRN2" s="157"/>
      <c r="VRO2" s="157"/>
      <c r="VRP2" s="157"/>
      <c r="VRQ2" s="157"/>
      <c r="VRR2" s="157"/>
      <c r="VRS2" s="157"/>
      <c r="VRT2" s="157"/>
      <c r="VRU2" s="157"/>
      <c r="VRV2" s="157"/>
      <c r="VRW2" s="157"/>
      <c r="VRX2" s="157"/>
      <c r="VRY2" s="157"/>
      <c r="VRZ2" s="157"/>
      <c r="VSA2" s="157"/>
      <c r="VSB2" s="157"/>
      <c r="VSC2" s="157"/>
      <c r="VSD2" s="157"/>
      <c r="VSE2" s="157"/>
      <c r="VSF2" s="157"/>
      <c r="VSG2" s="157"/>
      <c r="VSH2" s="157"/>
      <c r="VSI2" s="157"/>
      <c r="VSJ2" s="157"/>
      <c r="VSK2" s="157"/>
      <c r="VSL2" s="157"/>
      <c r="VSM2" s="157"/>
      <c r="VSN2" s="157"/>
      <c r="VSO2" s="157"/>
      <c r="VSP2" s="157"/>
      <c r="VSQ2" s="157"/>
      <c r="VSR2" s="157"/>
      <c r="VSS2" s="157"/>
      <c r="VST2" s="157"/>
      <c r="VSU2" s="157"/>
      <c r="VSV2" s="157"/>
      <c r="VSW2" s="157"/>
      <c r="VSX2" s="157"/>
      <c r="VSY2" s="157"/>
      <c r="VSZ2" s="157"/>
      <c r="VTA2" s="157"/>
      <c r="VTB2" s="157"/>
      <c r="VTC2" s="157"/>
      <c r="VTD2" s="157"/>
      <c r="VTE2" s="157"/>
      <c r="VTF2" s="157"/>
      <c r="VTG2" s="157"/>
      <c r="VTH2" s="157"/>
      <c r="VTI2" s="157"/>
      <c r="VTJ2" s="157"/>
      <c r="VTK2" s="157"/>
      <c r="VTL2" s="157"/>
      <c r="VTM2" s="157"/>
      <c r="VTN2" s="157"/>
      <c r="VTO2" s="157"/>
      <c r="VTP2" s="157"/>
      <c r="VTQ2" s="157"/>
      <c r="VTR2" s="157"/>
      <c r="VTS2" s="157"/>
      <c r="VTT2" s="157"/>
      <c r="VTU2" s="157"/>
      <c r="VTV2" s="157"/>
      <c r="VTW2" s="157"/>
      <c r="VTX2" s="157"/>
      <c r="VTY2" s="157"/>
      <c r="VTZ2" s="157"/>
      <c r="VUA2" s="157"/>
      <c r="VUB2" s="157"/>
      <c r="VUC2" s="157"/>
      <c r="VUD2" s="157"/>
      <c r="VUE2" s="157"/>
      <c r="VUF2" s="157"/>
      <c r="VUG2" s="157"/>
      <c r="VUH2" s="157"/>
      <c r="VUI2" s="157"/>
      <c r="VUJ2" s="157"/>
      <c r="VUK2" s="157"/>
      <c r="VUL2" s="157"/>
      <c r="VUM2" s="157"/>
      <c r="VUN2" s="157"/>
      <c r="VUO2" s="157"/>
      <c r="VUP2" s="157"/>
      <c r="VUQ2" s="157"/>
      <c r="VUR2" s="157"/>
      <c r="VUS2" s="157"/>
      <c r="VUT2" s="157"/>
      <c r="VUU2" s="157"/>
      <c r="VUV2" s="157"/>
      <c r="VUW2" s="157"/>
      <c r="VUX2" s="157"/>
      <c r="VUY2" s="157"/>
      <c r="VUZ2" s="157"/>
      <c r="VVA2" s="157"/>
      <c r="VVB2" s="157"/>
      <c r="VVC2" s="157"/>
      <c r="VVD2" s="157"/>
      <c r="VVE2" s="157"/>
      <c r="VVF2" s="157"/>
      <c r="VVG2" s="157"/>
      <c r="VVH2" s="157"/>
      <c r="VVI2" s="157"/>
      <c r="VVJ2" s="157"/>
      <c r="VVK2" s="157"/>
      <c r="VVL2" s="157"/>
      <c r="VVM2" s="157"/>
      <c r="VVN2" s="157"/>
      <c r="VVO2" s="157"/>
      <c r="VVP2" s="157"/>
      <c r="VVQ2" s="157"/>
      <c r="VVR2" s="157"/>
      <c r="VVS2" s="157"/>
      <c r="VVT2" s="157"/>
      <c r="VVU2" s="157"/>
      <c r="VVV2" s="157"/>
      <c r="VVW2" s="157"/>
      <c r="VVX2" s="157"/>
      <c r="VVY2" s="157"/>
      <c r="VVZ2" s="157"/>
      <c r="VWA2" s="157"/>
      <c r="VWB2" s="157"/>
      <c r="VWC2" s="157"/>
      <c r="VWD2" s="157"/>
      <c r="VWE2" s="157"/>
      <c r="VWF2" s="157"/>
      <c r="VWG2" s="157"/>
      <c r="VWH2" s="157"/>
      <c r="VWI2" s="157"/>
      <c r="VWJ2" s="157"/>
      <c r="VWK2" s="157"/>
      <c r="VWL2" s="157"/>
      <c r="VWM2" s="157"/>
      <c r="VWN2" s="157"/>
      <c r="VWO2" s="157"/>
      <c r="VWP2" s="157"/>
      <c r="VWQ2" s="157"/>
      <c r="VWR2" s="157"/>
      <c r="VWS2" s="157"/>
      <c r="VWT2" s="157"/>
      <c r="VWU2" s="157"/>
      <c r="VWV2" s="157"/>
      <c r="VWW2" s="157"/>
      <c r="VWX2" s="157"/>
      <c r="VWY2" s="157"/>
      <c r="VWZ2" s="157"/>
      <c r="VXA2" s="157"/>
      <c r="VXB2" s="157"/>
      <c r="VXC2" s="157"/>
      <c r="VXD2" s="157"/>
      <c r="VXE2" s="157"/>
      <c r="VXF2" s="157"/>
      <c r="VXG2" s="157"/>
      <c r="VXH2" s="157"/>
      <c r="VXI2" s="157"/>
      <c r="VXJ2" s="157"/>
      <c r="VXK2" s="157"/>
      <c r="VXL2" s="157"/>
      <c r="VXM2" s="157"/>
      <c r="VXN2" s="157"/>
      <c r="VXO2" s="157"/>
      <c r="VXP2" s="157"/>
      <c r="VXQ2" s="157"/>
      <c r="VXR2" s="157"/>
      <c r="VXS2" s="157"/>
      <c r="VXT2" s="157"/>
      <c r="VXU2" s="157"/>
      <c r="VXV2" s="157"/>
      <c r="VXW2" s="157"/>
      <c r="VXX2" s="157"/>
      <c r="VXY2" s="157"/>
      <c r="VXZ2" s="157"/>
      <c r="VYA2" s="157"/>
      <c r="VYB2" s="157"/>
      <c r="VYC2" s="157"/>
      <c r="VYD2" s="157"/>
      <c r="VYE2" s="157"/>
      <c r="VYF2" s="157"/>
      <c r="VYG2" s="157"/>
      <c r="VYH2" s="157"/>
      <c r="VYI2" s="157"/>
      <c r="VYJ2" s="157"/>
      <c r="VYK2" s="157"/>
      <c r="VYL2" s="157"/>
      <c r="VYM2" s="157"/>
      <c r="VYN2" s="157"/>
      <c r="VYO2" s="157"/>
      <c r="VYP2" s="157"/>
      <c r="VYQ2" s="157"/>
      <c r="VYR2" s="157"/>
      <c r="VYS2" s="157"/>
      <c r="VYT2" s="157"/>
      <c r="VYU2" s="157"/>
      <c r="VYV2" s="157"/>
      <c r="VYW2" s="157"/>
      <c r="VYX2" s="157"/>
      <c r="VYY2" s="157"/>
      <c r="VYZ2" s="157"/>
      <c r="VZA2" s="157"/>
      <c r="VZB2" s="157"/>
      <c r="VZC2" s="157"/>
      <c r="VZD2" s="157"/>
      <c r="VZE2" s="157"/>
      <c r="VZF2" s="157"/>
      <c r="VZG2" s="157"/>
      <c r="VZH2" s="157"/>
      <c r="VZI2" s="157"/>
      <c r="VZJ2" s="157"/>
      <c r="VZK2" s="157"/>
      <c r="VZL2" s="157"/>
      <c r="VZM2" s="157"/>
      <c r="VZN2" s="157"/>
      <c r="VZO2" s="157"/>
      <c r="VZP2" s="157"/>
      <c r="VZQ2" s="157"/>
      <c r="VZR2" s="157"/>
      <c r="VZS2" s="157"/>
      <c r="VZT2" s="157"/>
      <c r="VZU2" s="157"/>
      <c r="VZV2" s="157"/>
      <c r="VZW2" s="157"/>
      <c r="VZX2" s="157"/>
      <c r="VZY2" s="157"/>
      <c r="VZZ2" s="157"/>
      <c r="WAA2" s="157"/>
      <c r="WAB2" s="157"/>
      <c r="WAC2" s="157"/>
      <c r="WAD2" s="157"/>
      <c r="WAE2" s="157"/>
      <c r="WAF2" s="157"/>
      <c r="WAG2" s="157"/>
      <c r="WAH2" s="157"/>
      <c r="WAI2" s="157"/>
      <c r="WAJ2" s="157"/>
      <c r="WAK2" s="157"/>
      <c r="WAL2" s="157"/>
      <c r="WAM2" s="157"/>
      <c r="WAN2" s="157"/>
      <c r="WAO2" s="157"/>
      <c r="WAP2" s="157"/>
      <c r="WAQ2" s="157"/>
      <c r="WAR2" s="157"/>
      <c r="WAS2" s="157"/>
      <c r="WAT2" s="157"/>
      <c r="WAU2" s="157"/>
      <c r="WAV2" s="157"/>
      <c r="WAW2" s="157"/>
      <c r="WAX2" s="157"/>
      <c r="WAY2" s="157"/>
      <c r="WAZ2" s="157"/>
      <c r="WBA2" s="157"/>
      <c r="WBB2" s="157"/>
      <c r="WBC2" s="157"/>
      <c r="WBD2" s="157"/>
      <c r="WBE2" s="157"/>
      <c r="WBF2" s="157"/>
      <c r="WBG2" s="157"/>
      <c r="WBH2" s="157"/>
      <c r="WBI2" s="157"/>
      <c r="WBJ2" s="157"/>
      <c r="WBK2" s="157"/>
      <c r="WBL2" s="157"/>
      <c r="WBM2" s="157"/>
      <c r="WBN2" s="157"/>
      <c r="WBO2" s="157"/>
      <c r="WBP2" s="157"/>
      <c r="WBQ2" s="157"/>
      <c r="WBR2" s="157"/>
      <c r="WBS2" s="157"/>
      <c r="WBT2" s="157"/>
      <c r="WBU2" s="157"/>
      <c r="WBV2" s="157"/>
      <c r="WBW2" s="157"/>
      <c r="WBX2" s="157"/>
      <c r="WBY2" s="157"/>
      <c r="WBZ2" s="157"/>
      <c r="WCA2" s="157"/>
      <c r="WCB2" s="157"/>
      <c r="WCC2" s="157"/>
      <c r="WCD2" s="157"/>
      <c r="WCE2" s="157"/>
      <c r="WCF2" s="157"/>
      <c r="WCG2" s="157"/>
      <c r="WCH2" s="157"/>
      <c r="WCI2" s="157"/>
      <c r="WCJ2" s="157"/>
      <c r="WCK2" s="157"/>
      <c r="WCL2" s="157"/>
      <c r="WCM2" s="157"/>
      <c r="WCN2" s="157"/>
      <c r="WCO2" s="157"/>
      <c r="WCP2" s="157"/>
      <c r="WCQ2" s="157"/>
      <c r="WCR2" s="157"/>
      <c r="WCS2" s="157"/>
      <c r="WCT2" s="157"/>
      <c r="WCU2" s="157"/>
      <c r="WCV2" s="157"/>
      <c r="WCW2" s="157"/>
      <c r="WCX2" s="157"/>
      <c r="WCY2" s="157"/>
      <c r="WCZ2" s="157"/>
      <c r="WDA2" s="157"/>
      <c r="WDB2" s="157"/>
      <c r="WDC2" s="157"/>
      <c r="WDD2" s="157"/>
      <c r="WDE2" s="157"/>
      <c r="WDF2" s="157"/>
      <c r="WDG2" s="157"/>
      <c r="WDH2" s="157"/>
      <c r="WDI2" s="157"/>
      <c r="WDJ2" s="157"/>
      <c r="WDK2" s="157"/>
      <c r="WDL2" s="157"/>
      <c r="WDM2" s="157"/>
      <c r="WDN2" s="157"/>
      <c r="WDO2" s="157"/>
      <c r="WDP2" s="157"/>
      <c r="WDQ2" s="157"/>
      <c r="WDR2" s="157"/>
      <c r="WDS2" s="157"/>
      <c r="WDT2" s="157"/>
      <c r="WDU2" s="157"/>
      <c r="WDV2" s="157"/>
      <c r="WDW2" s="157"/>
      <c r="WDX2" s="157"/>
      <c r="WDY2" s="157"/>
      <c r="WDZ2" s="157"/>
      <c r="WEA2" s="157"/>
      <c r="WEB2" s="157"/>
      <c r="WEC2" s="157"/>
      <c r="WED2" s="157"/>
      <c r="WEE2" s="157"/>
      <c r="WEF2" s="157"/>
      <c r="WEG2" s="157"/>
      <c r="WEH2" s="157"/>
      <c r="WEI2" s="157"/>
      <c r="WEJ2" s="157"/>
      <c r="WEK2" s="157"/>
      <c r="WEL2" s="157"/>
      <c r="WEM2" s="157"/>
      <c r="WEN2" s="157"/>
      <c r="WEO2" s="157"/>
      <c r="WEP2" s="157"/>
      <c r="WEQ2" s="157"/>
      <c r="WER2" s="157"/>
      <c r="WES2" s="157"/>
      <c r="WET2" s="157"/>
      <c r="WEU2" s="157"/>
      <c r="WEV2" s="157"/>
      <c r="WEW2" s="157"/>
      <c r="WEX2" s="157"/>
      <c r="WEY2" s="157"/>
      <c r="WEZ2" s="157"/>
      <c r="WFA2" s="157"/>
      <c r="WFB2" s="157"/>
      <c r="WFC2" s="157"/>
      <c r="WFD2" s="157"/>
      <c r="WFE2" s="157"/>
      <c r="WFF2" s="157"/>
      <c r="WFG2" s="157"/>
      <c r="WFH2" s="157"/>
      <c r="WFI2" s="157"/>
      <c r="WFJ2" s="157"/>
      <c r="WFK2" s="157"/>
      <c r="WFL2" s="157"/>
      <c r="WFM2" s="157"/>
      <c r="WFN2" s="157"/>
      <c r="WFO2" s="157"/>
      <c r="WFP2" s="157"/>
      <c r="WFQ2" s="157"/>
      <c r="WFR2" s="157"/>
      <c r="WFS2" s="157"/>
      <c r="WFT2" s="157"/>
      <c r="WFU2" s="157"/>
      <c r="WFV2" s="157"/>
      <c r="WFW2" s="157"/>
      <c r="WFX2" s="157"/>
      <c r="WFY2" s="157"/>
      <c r="WFZ2" s="157"/>
      <c r="WGA2" s="157"/>
      <c r="WGB2" s="157"/>
      <c r="WGC2" s="157"/>
      <c r="WGD2" s="157"/>
      <c r="WGE2" s="157"/>
      <c r="WGF2" s="157"/>
      <c r="WGG2" s="157"/>
      <c r="WGH2" s="157"/>
      <c r="WGI2" s="157"/>
      <c r="WGJ2" s="157"/>
      <c r="WGK2" s="157"/>
      <c r="WGL2" s="157"/>
      <c r="WGM2" s="157"/>
      <c r="WGN2" s="157"/>
      <c r="WGO2" s="157"/>
      <c r="WGP2" s="157"/>
      <c r="WGQ2" s="157"/>
      <c r="WGR2" s="157"/>
      <c r="WGS2" s="157"/>
      <c r="WGT2" s="157"/>
      <c r="WGU2" s="157"/>
      <c r="WGV2" s="157"/>
      <c r="WGW2" s="157"/>
      <c r="WGX2" s="157"/>
      <c r="WGY2" s="157"/>
      <c r="WGZ2" s="157"/>
      <c r="WHA2" s="157"/>
      <c r="WHB2" s="157"/>
      <c r="WHC2" s="157"/>
      <c r="WHD2" s="157"/>
      <c r="WHE2" s="157"/>
      <c r="WHF2" s="157"/>
      <c r="WHG2" s="157"/>
      <c r="WHH2" s="157"/>
      <c r="WHI2" s="157"/>
      <c r="WHJ2" s="157"/>
      <c r="WHK2" s="157"/>
      <c r="WHL2" s="157"/>
      <c r="WHM2" s="157"/>
      <c r="WHN2" s="157"/>
      <c r="WHO2" s="157"/>
      <c r="WHP2" s="157"/>
      <c r="WHQ2" s="157"/>
      <c r="WHR2" s="157"/>
      <c r="WHS2" s="157"/>
      <c r="WHT2" s="157"/>
      <c r="WHU2" s="157"/>
      <c r="WHV2" s="157"/>
      <c r="WHW2" s="157"/>
      <c r="WHX2" s="157"/>
      <c r="WHY2" s="157"/>
      <c r="WHZ2" s="157"/>
      <c r="WIA2" s="157"/>
      <c r="WIB2" s="157"/>
      <c r="WIC2" s="157"/>
      <c r="WID2" s="157"/>
      <c r="WIE2" s="157"/>
      <c r="WIF2" s="157"/>
      <c r="WIG2" s="157"/>
      <c r="WIH2" s="157"/>
      <c r="WII2" s="157"/>
      <c r="WIJ2" s="157"/>
      <c r="WIK2" s="157"/>
      <c r="WIL2" s="157"/>
      <c r="WIM2" s="157"/>
      <c r="WIN2" s="157"/>
      <c r="WIO2" s="157"/>
      <c r="WIP2" s="157"/>
      <c r="WIQ2" s="157"/>
      <c r="WIR2" s="157"/>
      <c r="WIS2" s="157"/>
      <c r="WIT2" s="157"/>
      <c r="WIU2" s="157"/>
      <c r="WIV2" s="157"/>
      <c r="WIW2" s="157"/>
      <c r="WIX2" s="157"/>
      <c r="WIY2" s="157"/>
      <c r="WIZ2" s="157"/>
      <c r="WJA2" s="157"/>
      <c r="WJB2" s="157"/>
      <c r="WJC2" s="157"/>
      <c r="WJD2" s="157"/>
      <c r="WJE2" s="157"/>
      <c r="WJF2" s="157"/>
      <c r="WJG2" s="157"/>
      <c r="WJH2" s="157"/>
      <c r="WJI2" s="157"/>
      <c r="WJJ2" s="157"/>
      <c r="WJK2" s="157"/>
      <c r="WJL2" s="157"/>
      <c r="WJM2" s="157"/>
      <c r="WJN2" s="157"/>
      <c r="WJO2" s="157"/>
      <c r="WJP2" s="157"/>
      <c r="WJQ2" s="157"/>
      <c r="WJR2" s="157"/>
      <c r="WJS2" s="157"/>
      <c r="WJT2" s="157"/>
      <c r="WJU2" s="157"/>
      <c r="WJV2" s="157"/>
      <c r="WJW2" s="157"/>
      <c r="WJX2" s="157"/>
      <c r="WJY2" s="157"/>
      <c r="WJZ2" s="157"/>
      <c r="WKA2" s="157"/>
      <c r="WKB2" s="157"/>
      <c r="WKC2" s="157"/>
      <c r="WKD2" s="157"/>
      <c r="WKE2" s="157"/>
      <c r="WKF2" s="157"/>
      <c r="WKG2" s="157"/>
      <c r="WKH2" s="157"/>
      <c r="WKI2" s="157"/>
      <c r="WKJ2" s="157"/>
      <c r="WKK2" s="157"/>
      <c r="WKL2" s="157"/>
      <c r="WKM2" s="157"/>
      <c r="WKN2" s="157"/>
      <c r="WKO2" s="157"/>
      <c r="WKP2" s="157"/>
      <c r="WKQ2" s="157"/>
      <c r="WKR2" s="157"/>
      <c r="WKS2" s="157"/>
      <c r="WKT2" s="157"/>
      <c r="WKU2" s="157"/>
      <c r="WKV2" s="157"/>
      <c r="WKW2" s="157"/>
      <c r="WKX2" s="157"/>
      <c r="WKY2" s="157"/>
      <c r="WKZ2" s="157"/>
      <c r="WLA2" s="157"/>
      <c r="WLB2" s="157"/>
      <c r="WLC2" s="157"/>
      <c r="WLD2" s="157"/>
      <c r="WLE2" s="157"/>
      <c r="WLF2" s="157"/>
      <c r="WLG2" s="157"/>
      <c r="WLH2" s="157"/>
      <c r="WLI2" s="157"/>
      <c r="WLJ2" s="157"/>
      <c r="WLK2" s="157"/>
      <c r="WLL2" s="157"/>
      <c r="WLM2" s="157"/>
      <c r="WLN2" s="157"/>
      <c r="WLO2" s="157"/>
      <c r="WLP2" s="157"/>
      <c r="WLQ2" s="157"/>
      <c r="WLR2" s="157"/>
      <c r="WLS2" s="157"/>
      <c r="WLT2" s="157"/>
      <c r="WLU2" s="157"/>
      <c r="WLV2" s="157"/>
      <c r="WLW2" s="157"/>
      <c r="WLX2" s="157"/>
      <c r="WLY2" s="157"/>
      <c r="WLZ2" s="157"/>
      <c r="WMA2" s="157"/>
      <c r="WMB2" s="157"/>
      <c r="WMC2" s="157"/>
      <c r="WMD2" s="157"/>
      <c r="WME2" s="157"/>
      <c r="WMF2" s="157"/>
      <c r="WMG2" s="157"/>
      <c r="WMH2" s="157"/>
      <c r="WMI2" s="157"/>
      <c r="WMJ2" s="157"/>
      <c r="WMK2" s="157"/>
      <c r="WML2" s="157"/>
      <c r="WMM2" s="157"/>
      <c r="WMN2" s="157"/>
      <c r="WMO2" s="157"/>
      <c r="WMP2" s="157"/>
      <c r="WMQ2" s="157"/>
      <c r="WMR2" s="157"/>
      <c r="WMS2" s="157"/>
      <c r="WMT2" s="157"/>
      <c r="WMU2" s="157"/>
      <c r="WMV2" s="157"/>
      <c r="WMW2" s="157"/>
      <c r="WMX2" s="157"/>
      <c r="WMY2" s="157"/>
      <c r="WMZ2" s="157"/>
      <c r="WNA2" s="157"/>
      <c r="WNB2" s="157"/>
      <c r="WNC2" s="157"/>
      <c r="WND2" s="157"/>
      <c r="WNE2" s="157"/>
      <c r="WNF2" s="157"/>
      <c r="WNG2" s="157"/>
      <c r="WNH2" s="157"/>
      <c r="WNI2" s="157"/>
      <c r="WNJ2" s="157"/>
      <c r="WNK2" s="157"/>
      <c r="WNL2" s="157"/>
      <c r="WNM2" s="157"/>
      <c r="WNN2" s="157"/>
      <c r="WNO2" s="157"/>
      <c r="WNP2" s="157"/>
      <c r="WNQ2" s="157"/>
      <c r="WNR2" s="157"/>
      <c r="WNS2" s="157"/>
      <c r="WNT2" s="157"/>
      <c r="WNU2" s="157"/>
      <c r="WNV2" s="157"/>
      <c r="WNW2" s="157"/>
      <c r="WNX2" s="157"/>
      <c r="WNY2" s="157"/>
      <c r="WNZ2" s="157"/>
      <c r="WOA2" s="157"/>
      <c r="WOB2" s="157"/>
      <c r="WOC2" s="157"/>
      <c r="WOD2" s="157"/>
      <c r="WOE2" s="157"/>
      <c r="WOF2" s="157"/>
      <c r="WOG2" s="157"/>
      <c r="WOH2" s="157"/>
      <c r="WOI2" s="157"/>
      <c r="WOJ2" s="157"/>
      <c r="WOK2" s="157"/>
      <c r="WOL2" s="157"/>
      <c r="WOM2" s="157"/>
      <c r="WON2" s="157"/>
      <c r="WOO2" s="157"/>
      <c r="WOP2" s="157"/>
      <c r="WOQ2" s="157"/>
      <c r="WOR2" s="157"/>
      <c r="WOS2" s="157"/>
      <c r="WOT2" s="157"/>
      <c r="WOU2" s="157"/>
      <c r="WOV2" s="157"/>
      <c r="WOW2" s="157"/>
      <c r="WOX2" s="157"/>
      <c r="WOY2" s="157"/>
      <c r="WOZ2" s="157"/>
      <c r="WPA2" s="157"/>
      <c r="WPB2" s="157"/>
      <c r="WPC2" s="157"/>
      <c r="WPD2" s="157"/>
      <c r="WPE2" s="157"/>
      <c r="WPF2" s="157"/>
      <c r="WPG2" s="157"/>
      <c r="WPH2" s="157"/>
      <c r="WPI2" s="157"/>
      <c r="WPJ2" s="157"/>
      <c r="WPK2" s="157"/>
      <c r="WPL2" s="157"/>
      <c r="WPM2" s="157"/>
      <c r="WPN2" s="157"/>
      <c r="WPO2" s="157"/>
      <c r="WPP2" s="157"/>
      <c r="WPQ2" s="157"/>
      <c r="WPR2" s="157"/>
      <c r="WPS2" s="157"/>
      <c r="WPT2" s="157"/>
      <c r="WPU2" s="157"/>
      <c r="WPV2" s="157"/>
      <c r="WPW2" s="157"/>
      <c r="WPX2" s="157"/>
      <c r="WPY2" s="157"/>
      <c r="WPZ2" s="157"/>
      <c r="WQA2" s="157"/>
      <c r="WQB2" s="157"/>
      <c r="WQC2" s="157"/>
      <c r="WQD2" s="157"/>
      <c r="WQE2" s="157"/>
      <c r="WQF2" s="157"/>
      <c r="WQG2" s="157"/>
      <c r="WQH2" s="157"/>
      <c r="WQI2" s="157"/>
      <c r="WQJ2" s="157"/>
      <c r="WQK2" s="157"/>
      <c r="WQL2" s="157"/>
      <c r="WQM2" s="157"/>
      <c r="WQN2" s="157"/>
      <c r="WQO2" s="157"/>
      <c r="WQP2" s="157"/>
      <c r="WQQ2" s="157"/>
      <c r="WQR2" s="157"/>
      <c r="WQS2" s="157"/>
      <c r="WQT2" s="157"/>
      <c r="WQU2" s="157"/>
      <c r="WQV2" s="157"/>
      <c r="WQW2" s="157"/>
      <c r="WQX2" s="157"/>
      <c r="WQY2" s="157"/>
      <c r="WQZ2" s="157"/>
      <c r="WRA2" s="157"/>
      <c r="WRB2" s="157"/>
      <c r="WRC2" s="157"/>
      <c r="WRD2" s="157"/>
      <c r="WRE2" s="157"/>
      <c r="WRF2" s="157"/>
      <c r="WRG2" s="157"/>
      <c r="WRH2" s="157"/>
      <c r="WRI2" s="157"/>
      <c r="WRJ2" s="157"/>
      <c r="WRK2" s="157"/>
      <c r="WRL2" s="157"/>
      <c r="WRM2" s="157"/>
      <c r="WRN2" s="157"/>
      <c r="WRO2" s="157"/>
      <c r="WRP2" s="157"/>
      <c r="WRQ2" s="157"/>
      <c r="WRR2" s="157"/>
      <c r="WRS2" s="157"/>
      <c r="WRT2" s="157"/>
      <c r="WRU2" s="157"/>
      <c r="WRV2" s="157"/>
      <c r="WRW2" s="157"/>
      <c r="WRX2" s="157"/>
      <c r="WRY2" s="157"/>
      <c r="WRZ2" s="157"/>
      <c r="WSA2" s="157"/>
      <c r="WSB2" s="157"/>
      <c r="WSC2" s="157"/>
      <c r="WSD2" s="157"/>
      <c r="WSE2" s="157"/>
      <c r="WSF2" s="157"/>
      <c r="WSG2" s="157"/>
      <c r="WSH2" s="157"/>
      <c r="WSI2" s="157"/>
      <c r="WSJ2" s="157"/>
      <c r="WSK2" s="157"/>
      <c r="WSL2" s="157"/>
      <c r="WSM2" s="157"/>
      <c r="WSN2" s="157"/>
      <c r="WSO2" s="157"/>
      <c r="WSP2" s="157"/>
      <c r="WSQ2" s="157"/>
      <c r="WSR2" s="157"/>
      <c r="WSS2" s="157"/>
      <c r="WST2" s="157"/>
      <c r="WSU2" s="157"/>
      <c r="WSV2" s="157"/>
      <c r="WSW2" s="157"/>
      <c r="WSX2" s="157"/>
      <c r="WSY2" s="157"/>
      <c r="WSZ2" s="157"/>
      <c r="WTA2" s="157"/>
      <c r="WTB2" s="157"/>
      <c r="WTC2" s="157"/>
      <c r="WTD2" s="157"/>
      <c r="WTE2" s="157"/>
      <c r="WTF2" s="157"/>
      <c r="WTG2" s="157"/>
      <c r="WTH2" s="157"/>
      <c r="WTI2" s="157"/>
      <c r="WTJ2" s="157"/>
      <c r="WTK2" s="157"/>
      <c r="WTL2" s="157"/>
      <c r="WTM2" s="157"/>
      <c r="WTN2" s="157"/>
      <c r="WTO2" s="157"/>
      <c r="WTP2" s="157"/>
      <c r="WTQ2" s="157"/>
      <c r="WTR2" s="157"/>
      <c r="WTS2" s="157"/>
      <c r="WTT2" s="157"/>
      <c r="WTU2" s="157"/>
      <c r="WTV2" s="157"/>
      <c r="WTW2" s="157"/>
      <c r="WTX2" s="157"/>
      <c r="WTY2" s="157"/>
      <c r="WTZ2" s="157"/>
      <c r="WUA2" s="157"/>
      <c r="WUB2" s="157"/>
      <c r="WUC2" s="157"/>
      <c r="WUD2" s="157"/>
      <c r="WUE2" s="157"/>
      <c r="WUF2" s="157"/>
      <c r="WUG2" s="157"/>
      <c r="WUH2" s="157"/>
      <c r="WUI2" s="157"/>
      <c r="WUJ2" s="157"/>
      <c r="WUK2" s="157"/>
      <c r="WUL2" s="157"/>
      <c r="WUM2" s="157"/>
      <c r="WUN2" s="157"/>
      <c r="WUO2" s="157"/>
      <c r="WUP2" s="157"/>
      <c r="WUQ2" s="157"/>
      <c r="WUR2" s="157"/>
      <c r="WUS2" s="157"/>
      <c r="WUT2" s="157"/>
      <c r="WUU2" s="157"/>
      <c r="WUV2" s="157"/>
      <c r="WUW2" s="157"/>
      <c r="WUX2" s="157"/>
      <c r="WUY2" s="157"/>
      <c r="WUZ2" s="157"/>
      <c r="WVA2" s="157"/>
      <c r="WVB2" s="157"/>
      <c r="WVC2" s="157"/>
      <c r="WVD2" s="157"/>
      <c r="WVE2" s="157"/>
      <c r="WVF2" s="157"/>
      <c r="WVG2" s="157"/>
      <c r="WVH2" s="157"/>
      <c r="WVI2" s="157"/>
      <c r="WVJ2" s="157"/>
      <c r="WVK2" s="157"/>
      <c r="WVL2" s="157"/>
      <c r="WVM2" s="157"/>
      <c r="WVN2" s="157"/>
      <c r="WVO2" s="157"/>
      <c r="WVP2" s="157"/>
      <c r="WVQ2" s="157"/>
      <c r="WVR2" s="157"/>
      <c r="WVS2" s="157"/>
      <c r="WVT2" s="157"/>
      <c r="WVU2" s="157"/>
      <c r="WVV2" s="157"/>
      <c r="WVW2" s="157"/>
      <c r="WVX2" s="157"/>
      <c r="WVY2" s="157"/>
      <c r="WVZ2" s="157"/>
      <c r="WWA2" s="157"/>
      <c r="WWB2" s="157"/>
      <c r="WWC2" s="157"/>
      <c r="WWD2" s="157"/>
      <c r="WWE2" s="157"/>
      <c r="WWF2" s="157"/>
      <c r="WWG2" s="157"/>
      <c r="WWH2" s="157"/>
      <c r="WWI2" s="157"/>
      <c r="WWJ2" s="157"/>
      <c r="WWK2" s="157"/>
      <c r="WWL2" s="157"/>
      <c r="WWM2" s="157"/>
      <c r="WWN2" s="157"/>
      <c r="WWO2" s="157"/>
      <c r="WWP2" s="157"/>
      <c r="WWQ2" s="157"/>
      <c r="WWR2" s="157"/>
      <c r="WWS2" s="157"/>
      <c r="WWT2" s="157"/>
      <c r="WWU2" s="157"/>
      <c r="WWV2" s="157"/>
      <c r="WWW2" s="157"/>
      <c r="WWX2" s="157"/>
      <c r="WWY2" s="157"/>
      <c r="WWZ2" s="157"/>
      <c r="WXA2" s="157"/>
      <c r="WXB2" s="157"/>
      <c r="WXC2" s="157"/>
      <c r="WXD2" s="157"/>
      <c r="WXE2" s="157"/>
      <c r="WXF2" s="157"/>
      <c r="WXG2" s="157"/>
      <c r="WXH2" s="157"/>
      <c r="WXI2" s="157"/>
      <c r="WXJ2" s="157"/>
      <c r="WXK2" s="157"/>
      <c r="WXL2" s="157"/>
      <c r="WXM2" s="157"/>
      <c r="WXN2" s="157"/>
      <c r="WXO2" s="157"/>
      <c r="WXP2" s="157"/>
      <c r="WXQ2" s="157"/>
      <c r="WXR2" s="157"/>
      <c r="WXS2" s="157"/>
      <c r="WXT2" s="157"/>
      <c r="WXU2" s="157"/>
      <c r="WXV2" s="157"/>
      <c r="WXW2" s="157"/>
      <c r="WXX2" s="157"/>
      <c r="WXY2" s="157"/>
      <c r="WXZ2" s="157"/>
      <c r="WYA2" s="157"/>
      <c r="WYB2" s="157"/>
      <c r="WYC2" s="157"/>
      <c r="WYD2" s="157"/>
      <c r="WYE2" s="157"/>
      <c r="WYF2" s="157"/>
      <c r="WYG2" s="157"/>
      <c r="WYH2" s="157"/>
      <c r="WYI2" s="157"/>
      <c r="WYJ2" s="157"/>
      <c r="WYK2" s="157"/>
      <c r="WYL2" s="157"/>
      <c r="WYM2" s="157"/>
      <c r="WYN2" s="157"/>
      <c r="WYO2" s="157"/>
      <c r="WYP2" s="157"/>
      <c r="WYQ2" s="157"/>
      <c r="WYR2" s="157"/>
      <c r="WYS2" s="157"/>
      <c r="WYT2" s="157"/>
      <c r="WYU2" s="157"/>
      <c r="WYV2" s="157"/>
      <c r="WYW2" s="157"/>
      <c r="WYX2" s="157"/>
      <c r="WYY2" s="157"/>
      <c r="WYZ2" s="157"/>
      <c r="WZA2" s="157"/>
      <c r="WZB2" s="157"/>
      <c r="WZC2" s="157"/>
      <c r="WZD2" s="157"/>
      <c r="WZE2" s="157"/>
      <c r="WZF2" s="157"/>
      <c r="WZG2" s="157"/>
      <c r="WZH2" s="157"/>
      <c r="WZI2" s="157"/>
      <c r="WZJ2" s="157"/>
      <c r="WZK2" s="157"/>
      <c r="WZL2" s="157"/>
      <c r="WZM2" s="157"/>
      <c r="WZN2" s="157"/>
      <c r="WZO2" s="157"/>
      <c r="WZP2" s="157"/>
      <c r="WZQ2" s="157"/>
      <c r="WZR2" s="157"/>
      <c r="WZS2" s="157"/>
      <c r="WZT2" s="157"/>
      <c r="WZU2" s="157"/>
      <c r="WZV2" s="157"/>
      <c r="WZW2" s="157"/>
      <c r="WZX2" s="157"/>
      <c r="WZY2" s="157"/>
      <c r="WZZ2" s="157"/>
      <c r="XAA2" s="157"/>
      <c r="XAB2" s="157"/>
      <c r="XAC2" s="157"/>
      <c r="XAD2" s="157"/>
      <c r="XAE2" s="157"/>
      <c r="XAF2" s="157"/>
      <c r="XAG2" s="157"/>
      <c r="XAH2" s="157"/>
      <c r="XAI2" s="157"/>
      <c r="XAJ2" s="157"/>
      <c r="XAK2" s="157"/>
      <c r="XAL2" s="157"/>
      <c r="XAM2" s="157"/>
      <c r="XAN2" s="157"/>
      <c r="XAO2" s="157"/>
      <c r="XAP2" s="157"/>
      <c r="XAQ2" s="157"/>
      <c r="XAR2" s="157"/>
      <c r="XAS2" s="157"/>
      <c r="XAT2" s="157"/>
      <c r="XAU2" s="157"/>
      <c r="XAV2" s="157"/>
      <c r="XAW2" s="157"/>
      <c r="XAX2" s="157"/>
      <c r="XAY2" s="157"/>
      <c r="XAZ2" s="157"/>
      <c r="XBA2" s="157"/>
      <c r="XBB2" s="157"/>
      <c r="XBC2" s="157"/>
      <c r="XBD2" s="157"/>
      <c r="XBE2" s="157"/>
      <c r="XBF2" s="157"/>
      <c r="XBG2" s="157"/>
      <c r="XBH2" s="157"/>
      <c r="XBI2" s="157"/>
      <c r="XBJ2" s="157"/>
      <c r="XBK2" s="157"/>
      <c r="XBL2" s="157"/>
      <c r="XBM2" s="157"/>
      <c r="XBN2" s="157"/>
      <c r="XBO2" s="157"/>
      <c r="XBP2" s="157"/>
      <c r="XBQ2" s="157"/>
      <c r="XBR2" s="157"/>
      <c r="XBS2" s="157"/>
      <c r="XBT2" s="157"/>
      <c r="XBU2" s="157"/>
      <c r="XBV2" s="157"/>
      <c r="XBW2" s="157"/>
      <c r="XBX2" s="157"/>
      <c r="XBY2" s="157"/>
      <c r="XBZ2" s="157"/>
      <c r="XCA2" s="157"/>
      <c r="XCB2" s="157"/>
      <c r="XCC2" s="157"/>
      <c r="XCD2" s="157"/>
      <c r="XCE2" s="157"/>
      <c r="XCF2" s="157"/>
      <c r="XCG2" s="157"/>
      <c r="XCH2" s="157"/>
      <c r="XCI2" s="157"/>
      <c r="XCJ2" s="157"/>
      <c r="XCK2" s="157"/>
      <c r="XCL2" s="157"/>
      <c r="XCM2" s="157"/>
      <c r="XCN2" s="157"/>
      <c r="XCO2" s="157"/>
      <c r="XCP2" s="157"/>
      <c r="XCQ2" s="157"/>
      <c r="XCR2" s="157"/>
      <c r="XCS2" s="157"/>
      <c r="XCT2" s="157"/>
      <c r="XCU2" s="157"/>
      <c r="XCV2" s="157"/>
      <c r="XCW2" s="157"/>
      <c r="XCX2" s="157"/>
      <c r="XCY2" s="157"/>
      <c r="XCZ2" s="157"/>
      <c r="XDA2" s="157"/>
      <c r="XDB2" s="157"/>
      <c r="XDC2" s="157"/>
      <c r="XDD2" s="157"/>
      <c r="XDE2" s="157"/>
      <c r="XDF2" s="157"/>
      <c r="XDG2" s="157"/>
      <c r="XDH2" s="157"/>
      <c r="XDI2" s="157"/>
      <c r="XDJ2" s="157"/>
      <c r="XDK2" s="157"/>
      <c r="XDL2" s="157"/>
      <c r="XDM2" s="157"/>
      <c r="XDN2" s="157"/>
      <c r="XDO2" s="157"/>
      <c r="XDP2" s="157"/>
      <c r="XDQ2" s="157"/>
      <c r="XDR2" s="157"/>
      <c r="XDS2" s="157"/>
      <c r="XDT2" s="157"/>
      <c r="XDU2" s="157"/>
      <c r="XDV2" s="157"/>
      <c r="XDW2" s="157"/>
      <c r="XDX2" s="157"/>
      <c r="XDY2" s="157"/>
      <c r="XDZ2" s="157"/>
      <c r="XEA2" s="157"/>
      <c r="XEB2" s="157"/>
      <c r="XEC2" s="157"/>
      <c r="XED2" s="157"/>
      <c r="XEE2" s="157"/>
      <c r="XEF2" s="157"/>
      <c r="XEG2" s="157"/>
      <c r="XEH2" s="157"/>
      <c r="XEI2" s="157"/>
      <c r="XEJ2" s="157"/>
      <c r="XEK2" s="157"/>
      <c r="XEL2" s="157"/>
      <c r="XEM2" s="157"/>
      <c r="XEN2" s="157"/>
      <c r="XEO2" s="157"/>
      <c r="XEP2" s="157"/>
      <c r="XEQ2" s="157"/>
      <c r="XER2" s="157"/>
      <c r="XES2" s="157"/>
      <c r="XET2" s="157"/>
      <c r="XEU2" s="157"/>
      <c r="XEV2" s="157"/>
      <c r="XEW2" s="157"/>
      <c r="XEX2" s="157"/>
      <c r="XEY2" s="157"/>
      <c r="XEZ2" s="157"/>
      <c r="XFA2" s="157"/>
      <c r="XFB2" s="157"/>
    </row>
    <row r="3" spans="1:16382" ht="6.95" customHeight="1" x14ac:dyDescent="0.35">
      <c r="A3" s="157"/>
      <c r="B3" s="154"/>
      <c r="C3" s="155"/>
      <c r="D3" s="155"/>
      <c r="E3" s="155"/>
      <c r="F3" s="155"/>
      <c r="G3" s="155"/>
      <c r="H3" s="155"/>
      <c r="I3" s="155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7"/>
      <c r="BI3" s="157"/>
      <c r="BJ3" s="157"/>
      <c r="BK3" s="157"/>
      <c r="BL3" s="157"/>
      <c r="BM3" s="157"/>
      <c r="BN3" s="157"/>
      <c r="BO3" s="157"/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57"/>
      <c r="CF3" s="157"/>
      <c r="CG3" s="157"/>
      <c r="CH3" s="157"/>
      <c r="CI3" s="157"/>
      <c r="CJ3" s="157"/>
      <c r="CK3" s="157"/>
      <c r="CL3" s="157"/>
      <c r="CM3" s="157"/>
      <c r="CN3" s="157"/>
      <c r="CO3" s="157"/>
      <c r="CP3" s="157"/>
      <c r="CQ3" s="157"/>
      <c r="CR3" s="157"/>
      <c r="CS3" s="157"/>
      <c r="CT3" s="157"/>
      <c r="CU3" s="157"/>
      <c r="CV3" s="157"/>
      <c r="CW3" s="157"/>
      <c r="CX3" s="157"/>
      <c r="CY3" s="157"/>
      <c r="CZ3" s="157"/>
      <c r="DA3" s="157"/>
      <c r="DB3" s="157"/>
      <c r="DC3" s="157"/>
      <c r="DD3" s="157"/>
      <c r="DE3" s="157"/>
      <c r="DF3" s="157"/>
      <c r="DG3" s="157"/>
      <c r="DH3" s="157"/>
      <c r="DI3" s="157"/>
      <c r="DJ3" s="157"/>
      <c r="DK3" s="157"/>
      <c r="DL3" s="157"/>
      <c r="DM3" s="157"/>
      <c r="DN3" s="157"/>
      <c r="DO3" s="157"/>
      <c r="DP3" s="157"/>
      <c r="DQ3" s="157"/>
      <c r="DR3" s="157"/>
      <c r="DS3" s="157"/>
      <c r="DT3" s="157"/>
      <c r="DU3" s="157"/>
      <c r="DV3" s="157"/>
      <c r="DW3" s="157"/>
      <c r="DX3" s="157"/>
      <c r="DY3" s="157"/>
      <c r="DZ3" s="157"/>
      <c r="EA3" s="157"/>
      <c r="EB3" s="157"/>
      <c r="EC3" s="157"/>
      <c r="ED3" s="157"/>
      <c r="EE3" s="157"/>
      <c r="EF3" s="157"/>
      <c r="EG3" s="157"/>
      <c r="EH3" s="157"/>
      <c r="EI3" s="157"/>
      <c r="EJ3" s="157"/>
      <c r="EK3" s="157"/>
      <c r="EL3" s="157"/>
      <c r="EM3" s="157"/>
      <c r="EN3" s="157"/>
      <c r="EO3" s="157"/>
      <c r="EP3" s="157"/>
      <c r="EQ3" s="157"/>
      <c r="ER3" s="157"/>
      <c r="ES3" s="157"/>
      <c r="ET3" s="157"/>
      <c r="EU3" s="157"/>
      <c r="EV3" s="157"/>
      <c r="EW3" s="157"/>
      <c r="EX3" s="157"/>
      <c r="EY3" s="157"/>
      <c r="EZ3" s="157"/>
      <c r="FA3" s="157"/>
      <c r="FB3" s="157"/>
      <c r="FC3" s="157"/>
      <c r="FD3" s="157"/>
      <c r="FE3" s="157"/>
      <c r="FF3" s="157"/>
      <c r="FG3" s="157"/>
      <c r="FH3" s="157"/>
      <c r="FI3" s="157"/>
      <c r="FJ3" s="157"/>
      <c r="FK3" s="157"/>
      <c r="FL3" s="157"/>
      <c r="FM3" s="157"/>
      <c r="FN3" s="157"/>
      <c r="FO3" s="157"/>
      <c r="FP3" s="157"/>
      <c r="FQ3" s="157"/>
      <c r="FR3" s="157"/>
      <c r="FS3" s="157"/>
      <c r="FT3" s="157"/>
      <c r="FU3" s="157"/>
      <c r="FV3" s="157"/>
      <c r="FW3" s="157"/>
      <c r="FX3" s="157"/>
      <c r="FY3" s="157"/>
      <c r="FZ3" s="157"/>
      <c r="GA3" s="157"/>
      <c r="GB3" s="157"/>
      <c r="GC3" s="157"/>
      <c r="GD3" s="157"/>
      <c r="GE3" s="157"/>
      <c r="GF3" s="157"/>
      <c r="GG3" s="157"/>
      <c r="GH3" s="157"/>
      <c r="GI3" s="157"/>
      <c r="GJ3" s="157"/>
      <c r="GK3" s="157"/>
      <c r="GL3" s="157"/>
      <c r="GM3" s="157"/>
      <c r="GN3" s="157"/>
      <c r="GO3" s="157"/>
      <c r="GP3" s="157"/>
      <c r="GQ3" s="157"/>
      <c r="GR3" s="157"/>
      <c r="GS3" s="157"/>
      <c r="GT3" s="157"/>
      <c r="GU3" s="157"/>
      <c r="GV3" s="157"/>
      <c r="GW3" s="157"/>
      <c r="GX3" s="157"/>
      <c r="GY3" s="157"/>
      <c r="GZ3" s="157"/>
      <c r="HA3" s="157"/>
      <c r="HB3" s="157"/>
      <c r="HC3" s="157"/>
      <c r="HD3" s="157"/>
      <c r="HE3" s="157"/>
      <c r="HF3" s="157"/>
      <c r="HG3" s="157"/>
      <c r="HH3" s="157"/>
      <c r="HI3" s="157"/>
      <c r="HJ3" s="157"/>
      <c r="HK3" s="157"/>
      <c r="HL3" s="157"/>
      <c r="HM3" s="157"/>
      <c r="HN3" s="157"/>
      <c r="HO3" s="157"/>
      <c r="HP3" s="157"/>
      <c r="HQ3" s="157"/>
      <c r="HR3" s="157"/>
      <c r="HS3" s="157"/>
      <c r="HT3" s="157"/>
      <c r="HU3" s="157"/>
      <c r="HV3" s="157"/>
      <c r="HW3" s="157"/>
      <c r="HX3" s="157"/>
      <c r="HY3" s="157"/>
      <c r="HZ3" s="157"/>
      <c r="IA3" s="157"/>
      <c r="IB3" s="157"/>
      <c r="IC3" s="157"/>
      <c r="ID3" s="157"/>
      <c r="IE3" s="157"/>
      <c r="IF3" s="157"/>
      <c r="IG3" s="157"/>
      <c r="IH3" s="157"/>
      <c r="II3" s="157"/>
      <c r="IJ3" s="157"/>
      <c r="IK3" s="157"/>
      <c r="IL3" s="157"/>
      <c r="IM3" s="157"/>
      <c r="IN3" s="157"/>
      <c r="IO3" s="157"/>
      <c r="IP3" s="157"/>
      <c r="IQ3" s="157"/>
      <c r="IR3" s="157"/>
      <c r="IS3" s="157"/>
      <c r="IT3" s="157"/>
      <c r="IU3" s="157"/>
      <c r="IV3" s="157"/>
      <c r="IW3" s="157"/>
      <c r="IX3" s="157"/>
      <c r="IY3" s="157"/>
      <c r="IZ3" s="157"/>
      <c r="JA3" s="157"/>
      <c r="JB3" s="157"/>
      <c r="JC3" s="157"/>
      <c r="JD3" s="157"/>
      <c r="JE3" s="157"/>
      <c r="JF3" s="157"/>
      <c r="JG3" s="157"/>
      <c r="JH3" s="157"/>
      <c r="JI3" s="157"/>
      <c r="JJ3" s="157"/>
      <c r="JK3" s="157"/>
      <c r="JL3" s="157"/>
      <c r="JM3" s="157"/>
      <c r="JN3" s="157"/>
      <c r="JO3" s="157"/>
      <c r="JP3" s="157"/>
      <c r="JQ3" s="157"/>
      <c r="JR3" s="157"/>
      <c r="JS3" s="157"/>
      <c r="JT3" s="157"/>
      <c r="JU3" s="157"/>
      <c r="JV3" s="157"/>
      <c r="JW3" s="157"/>
      <c r="JX3" s="157"/>
      <c r="JY3" s="157"/>
      <c r="JZ3" s="157"/>
      <c r="KA3" s="157"/>
      <c r="KB3" s="157"/>
      <c r="KC3" s="157"/>
      <c r="KD3" s="157"/>
      <c r="KE3" s="157"/>
      <c r="KF3" s="157"/>
      <c r="KG3" s="157"/>
      <c r="KH3" s="157"/>
      <c r="KI3" s="157"/>
      <c r="KJ3" s="157"/>
      <c r="KK3" s="157"/>
      <c r="KL3" s="157"/>
      <c r="KM3" s="157"/>
      <c r="KN3" s="157"/>
      <c r="KO3" s="157"/>
      <c r="KP3" s="157"/>
      <c r="KQ3" s="157"/>
      <c r="KR3" s="157"/>
      <c r="KS3" s="157"/>
      <c r="KT3" s="157"/>
      <c r="KU3" s="157"/>
      <c r="KV3" s="157"/>
      <c r="KW3" s="157"/>
      <c r="KX3" s="157"/>
      <c r="KY3" s="157"/>
      <c r="KZ3" s="157"/>
      <c r="LA3" s="157"/>
      <c r="LB3" s="157"/>
      <c r="LC3" s="157"/>
      <c r="LD3" s="157"/>
      <c r="LE3" s="157"/>
      <c r="LF3" s="157"/>
      <c r="LG3" s="157"/>
      <c r="LH3" s="157"/>
      <c r="LI3" s="157"/>
      <c r="LJ3" s="157"/>
      <c r="LK3" s="157"/>
      <c r="LL3" s="157"/>
      <c r="LM3" s="157"/>
      <c r="LN3" s="157"/>
      <c r="LO3" s="157"/>
      <c r="LP3" s="157"/>
      <c r="LQ3" s="157"/>
      <c r="LR3" s="157"/>
      <c r="LS3" s="157"/>
      <c r="LT3" s="157"/>
      <c r="LU3" s="157"/>
      <c r="LV3" s="157"/>
      <c r="LW3" s="157"/>
      <c r="LX3" s="157"/>
      <c r="LY3" s="157"/>
      <c r="LZ3" s="157"/>
      <c r="MA3" s="157"/>
      <c r="MB3" s="157"/>
      <c r="MC3" s="157"/>
      <c r="MD3" s="157"/>
      <c r="ME3" s="157"/>
      <c r="MF3" s="157"/>
      <c r="MG3" s="157"/>
      <c r="MH3" s="157"/>
      <c r="MI3" s="157"/>
      <c r="MJ3" s="157"/>
      <c r="MK3" s="157"/>
      <c r="ML3" s="157"/>
      <c r="MM3" s="157"/>
      <c r="MN3" s="157"/>
      <c r="MO3" s="157"/>
      <c r="MP3" s="157"/>
      <c r="MQ3" s="157"/>
      <c r="MR3" s="157"/>
      <c r="MS3" s="157"/>
      <c r="MT3" s="157"/>
      <c r="MU3" s="157"/>
      <c r="MV3" s="157"/>
      <c r="MW3" s="157"/>
      <c r="MX3" s="157"/>
      <c r="MY3" s="157"/>
      <c r="MZ3" s="157"/>
      <c r="NA3" s="157"/>
      <c r="NB3" s="157"/>
      <c r="NC3" s="157"/>
      <c r="ND3" s="157"/>
      <c r="NE3" s="157"/>
      <c r="NF3" s="157"/>
      <c r="NG3" s="157"/>
      <c r="NH3" s="157"/>
      <c r="NI3" s="157"/>
      <c r="NJ3" s="157"/>
      <c r="NK3" s="157"/>
      <c r="NL3" s="157"/>
      <c r="NM3" s="157"/>
      <c r="NN3" s="157"/>
      <c r="NO3" s="157"/>
      <c r="NP3" s="157"/>
      <c r="NQ3" s="157"/>
      <c r="NR3" s="157"/>
      <c r="NS3" s="157"/>
      <c r="NT3" s="157"/>
      <c r="NU3" s="157"/>
      <c r="NV3" s="157"/>
      <c r="NW3" s="157"/>
      <c r="NX3" s="157"/>
      <c r="NY3" s="157"/>
      <c r="NZ3" s="157"/>
      <c r="OA3" s="157"/>
      <c r="OB3" s="157"/>
      <c r="OC3" s="157"/>
      <c r="OD3" s="157"/>
      <c r="OE3" s="157"/>
      <c r="OF3" s="157"/>
      <c r="OG3" s="157"/>
      <c r="OH3" s="157"/>
      <c r="OI3" s="157"/>
      <c r="OJ3" s="157"/>
      <c r="OK3" s="157"/>
      <c r="OL3" s="157"/>
      <c r="OM3" s="157"/>
      <c r="ON3" s="157"/>
      <c r="OO3" s="157"/>
      <c r="OP3" s="157"/>
      <c r="OQ3" s="157"/>
      <c r="OR3" s="157"/>
      <c r="OS3" s="157"/>
      <c r="OT3" s="157"/>
      <c r="OU3" s="157"/>
      <c r="OV3" s="157"/>
      <c r="OW3" s="157"/>
      <c r="OX3" s="157"/>
      <c r="OY3" s="157"/>
      <c r="OZ3" s="157"/>
      <c r="PA3" s="157"/>
      <c r="PB3" s="157"/>
      <c r="PC3" s="157"/>
      <c r="PD3" s="157"/>
      <c r="PE3" s="157"/>
      <c r="PF3" s="157"/>
      <c r="PG3" s="157"/>
      <c r="PH3" s="157"/>
      <c r="PI3" s="157"/>
      <c r="PJ3" s="157"/>
      <c r="PK3" s="157"/>
      <c r="PL3" s="157"/>
      <c r="PM3" s="157"/>
      <c r="PN3" s="157"/>
      <c r="PO3" s="157"/>
      <c r="PP3" s="157"/>
      <c r="PQ3" s="157"/>
      <c r="PR3" s="157"/>
      <c r="PS3" s="157"/>
      <c r="PT3" s="157"/>
      <c r="PU3" s="157"/>
      <c r="PV3" s="157"/>
      <c r="PW3" s="157"/>
      <c r="PX3" s="157"/>
      <c r="PY3" s="157"/>
      <c r="PZ3" s="157"/>
      <c r="QA3" s="157"/>
      <c r="QB3" s="157"/>
      <c r="QC3" s="157"/>
      <c r="QD3" s="157"/>
      <c r="QE3" s="157"/>
      <c r="QF3" s="157"/>
      <c r="QG3" s="157"/>
      <c r="QH3" s="157"/>
      <c r="QI3" s="157"/>
      <c r="QJ3" s="157"/>
      <c r="QK3" s="157"/>
      <c r="QL3" s="157"/>
      <c r="QM3" s="157"/>
      <c r="QN3" s="157"/>
      <c r="QO3" s="157"/>
      <c r="QP3" s="157"/>
      <c r="QQ3" s="157"/>
      <c r="QR3" s="157"/>
      <c r="QS3" s="157"/>
      <c r="QT3" s="157"/>
      <c r="QU3" s="157"/>
      <c r="QV3" s="157"/>
      <c r="QW3" s="157"/>
      <c r="QX3" s="157"/>
      <c r="QY3" s="157"/>
      <c r="QZ3" s="157"/>
      <c r="RA3" s="157"/>
      <c r="RB3" s="157"/>
      <c r="RC3" s="157"/>
      <c r="RD3" s="157"/>
      <c r="RE3" s="157"/>
      <c r="RF3" s="157"/>
      <c r="RG3" s="157"/>
      <c r="RH3" s="157"/>
      <c r="RI3" s="157"/>
      <c r="RJ3" s="157"/>
      <c r="RK3" s="157"/>
      <c r="RL3" s="157"/>
      <c r="RM3" s="157"/>
      <c r="RN3" s="157"/>
      <c r="RO3" s="157"/>
      <c r="RP3" s="157"/>
      <c r="RQ3" s="157"/>
      <c r="RR3" s="157"/>
      <c r="RS3" s="157"/>
      <c r="RT3" s="157"/>
      <c r="RU3" s="157"/>
      <c r="RV3" s="157"/>
      <c r="RW3" s="157"/>
      <c r="RX3" s="157"/>
      <c r="RY3" s="157"/>
      <c r="RZ3" s="157"/>
      <c r="SA3" s="157"/>
      <c r="SB3" s="157"/>
      <c r="SC3" s="157"/>
      <c r="SD3" s="157"/>
      <c r="SE3" s="157"/>
      <c r="SF3" s="157"/>
      <c r="SG3" s="157"/>
      <c r="SH3" s="157"/>
      <c r="SI3" s="157"/>
      <c r="SJ3" s="157"/>
      <c r="SK3" s="157"/>
      <c r="SL3" s="157"/>
      <c r="SM3" s="157"/>
      <c r="SN3" s="157"/>
      <c r="SO3" s="157"/>
      <c r="SP3" s="157"/>
      <c r="SQ3" s="157"/>
      <c r="SR3" s="157"/>
      <c r="SS3" s="157"/>
      <c r="ST3" s="157"/>
      <c r="SU3" s="157"/>
      <c r="SV3" s="157"/>
      <c r="SW3" s="157"/>
      <c r="SX3" s="157"/>
      <c r="SY3" s="157"/>
      <c r="SZ3" s="157"/>
      <c r="TA3" s="157"/>
      <c r="TB3" s="157"/>
      <c r="TC3" s="157"/>
      <c r="TD3" s="157"/>
      <c r="TE3" s="157"/>
      <c r="TF3" s="157"/>
      <c r="TG3" s="157"/>
      <c r="TH3" s="157"/>
      <c r="TI3" s="157"/>
      <c r="TJ3" s="157"/>
      <c r="TK3" s="157"/>
      <c r="TL3" s="157"/>
      <c r="TM3" s="157"/>
      <c r="TN3" s="157"/>
      <c r="TO3" s="157"/>
      <c r="TP3" s="157"/>
      <c r="TQ3" s="157"/>
      <c r="TR3" s="157"/>
      <c r="TS3" s="157"/>
      <c r="TT3" s="157"/>
      <c r="TU3" s="157"/>
      <c r="TV3" s="157"/>
      <c r="TW3" s="157"/>
      <c r="TX3" s="157"/>
      <c r="TY3" s="157"/>
      <c r="TZ3" s="157"/>
      <c r="UA3" s="157"/>
      <c r="UB3" s="157"/>
      <c r="UC3" s="157"/>
      <c r="UD3" s="157"/>
      <c r="UE3" s="157"/>
      <c r="UF3" s="157"/>
      <c r="UG3" s="157"/>
      <c r="UH3" s="157"/>
      <c r="UI3" s="157"/>
      <c r="UJ3" s="157"/>
      <c r="UK3" s="157"/>
      <c r="UL3" s="157"/>
      <c r="UM3" s="157"/>
      <c r="UN3" s="157"/>
      <c r="UO3" s="157"/>
      <c r="UP3" s="157"/>
      <c r="UQ3" s="157"/>
      <c r="UR3" s="157"/>
      <c r="US3" s="157"/>
      <c r="UT3" s="157"/>
      <c r="UU3" s="157"/>
      <c r="UV3" s="157"/>
      <c r="UW3" s="157"/>
      <c r="UX3" s="157"/>
      <c r="UY3" s="157"/>
      <c r="UZ3" s="157"/>
      <c r="VA3" s="157"/>
      <c r="VB3" s="157"/>
      <c r="VC3" s="157"/>
      <c r="VD3" s="157"/>
      <c r="VE3" s="157"/>
      <c r="VF3" s="157"/>
      <c r="VG3" s="157"/>
      <c r="VH3" s="157"/>
      <c r="VI3" s="157"/>
      <c r="VJ3" s="157"/>
      <c r="VK3" s="157"/>
      <c r="VL3" s="157"/>
      <c r="VM3" s="157"/>
      <c r="VN3" s="157"/>
      <c r="VO3" s="157"/>
      <c r="VP3" s="157"/>
      <c r="VQ3" s="157"/>
      <c r="VR3" s="157"/>
      <c r="VS3" s="157"/>
      <c r="VT3" s="157"/>
      <c r="VU3" s="157"/>
      <c r="VV3" s="157"/>
      <c r="VW3" s="157"/>
      <c r="VX3" s="157"/>
      <c r="VY3" s="157"/>
      <c r="VZ3" s="157"/>
      <c r="WA3" s="157"/>
      <c r="WB3" s="157"/>
      <c r="WC3" s="157"/>
      <c r="WD3" s="157"/>
      <c r="WE3" s="157"/>
      <c r="WF3" s="157"/>
      <c r="WG3" s="157"/>
      <c r="WH3" s="157"/>
      <c r="WI3" s="157"/>
      <c r="WJ3" s="157"/>
      <c r="WK3" s="157"/>
      <c r="WL3" s="157"/>
      <c r="WM3" s="157"/>
      <c r="WN3" s="157"/>
      <c r="WO3" s="157"/>
      <c r="WP3" s="157"/>
      <c r="WQ3" s="157"/>
      <c r="WR3" s="157"/>
      <c r="WS3" s="157"/>
      <c r="WT3" s="157"/>
      <c r="WU3" s="157"/>
      <c r="WV3" s="157"/>
      <c r="WW3" s="157"/>
      <c r="WX3" s="157"/>
      <c r="WY3" s="157"/>
      <c r="WZ3" s="157"/>
      <c r="XA3" s="157"/>
      <c r="XB3" s="157"/>
      <c r="XC3" s="157"/>
      <c r="XD3" s="157"/>
      <c r="XE3" s="157"/>
      <c r="XF3" s="157"/>
      <c r="XG3" s="157"/>
      <c r="XH3" s="157"/>
      <c r="XI3" s="157"/>
      <c r="XJ3" s="157"/>
      <c r="XK3" s="157"/>
      <c r="XL3" s="157"/>
      <c r="XM3" s="157"/>
      <c r="XN3" s="157"/>
      <c r="XO3" s="157"/>
      <c r="XP3" s="157"/>
      <c r="XQ3" s="157"/>
      <c r="XR3" s="157"/>
      <c r="XS3" s="157"/>
      <c r="XT3" s="157"/>
      <c r="XU3" s="157"/>
      <c r="XV3" s="157"/>
      <c r="XW3" s="157"/>
      <c r="XX3" s="157"/>
      <c r="XY3" s="157"/>
      <c r="XZ3" s="157"/>
      <c r="YA3" s="157"/>
      <c r="YB3" s="157"/>
      <c r="YC3" s="157"/>
      <c r="YD3" s="157"/>
      <c r="YE3" s="157"/>
      <c r="YF3" s="157"/>
      <c r="YG3" s="157"/>
      <c r="YH3" s="157"/>
      <c r="YI3" s="157"/>
      <c r="YJ3" s="157"/>
      <c r="YK3" s="157"/>
      <c r="YL3" s="157"/>
      <c r="YM3" s="157"/>
      <c r="YN3" s="157"/>
      <c r="YO3" s="157"/>
      <c r="YP3" s="157"/>
      <c r="YQ3" s="157"/>
      <c r="YR3" s="157"/>
      <c r="YS3" s="157"/>
      <c r="YT3" s="157"/>
      <c r="YU3" s="157"/>
      <c r="YV3" s="157"/>
      <c r="YW3" s="157"/>
      <c r="YX3" s="157"/>
      <c r="YY3" s="157"/>
      <c r="YZ3" s="157"/>
      <c r="ZA3" s="157"/>
      <c r="ZB3" s="157"/>
      <c r="ZC3" s="157"/>
      <c r="ZD3" s="157"/>
      <c r="ZE3" s="157"/>
      <c r="ZF3" s="157"/>
      <c r="ZG3" s="157"/>
      <c r="ZH3" s="157"/>
      <c r="ZI3" s="157"/>
      <c r="ZJ3" s="157"/>
      <c r="ZK3" s="157"/>
      <c r="ZL3" s="157"/>
      <c r="ZM3" s="157"/>
      <c r="ZN3" s="157"/>
      <c r="ZO3" s="157"/>
      <c r="ZP3" s="157"/>
      <c r="ZQ3" s="157"/>
      <c r="ZR3" s="157"/>
      <c r="ZS3" s="157"/>
      <c r="ZT3" s="157"/>
      <c r="ZU3" s="157"/>
      <c r="ZV3" s="157"/>
      <c r="ZW3" s="157"/>
      <c r="ZX3" s="157"/>
      <c r="ZY3" s="157"/>
      <c r="ZZ3" s="157"/>
      <c r="AAA3" s="157"/>
      <c r="AAB3" s="157"/>
      <c r="AAC3" s="157"/>
      <c r="AAD3" s="157"/>
      <c r="AAE3" s="157"/>
      <c r="AAF3" s="157"/>
      <c r="AAG3" s="157"/>
      <c r="AAH3" s="157"/>
      <c r="AAI3" s="157"/>
      <c r="AAJ3" s="157"/>
      <c r="AAK3" s="157"/>
      <c r="AAL3" s="157"/>
      <c r="AAM3" s="157"/>
      <c r="AAN3" s="157"/>
      <c r="AAO3" s="157"/>
      <c r="AAP3" s="157"/>
      <c r="AAQ3" s="157"/>
      <c r="AAR3" s="157"/>
      <c r="AAS3" s="157"/>
      <c r="AAT3" s="157"/>
      <c r="AAU3" s="157"/>
      <c r="AAV3" s="157"/>
      <c r="AAW3" s="157"/>
      <c r="AAX3" s="157"/>
      <c r="AAY3" s="157"/>
      <c r="AAZ3" s="157"/>
      <c r="ABA3" s="157"/>
      <c r="ABB3" s="157"/>
      <c r="ABC3" s="157"/>
      <c r="ABD3" s="157"/>
      <c r="ABE3" s="157"/>
      <c r="ABF3" s="157"/>
      <c r="ABG3" s="157"/>
      <c r="ABH3" s="157"/>
      <c r="ABI3" s="157"/>
      <c r="ABJ3" s="157"/>
      <c r="ABK3" s="157"/>
      <c r="ABL3" s="157"/>
      <c r="ABM3" s="157"/>
      <c r="ABN3" s="157"/>
      <c r="ABO3" s="157"/>
      <c r="ABP3" s="157"/>
      <c r="ABQ3" s="157"/>
      <c r="ABR3" s="157"/>
      <c r="ABS3" s="157"/>
      <c r="ABT3" s="157"/>
      <c r="ABU3" s="157"/>
      <c r="ABV3" s="157"/>
      <c r="ABW3" s="157"/>
      <c r="ABX3" s="157"/>
      <c r="ABY3" s="157"/>
      <c r="ABZ3" s="157"/>
      <c r="ACA3" s="157"/>
      <c r="ACB3" s="157"/>
      <c r="ACC3" s="157"/>
      <c r="ACD3" s="157"/>
      <c r="ACE3" s="157"/>
      <c r="ACF3" s="157"/>
      <c r="ACG3" s="157"/>
      <c r="ACH3" s="157"/>
      <c r="ACI3" s="157"/>
      <c r="ACJ3" s="157"/>
      <c r="ACK3" s="157"/>
      <c r="ACL3" s="157"/>
      <c r="ACM3" s="157"/>
      <c r="ACN3" s="157"/>
      <c r="ACO3" s="157"/>
      <c r="ACP3" s="157"/>
      <c r="ACQ3" s="157"/>
      <c r="ACR3" s="157"/>
      <c r="ACS3" s="157"/>
      <c r="ACT3" s="157"/>
      <c r="ACU3" s="157"/>
      <c r="ACV3" s="157"/>
      <c r="ACW3" s="157"/>
      <c r="ACX3" s="157"/>
      <c r="ACY3" s="157"/>
      <c r="ACZ3" s="157"/>
      <c r="ADA3" s="157"/>
      <c r="ADB3" s="157"/>
      <c r="ADC3" s="157"/>
      <c r="ADD3" s="157"/>
      <c r="ADE3" s="157"/>
      <c r="ADF3" s="157"/>
      <c r="ADG3" s="157"/>
      <c r="ADH3" s="157"/>
      <c r="ADI3" s="157"/>
      <c r="ADJ3" s="157"/>
      <c r="ADK3" s="157"/>
      <c r="ADL3" s="157"/>
      <c r="ADM3" s="157"/>
      <c r="ADN3" s="157"/>
      <c r="ADO3" s="157"/>
      <c r="ADP3" s="157"/>
      <c r="ADQ3" s="157"/>
      <c r="ADR3" s="157"/>
      <c r="ADS3" s="157"/>
      <c r="ADT3" s="157"/>
      <c r="ADU3" s="157"/>
      <c r="ADV3" s="157"/>
      <c r="ADW3" s="157"/>
      <c r="ADX3" s="157"/>
      <c r="ADY3" s="157"/>
      <c r="ADZ3" s="157"/>
      <c r="AEA3" s="157"/>
      <c r="AEB3" s="157"/>
      <c r="AEC3" s="157"/>
      <c r="AED3" s="157"/>
      <c r="AEE3" s="157"/>
      <c r="AEF3" s="157"/>
      <c r="AEG3" s="157"/>
      <c r="AEH3" s="157"/>
      <c r="AEI3" s="157"/>
      <c r="AEJ3" s="157"/>
      <c r="AEK3" s="157"/>
      <c r="AEL3" s="157"/>
      <c r="AEM3" s="157"/>
      <c r="AEN3" s="157"/>
      <c r="AEO3" s="157"/>
      <c r="AEP3" s="157"/>
      <c r="AEQ3" s="157"/>
      <c r="AER3" s="157"/>
      <c r="AES3" s="157"/>
      <c r="AET3" s="157"/>
      <c r="AEU3" s="157"/>
      <c r="AEV3" s="157"/>
      <c r="AEW3" s="157"/>
      <c r="AEX3" s="157"/>
      <c r="AEY3" s="157"/>
      <c r="AEZ3" s="157"/>
      <c r="AFA3" s="157"/>
      <c r="AFB3" s="157"/>
      <c r="AFC3" s="157"/>
      <c r="AFD3" s="157"/>
      <c r="AFE3" s="157"/>
      <c r="AFF3" s="157"/>
      <c r="AFG3" s="157"/>
      <c r="AFH3" s="157"/>
      <c r="AFI3" s="157"/>
      <c r="AFJ3" s="157"/>
      <c r="AFK3" s="157"/>
      <c r="AFL3" s="157"/>
      <c r="AFM3" s="157"/>
      <c r="AFN3" s="157"/>
      <c r="AFO3" s="157"/>
      <c r="AFP3" s="157"/>
      <c r="AFQ3" s="157"/>
      <c r="AFR3" s="157"/>
      <c r="AFS3" s="157"/>
      <c r="AFT3" s="157"/>
      <c r="AFU3" s="157"/>
      <c r="AFV3" s="157"/>
      <c r="AFW3" s="157"/>
      <c r="AFX3" s="157"/>
      <c r="AFY3" s="157"/>
      <c r="AFZ3" s="157"/>
      <c r="AGA3" s="157"/>
      <c r="AGB3" s="157"/>
      <c r="AGC3" s="157"/>
      <c r="AGD3" s="157"/>
      <c r="AGE3" s="157"/>
      <c r="AGF3" s="157"/>
      <c r="AGG3" s="157"/>
      <c r="AGH3" s="157"/>
      <c r="AGI3" s="157"/>
      <c r="AGJ3" s="157"/>
      <c r="AGK3" s="157"/>
      <c r="AGL3" s="157"/>
      <c r="AGM3" s="157"/>
      <c r="AGN3" s="157"/>
      <c r="AGO3" s="157"/>
      <c r="AGP3" s="157"/>
      <c r="AGQ3" s="157"/>
      <c r="AGR3" s="157"/>
      <c r="AGS3" s="157"/>
      <c r="AGT3" s="157"/>
      <c r="AGU3" s="157"/>
      <c r="AGV3" s="157"/>
      <c r="AGW3" s="157"/>
      <c r="AGX3" s="157"/>
      <c r="AGY3" s="157"/>
      <c r="AGZ3" s="157"/>
      <c r="AHA3" s="157"/>
      <c r="AHB3" s="157"/>
      <c r="AHC3" s="157"/>
      <c r="AHD3" s="157"/>
      <c r="AHE3" s="157"/>
      <c r="AHF3" s="157"/>
      <c r="AHG3" s="157"/>
      <c r="AHH3" s="157"/>
      <c r="AHI3" s="157"/>
      <c r="AHJ3" s="157"/>
      <c r="AHK3" s="157"/>
      <c r="AHL3" s="157"/>
      <c r="AHM3" s="157"/>
      <c r="AHN3" s="157"/>
      <c r="AHO3" s="157"/>
      <c r="AHP3" s="157"/>
      <c r="AHQ3" s="157"/>
      <c r="AHR3" s="157"/>
      <c r="AHS3" s="157"/>
      <c r="AHT3" s="157"/>
      <c r="AHU3" s="157"/>
      <c r="AHV3" s="157"/>
      <c r="AHW3" s="157"/>
      <c r="AHX3" s="157"/>
      <c r="AHY3" s="157"/>
      <c r="AHZ3" s="157"/>
      <c r="AIA3" s="157"/>
      <c r="AIB3" s="157"/>
      <c r="AIC3" s="157"/>
      <c r="AID3" s="157"/>
      <c r="AIE3" s="157"/>
      <c r="AIF3" s="157"/>
      <c r="AIG3" s="157"/>
      <c r="AIH3" s="157"/>
      <c r="AII3" s="157"/>
      <c r="AIJ3" s="157"/>
      <c r="AIK3" s="157"/>
      <c r="AIL3" s="157"/>
      <c r="AIM3" s="157"/>
      <c r="AIN3" s="157"/>
      <c r="AIO3" s="157"/>
      <c r="AIP3" s="157"/>
      <c r="AIQ3" s="157"/>
      <c r="AIR3" s="157"/>
      <c r="AIS3" s="157"/>
      <c r="AIT3" s="157"/>
      <c r="AIU3" s="157"/>
      <c r="AIV3" s="157"/>
      <c r="AIW3" s="157"/>
      <c r="AIX3" s="157"/>
      <c r="AIY3" s="157"/>
      <c r="AIZ3" s="157"/>
      <c r="AJA3" s="157"/>
      <c r="AJB3" s="157"/>
      <c r="AJC3" s="157"/>
      <c r="AJD3" s="157"/>
      <c r="AJE3" s="157"/>
      <c r="AJF3" s="157"/>
      <c r="AJG3" s="157"/>
      <c r="AJH3" s="157"/>
      <c r="AJI3" s="157"/>
      <c r="AJJ3" s="157"/>
      <c r="AJK3" s="157"/>
      <c r="AJL3" s="157"/>
      <c r="AJM3" s="157"/>
      <c r="AJN3" s="157"/>
      <c r="AJO3" s="157"/>
      <c r="AJP3" s="157"/>
      <c r="AJQ3" s="157"/>
      <c r="AJR3" s="157"/>
      <c r="AJS3" s="157"/>
      <c r="AJT3" s="157"/>
      <c r="AJU3" s="157"/>
      <c r="AJV3" s="157"/>
      <c r="AJW3" s="157"/>
      <c r="AJX3" s="157"/>
      <c r="AJY3" s="157"/>
      <c r="AJZ3" s="157"/>
      <c r="AKA3" s="157"/>
      <c r="AKB3" s="157"/>
      <c r="AKC3" s="157"/>
      <c r="AKD3" s="157"/>
      <c r="AKE3" s="157"/>
      <c r="AKF3" s="157"/>
      <c r="AKG3" s="157"/>
      <c r="AKH3" s="157"/>
      <c r="AKI3" s="157"/>
      <c r="AKJ3" s="157"/>
      <c r="AKK3" s="157"/>
      <c r="AKL3" s="157"/>
      <c r="AKM3" s="157"/>
      <c r="AKN3" s="157"/>
      <c r="AKO3" s="157"/>
      <c r="AKP3" s="157"/>
      <c r="AKQ3" s="157"/>
      <c r="AKR3" s="157"/>
      <c r="AKS3" s="157"/>
      <c r="AKT3" s="157"/>
      <c r="AKU3" s="157"/>
      <c r="AKV3" s="157"/>
      <c r="AKW3" s="157"/>
      <c r="AKX3" s="157"/>
      <c r="AKY3" s="157"/>
      <c r="AKZ3" s="157"/>
      <c r="ALA3" s="157"/>
      <c r="ALB3" s="157"/>
      <c r="ALC3" s="157"/>
      <c r="ALD3" s="157"/>
      <c r="ALE3" s="157"/>
      <c r="ALF3" s="157"/>
      <c r="ALG3" s="157"/>
      <c r="ALH3" s="157"/>
      <c r="ALI3" s="157"/>
      <c r="ALJ3" s="157"/>
      <c r="ALK3" s="157"/>
      <c r="ALL3" s="157"/>
      <c r="ALM3" s="157"/>
      <c r="ALN3" s="157"/>
      <c r="ALO3" s="157"/>
      <c r="ALP3" s="157"/>
      <c r="ALQ3" s="157"/>
      <c r="ALR3" s="157"/>
      <c r="ALS3" s="157"/>
      <c r="ALT3" s="157"/>
      <c r="ALU3" s="157"/>
      <c r="ALV3" s="157"/>
      <c r="ALW3" s="157"/>
      <c r="ALX3" s="157"/>
      <c r="ALY3" s="157"/>
      <c r="ALZ3" s="157"/>
      <c r="AMA3" s="157"/>
      <c r="AMB3" s="157"/>
      <c r="AMC3" s="157"/>
      <c r="AMD3" s="157"/>
      <c r="AME3" s="157"/>
      <c r="AMF3" s="157"/>
      <c r="AMG3" s="157"/>
      <c r="AMH3" s="157"/>
      <c r="AMI3" s="157"/>
      <c r="AMJ3" s="157"/>
      <c r="AMK3" s="157"/>
      <c r="AML3" s="157"/>
      <c r="AMM3" s="157"/>
      <c r="AMN3" s="157"/>
      <c r="AMO3" s="157"/>
      <c r="AMP3" s="157"/>
      <c r="AMQ3" s="157"/>
      <c r="AMR3" s="157"/>
      <c r="AMS3" s="157"/>
      <c r="AMT3" s="157"/>
      <c r="AMU3" s="157"/>
      <c r="AMV3" s="157"/>
      <c r="AMW3" s="157"/>
      <c r="AMX3" s="157"/>
      <c r="AMY3" s="157"/>
      <c r="AMZ3" s="157"/>
      <c r="ANA3" s="157"/>
      <c r="ANB3" s="157"/>
      <c r="ANC3" s="157"/>
      <c r="AND3" s="157"/>
      <c r="ANE3" s="157"/>
      <c r="ANF3" s="157"/>
      <c r="ANG3" s="157"/>
      <c r="ANH3" s="157"/>
      <c r="ANI3" s="157"/>
      <c r="ANJ3" s="157"/>
      <c r="ANK3" s="157"/>
      <c r="ANL3" s="157"/>
      <c r="ANM3" s="157"/>
      <c r="ANN3" s="157"/>
      <c r="ANO3" s="157"/>
      <c r="ANP3" s="157"/>
      <c r="ANQ3" s="157"/>
      <c r="ANR3" s="157"/>
      <c r="ANS3" s="157"/>
      <c r="ANT3" s="157"/>
      <c r="ANU3" s="157"/>
      <c r="ANV3" s="157"/>
      <c r="ANW3" s="157"/>
      <c r="ANX3" s="157"/>
      <c r="ANY3" s="157"/>
      <c r="ANZ3" s="157"/>
      <c r="AOA3" s="157"/>
      <c r="AOB3" s="157"/>
      <c r="AOC3" s="157"/>
      <c r="AOD3" s="157"/>
      <c r="AOE3" s="157"/>
      <c r="AOF3" s="157"/>
      <c r="AOG3" s="157"/>
      <c r="AOH3" s="157"/>
      <c r="AOI3" s="157"/>
      <c r="AOJ3" s="157"/>
      <c r="AOK3" s="157"/>
      <c r="AOL3" s="157"/>
      <c r="AOM3" s="157"/>
      <c r="AON3" s="157"/>
      <c r="AOO3" s="157"/>
      <c r="AOP3" s="157"/>
      <c r="AOQ3" s="157"/>
      <c r="AOR3" s="157"/>
      <c r="AOS3" s="157"/>
      <c r="AOT3" s="157"/>
      <c r="AOU3" s="157"/>
      <c r="AOV3" s="157"/>
      <c r="AOW3" s="157"/>
      <c r="AOX3" s="157"/>
      <c r="AOY3" s="157"/>
      <c r="AOZ3" s="157"/>
      <c r="APA3" s="157"/>
      <c r="APB3" s="157"/>
      <c r="APC3" s="157"/>
      <c r="APD3" s="157"/>
      <c r="APE3" s="157"/>
      <c r="APF3" s="157"/>
      <c r="APG3" s="157"/>
      <c r="APH3" s="157"/>
      <c r="API3" s="157"/>
      <c r="APJ3" s="157"/>
      <c r="APK3" s="157"/>
      <c r="APL3" s="157"/>
      <c r="APM3" s="157"/>
      <c r="APN3" s="157"/>
      <c r="APO3" s="157"/>
      <c r="APP3" s="157"/>
      <c r="APQ3" s="157"/>
      <c r="APR3" s="157"/>
      <c r="APS3" s="157"/>
      <c r="APT3" s="157"/>
      <c r="APU3" s="157"/>
      <c r="APV3" s="157"/>
      <c r="APW3" s="157"/>
      <c r="APX3" s="157"/>
      <c r="APY3" s="157"/>
      <c r="APZ3" s="157"/>
      <c r="AQA3" s="157"/>
      <c r="AQB3" s="157"/>
      <c r="AQC3" s="157"/>
      <c r="AQD3" s="157"/>
      <c r="AQE3" s="157"/>
      <c r="AQF3" s="157"/>
      <c r="AQG3" s="157"/>
      <c r="AQH3" s="157"/>
      <c r="AQI3" s="157"/>
      <c r="AQJ3" s="157"/>
      <c r="AQK3" s="157"/>
      <c r="AQL3" s="157"/>
      <c r="AQM3" s="157"/>
      <c r="AQN3" s="157"/>
      <c r="AQO3" s="157"/>
      <c r="AQP3" s="157"/>
      <c r="AQQ3" s="157"/>
      <c r="AQR3" s="157"/>
      <c r="AQS3" s="157"/>
      <c r="AQT3" s="157"/>
      <c r="AQU3" s="157"/>
      <c r="AQV3" s="157"/>
      <c r="AQW3" s="157"/>
      <c r="AQX3" s="157"/>
      <c r="AQY3" s="157"/>
      <c r="AQZ3" s="157"/>
      <c r="ARA3" s="157"/>
      <c r="ARB3" s="157"/>
      <c r="ARC3" s="157"/>
      <c r="ARD3" s="157"/>
      <c r="ARE3" s="157"/>
      <c r="ARF3" s="157"/>
      <c r="ARG3" s="157"/>
      <c r="ARH3" s="157"/>
      <c r="ARI3" s="157"/>
      <c r="ARJ3" s="157"/>
      <c r="ARK3" s="157"/>
      <c r="ARL3" s="157"/>
      <c r="ARM3" s="157"/>
      <c r="ARN3" s="157"/>
      <c r="ARO3" s="157"/>
      <c r="ARP3" s="157"/>
      <c r="ARQ3" s="157"/>
      <c r="ARR3" s="157"/>
      <c r="ARS3" s="157"/>
      <c r="ART3" s="157"/>
      <c r="ARU3" s="157"/>
      <c r="ARV3" s="157"/>
      <c r="ARW3" s="157"/>
      <c r="ARX3" s="157"/>
      <c r="ARY3" s="157"/>
      <c r="ARZ3" s="157"/>
      <c r="ASA3" s="157"/>
      <c r="ASB3" s="157"/>
      <c r="ASC3" s="157"/>
      <c r="ASD3" s="157"/>
      <c r="ASE3" s="157"/>
      <c r="ASF3" s="157"/>
      <c r="ASG3" s="157"/>
      <c r="ASH3" s="157"/>
      <c r="ASI3" s="157"/>
      <c r="ASJ3" s="157"/>
      <c r="ASK3" s="157"/>
      <c r="ASL3" s="157"/>
      <c r="ASM3" s="157"/>
      <c r="ASN3" s="157"/>
      <c r="ASO3" s="157"/>
      <c r="ASP3" s="157"/>
      <c r="ASQ3" s="157"/>
      <c r="ASR3" s="157"/>
      <c r="ASS3" s="157"/>
      <c r="AST3" s="157"/>
      <c r="ASU3" s="157"/>
      <c r="ASV3" s="157"/>
      <c r="ASW3" s="157"/>
      <c r="ASX3" s="157"/>
      <c r="ASY3" s="157"/>
      <c r="ASZ3" s="157"/>
      <c r="ATA3" s="157"/>
      <c r="ATB3" s="157"/>
      <c r="ATC3" s="157"/>
      <c r="ATD3" s="157"/>
      <c r="ATE3" s="157"/>
      <c r="ATF3" s="157"/>
      <c r="ATG3" s="157"/>
      <c r="ATH3" s="157"/>
      <c r="ATI3" s="157"/>
      <c r="ATJ3" s="157"/>
      <c r="ATK3" s="157"/>
      <c r="ATL3" s="157"/>
      <c r="ATM3" s="157"/>
      <c r="ATN3" s="157"/>
      <c r="ATO3" s="157"/>
      <c r="ATP3" s="157"/>
      <c r="ATQ3" s="157"/>
      <c r="ATR3" s="157"/>
      <c r="ATS3" s="157"/>
      <c r="ATT3" s="157"/>
      <c r="ATU3" s="157"/>
      <c r="ATV3" s="157"/>
      <c r="ATW3" s="157"/>
      <c r="ATX3" s="157"/>
      <c r="ATY3" s="157"/>
      <c r="ATZ3" s="157"/>
      <c r="AUA3" s="157"/>
      <c r="AUB3" s="157"/>
      <c r="AUC3" s="157"/>
      <c r="AUD3" s="157"/>
      <c r="AUE3" s="157"/>
      <c r="AUF3" s="157"/>
      <c r="AUG3" s="157"/>
      <c r="AUH3" s="157"/>
      <c r="AUI3" s="157"/>
      <c r="AUJ3" s="157"/>
      <c r="AUK3" s="157"/>
      <c r="AUL3" s="157"/>
      <c r="AUM3" s="157"/>
      <c r="AUN3" s="157"/>
      <c r="AUO3" s="157"/>
      <c r="AUP3" s="157"/>
      <c r="AUQ3" s="157"/>
      <c r="AUR3" s="157"/>
      <c r="AUS3" s="157"/>
      <c r="AUT3" s="157"/>
      <c r="AUU3" s="157"/>
      <c r="AUV3" s="157"/>
      <c r="AUW3" s="157"/>
      <c r="AUX3" s="157"/>
      <c r="AUY3" s="157"/>
      <c r="AUZ3" s="157"/>
      <c r="AVA3" s="157"/>
      <c r="AVB3" s="157"/>
      <c r="AVC3" s="157"/>
      <c r="AVD3" s="157"/>
      <c r="AVE3" s="157"/>
      <c r="AVF3" s="157"/>
      <c r="AVG3" s="157"/>
      <c r="AVH3" s="157"/>
      <c r="AVI3" s="157"/>
      <c r="AVJ3" s="157"/>
      <c r="AVK3" s="157"/>
      <c r="AVL3" s="157"/>
      <c r="AVM3" s="157"/>
      <c r="AVN3" s="157"/>
      <c r="AVO3" s="157"/>
      <c r="AVP3" s="157"/>
      <c r="AVQ3" s="157"/>
      <c r="AVR3" s="157"/>
      <c r="AVS3" s="157"/>
      <c r="AVT3" s="157"/>
      <c r="AVU3" s="157"/>
      <c r="AVV3" s="157"/>
      <c r="AVW3" s="157"/>
      <c r="AVX3" s="157"/>
      <c r="AVY3" s="157"/>
      <c r="AVZ3" s="157"/>
      <c r="AWA3" s="157"/>
      <c r="AWB3" s="157"/>
      <c r="AWC3" s="157"/>
      <c r="AWD3" s="157"/>
      <c r="AWE3" s="157"/>
      <c r="AWF3" s="157"/>
      <c r="AWG3" s="157"/>
      <c r="AWH3" s="157"/>
      <c r="AWI3" s="157"/>
      <c r="AWJ3" s="157"/>
      <c r="AWK3" s="157"/>
      <c r="AWL3" s="157"/>
      <c r="AWM3" s="157"/>
      <c r="AWN3" s="157"/>
      <c r="AWO3" s="157"/>
      <c r="AWP3" s="157"/>
      <c r="AWQ3" s="157"/>
      <c r="AWR3" s="157"/>
      <c r="AWS3" s="157"/>
      <c r="AWT3" s="157"/>
      <c r="AWU3" s="157"/>
      <c r="AWV3" s="157"/>
      <c r="AWW3" s="157"/>
      <c r="AWX3" s="157"/>
      <c r="AWY3" s="157"/>
      <c r="AWZ3" s="157"/>
      <c r="AXA3" s="157"/>
      <c r="AXB3" s="157"/>
      <c r="AXC3" s="157"/>
      <c r="AXD3" s="157"/>
      <c r="AXE3" s="157"/>
      <c r="AXF3" s="157"/>
      <c r="AXG3" s="157"/>
      <c r="AXH3" s="157"/>
      <c r="AXI3" s="157"/>
      <c r="AXJ3" s="157"/>
      <c r="AXK3" s="157"/>
      <c r="AXL3" s="157"/>
      <c r="AXM3" s="157"/>
      <c r="AXN3" s="157"/>
      <c r="AXO3" s="157"/>
      <c r="AXP3" s="157"/>
      <c r="AXQ3" s="157"/>
      <c r="AXR3" s="157"/>
      <c r="AXS3" s="157"/>
      <c r="AXT3" s="157"/>
      <c r="AXU3" s="157"/>
      <c r="AXV3" s="157"/>
      <c r="AXW3" s="157"/>
      <c r="AXX3" s="157"/>
      <c r="AXY3" s="157"/>
      <c r="AXZ3" s="157"/>
      <c r="AYA3" s="157"/>
      <c r="AYB3" s="157"/>
      <c r="AYC3" s="157"/>
      <c r="AYD3" s="157"/>
      <c r="AYE3" s="157"/>
      <c r="AYF3" s="157"/>
      <c r="AYG3" s="157"/>
      <c r="AYH3" s="157"/>
      <c r="AYI3" s="157"/>
      <c r="AYJ3" s="157"/>
      <c r="AYK3" s="157"/>
      <c r="AYL3" s="157"/>
      <c r="AYM3" s="157"/>
      <c r="AYN3" s="157"/>
      <c r="AYO3" s="157"/>
      <c r="AYP3" s="157"/>
      <c r="AYQ3" s="157"/>
      <c r="AYR3" s="157"/>
      <c r="AYS3" s="157"/>
      <c r="AYT3" s="157"/>
      <c r="AYU3" s="157"/>
      <c r="AYV3" s="157"/>
      <c r="AYW3" s="157"/>
      <c r="AYX3" s="157"/>
      <c r="AYY3" s="157"/>
      <c r="AYZ3" s="157"/>
      <c r="AZA3" s="157"/>
      <c r="AZB3" s="157"/>
      <c r="AZC3" s="157"/>
      <c r="AZD3" s="157"/>
      <c r="AZE3" s="157"/>
      <c r="AZF3" s="157"/>
      <c r="AZG3" s="157"/>
      <c r="AZH3" s="157"/>
      <c r="AZI3" s="157"/>
      <c r="AZJ3" s="157"/>
      <c r="AZK3" s="157"/>
      <c r="AZL3" s="157"/>
      <c r="AZM3" s="157"/>
      <c r="AZN3" s="157"/>
      <c r="AZO3" s="157"/>
      <c r="AZP3" s="157"/>
      <c r="AZQ3" s="157"/>
      <c r="AZR3" s="157"/>
      <c r="AZS3" s="157"/>
      <c r="AZT3" s="157"/>
      <c r="AZU3" s="157"/>
      <c r="AZV3" s="157"/>
      <c r="AZW3" s="157"/>
      <c r="AZX3" s="157"/>
      <c r="AZY3" s="157"/>
      <c r="AZZ3" s="157"/>
      <c r="BAA3" s="157"/>
      <c r="BAB3" s="157"/>
      <c r="BAC3" s="157"/>
      <c r="BAD3" s="157"/>
      <c r="BAE3" s="157"/>
      <c r="BAF3" s="157"/>
      <c r="BAG3" s="157"/>
      <c r="BAH3" s="157"/>
      <c r="BAI3" s="157"/>
      <c r="BAJ3" s="157"/>
      <c r="BAK3" s="157"/>
      <c r="BAL3" s="157"/>
      <c r="BAM3" s="157"/>
      <c r="BAN3" s="157"/>
      <c r="BAO3" s="157"/>
      <c r="BAP3" s="157"/>
      <c r="BAQ3" s="157"/>
      <c r="BAR3" s="157"/>
      <c r="BAS3" s="157"/>
      <c r="BAT3" s="157"/>
      <c r="BAU3" s="157"/>
      <c r="BAV3" s="157"/>
      <c r="BAW3" s="157"/>
      <c r="BAX3" s="157"/>
      <c r="BAY3" s="157"/>
      <c r="BAZ3" s="157"/>
      <c r="BBA3" s="157"/>
      <c r="BBB3" s="157"/>
      <c r="BBC3" s="157"/>
      <c r="BBD3" s="157"/>
      <c r="BBE3" s="157"/>
      <c r="BBF3" s="157"/>
      <c r="BBG3" s="157"/>
      <c r="BBH3" s="157"/>
      <c r="BBI3" s="157"/>
      <c r="BBJ3" s="157"/>
      <c r="BBK3" s="157"/>
      <c r="BBL3" s="157"/>
      <c r="BBM3" s="157"/>
      <c r="BBN3" s="157"/>
      <c r="BBO3" s="157"/>
      <c r="BBP3" s="157"/>
      <c r="BBQ3" s="157"/>
      <c r="BBR3" s="157"/>
      <c r="BBS3" s="157"/>
      <c r="BBT3" s="157"/>
      <c r="BBU3" s="157"/>
      <c r="BBV3" s="157"/>
      <c r="BBW3" s="157"/>
      <c r="BBX3" s="157"/>
      <c r="BBY3" s="157"/>
      <c r="BBZ3" s="157"/>
      <c r="BCA3" s="157"/>
      <c r="BCB3" s="157"/>
      <c r="BCC3" s="157"/>
      <c r="BCD3" s="157"/>
      <c r="BCE3" s="157"/>
      <c r="BCF3" s="157"/>
      <c r="BCG3" s="157"/>
      <c r="BCH3" s="157"/>
      <c r="BCI3" s="157"/>
      <c r="BCJ3" s="157"/>
      <c r="BCK3" s="157"/>
      <c r="BCL3" s="157"/>
      <c r="BCM3" s="157"/>
      <c r="BCN3" s="157"/>
      <c r="BCO3" s="157"/>
      <c r="BCP3" s="157"/>
      <c r="BCQ3" s="157"/>
      <c r="BCR3" s="157"/>
      <c r="BCS3" s="157"/>
      <c r="BCT3" s="157"/>
      <c r="BCU3" s="157"/>
      <c r="BCV3" s="157"/>
      <c r="BCW3" s="157"/>
      <c r="BCX3" s="157"/>
      <c r="BCY3" s="157"/>
      <c r="BCZ3" s="157"/>
      <c r="BDA3" s="157"/>
      <c r="BDB3" s="157"/>
      <c r="BDC3" s="157"/>
      <c r="BDD3" s="157"/>
      <c r="BDE3" s="157"/>
      <c r="BDF3" s="157"/>
      <c r="BDG3" s="157"/>
      <c r="BDH3" s="157"/>
      <c r="BDI3" s="157"/>
      <c r="BDJ3" s="157"/>
      <c r="BDK3" s="157"/>
      <c r="BDL3" s="157"/>
      <c r="BDM3" s="157"/>
      <c r="BDN3" s="157"/>
      <c r="BDO3" s="157"/>
      <c r="BDP3" s="157"/>
      <c r="BDQ3" s="157"/>
      <c r="BDR3" s="157"/>
      <c r="BDS3" s="157"/>
      <c r="BDT3" s="157"/>
      <c r="BDU3" s="157"/>
      <c r="BDV3" s="157"/>
      <c r="BDW3" s="157"/>
      <c r="BDX3" s="157"/>
      <c r="BDY3" s="157"/>
      <c r="BDZ3" s="157"/>
      <c r="BEA3" s="157"/>
      <c r="BEB3" s="157"/>
      <c r="BEC3" s="157"/>
      <c r="BED3" s="157"/>
      <c r="BEE3" s="157"/>
      <c r="BEF3" s="157"/>
      <c r="BEG3" s="157"/>
      <c r="BEH3" s="157"/>
      <c r="BEI3" s="157"/>
      <c r="BEJ3" s="157"/>
      <c r="BEK3" s="157"/>
      <c r="BEL3" s="157"/>
      <c r="BEM3" s="157"/>
      <c r="BEN3" s="157"/>
      <c r="BEO3" s="157"/>
      <c r="BEP3" s="157"/>
      <c r="BEQ3" s="157"/>
      <c r="BER3" s="157"/>
      <c r="BES3" s="157"/>
      <c r="BET3" s="157"/>
      <c r="BEU3" s="157"/>
      <c r="BEV3" s="157"/>
      <c r="BEW3" s="157"/>
      <c r="BEX3" s="157"/>
      <c r="BEY3" s="157"/>
      <c r="BEZ3" s="157"/>
      <c r="BFA3" s="157"/>
      <c r="BFB3" s="157"/>
      <c r="BFC3" s="157"/>
      <c r="BFD3" s="157"/>
      <c r="BFE3" s="157"/>
      <c r="BFF3" s="157"/>
      <c r="BFG3" s="157"/>
      <c r="BFH3" s="157"/>
      <c r="BFI3" s="157"/>
      <c r="BFJ3" s="157"/>
      <c r="BFK3" s="157"/>
      <c r="BFL3" s="157"/>
      <c r="BFM3" s="157"/>
      <c r="BFN3" s="157"/>
      <c r="BFO3" s="157"/>
      <c r="BFP3" s="157"/>
      <c r="BFQ3" s="157"/>
      <c r="BFR3" s="157"/>
      <c r="BFS3" s="157"/>
      <c r="BFT3" s="157"/>
      <c r="BFU3" s="157"/>
      <c r="BFV3" s="157"/>
      <c r="BFW3" s="157"/>
      <c r="BFX3" s="157"/>
      <c r="BFY3" s="157"/>
      <c r="BFZ3" s="157"/>
      <c r="BGA3" s="157"/>
      <c r="BGB3" s="157"/>
      <c r="BGC3" s="157"/>
      <c r="BGD3" s="157"/>
      <c r="BGE3" s="157"/>
      <c r="BGF3" s="157"/>
      <c r="BGG3" s="157"/>
      <c r="BGH3" s="157"/>
      <c r="BGI3" s="157"/>
      <c r="BGJ3" s="157"/>
      <c r="BGK3" s="157"/>
      <c r="BGL3" s="157"/>
      <c r="BGM3" s="157"/>
      <c r="BGN3" s="157"/>
      <c r="BGO3" s="157"/>
      <c r="BGP3" s="157"/>
      <c r="BGQ3" s="157"/>
      <c r="BGR3" s="157"/>
      <c r="BGS3" s="157"/>
      <c r="BGT3" s="157"/>
      <c r="BGU3" s="157"/>
      <c r="BGV3" s="157"/>
      <c r="BGW3" s="157"/>
      <c r="BGX3" s="157"/>
      <c r="BGY3" s="157"/>
      <c r="BGZ3" s="157"/>
      <c r="BHA3" s="157"/>
      <c r="BHB3" s="157"/>
      <c r="BHC3" s="157"/>
      <c r="BHD3" s="157"/>
      <c r="BHE3" s="157"/>
      <c r="BHF3" s="157"/>
      <c r="BHG3" s="157"/>
      <c r="BHH3" s="157"/>
      <c r="BHI3" s="157"/>
      <c r="BHJ3" s="157"/>
      <c r="BHK3" s="157"/>
      <c r="BHL3" s="157"/>
      <c r="BHM3" s="157"/>
      <c r="BHN3" s="157"/>
      <c r="BHO3" s="157"/>
      <c r="BHP3" s="157"/>
      <c r="BHQ3" s="157"/>
      <c r="BHR3" s="157"/>
      <c r="BHS3" s="157"/>
      <c r="BHT3" s="157"/>
      <c r="BHU3" s="157"/>
      <c r="BHV3" s="157"/>
      <c r="BHW3" s="157"/>
      <c r="BHX3" s="157"/>
      <c r="BHY3" s="157"/>
      <c r="BHZ3" s="157"/>
      <c r="BIA3" s="157"/>
      <c r="BIB3" s="157"/>
      <c r="BIC3" s="157"/>
      <c r="BID3" s="157"/>
      <c r="BIE3" s="157"/>
      <c r="BIF3" s="157"/>
      <c r="BIG3" s="157"/>
      <c r="BIH3" s="157"/>
      <c r="BII3" s="157"/>
      <c r="BIJ3" s="157"/>
      <c r="BIK3" s="157"/>
      <c r="BIL3" s="157"/>
      <c r="BIM3" s="157"/>
      <c r="BIN3" s="157"/>
      <c r="BIO3" s="157"/>
      <c r="BIP3" s="157"/>
      <c r="BIQ3" s="157"/>
      <c r="BIR3" s="157"/>
      <c r="BIS3" s="157"/>
      <c r="BIT3" s="157"/>
      <c r="BIU3" s="157"/>
      <c r="BIV3" s="157"/>
      <c r="BIW3" s="157"/>
      <c r="BIX3" s="157"/>
      <c r="BIY3" s="157"/>
      <c r="BIZ3" s="157"/>
      <c r="BJA3" s="157"/>
      <c r="BJB3" s="157"/>
      <c r="BJC3" s="157"/>
      <c r="BJD3" s="157"/>
      <c r="BJE3" s="157"/>
      <c r="BJF3" s="157"/>
      <c r="BJG3" s="157"/>
      <c r="BJH3" s="157"/>
      <c r="BJI3" s="157"/>
      <c r="BJJ3" s="157"/>
      <c r="BJK3" s="157"/>
      <c r="BJL3" s="157"/>
      <c r="BJM3" s="157"/>
      <c r="BJN3" s="157"/>
      <c r="BJO3" s="157"/>
      <c r="BJP3" s="157"/>
      <c r="BJQ3" s="157"/>
      <c r="BJR3" s="157"/>
      <c r="BJS3" s="157"/>
      <c r="BJT3" s="157"/>
      <c r="BJU3" s="157"/>
      <c r="BJV3" s="157"/>
      <c r="BJW3" s="157"/>
      <c r="BJX3" s="157"/>
      <c r="BJY3" s="157"/>
      <c r="BJZ3" s="157"/>
      <c r="BKA3" s="157"/>
      <c r="BKB3" s="157"/>
      <c r="BKC3" s="157"/>
      <c r="BKD3" s="157"/>
      <c r="BKE3" s="157"/>
      <c r="BKF3" s="157"/>
      <c r="BKG3" s="157"/>
      <c r="BKH3" s="157"/>
      <c r="BKI3" s="157"/>
      <c r="BKJ3" s="157"/>
      <c r="BKK3" s="157"/>
      <c r="BKL3" s="157"/>
      <c r="BKM3" s="157"/>
      <c r="BKN3" s="157"/>
      <c r="BKO3" s="157"/>
      <c r="BKP3" s="157"/>
      <c r="BKQ3" s="157"/>
      <c r="BKR3" s="157"/>
      <c r="BKS3" s="157"/>
      <c r="BKT3" s="157"/>
      <c r="BKU3" s="157"/>
      <c r="BKV3" s="157"/>
      <c r="BKW3" s="157"/>
      <c r="BKX3" s="157"/>
      <c r="BKY3" s="157"/>
      <c r="BKZ3" s="157"/>
      <c r="BLA3" s="157"/>
      <c r="BLB3" s="157"/>
      <c r="BLC3" s="157"/>
      <c r="BLD3" s="157"/>
      <c r="BLE3" s="157"/>
      <c r="BLF3" s="157"/>
      <c r="BLG3" s="157"/>
      <c r="BLH3" s="157"/>
      <c r="BLI3" s="157"/>
      <c r="BLJ3" s="157"/>
      <c r="BLK3" s="157"/>
      <c r="BLL3" s="157"/>
      <c r="BLM3" s="157"/>
      <c r="BLN3" s="157"/>
      <c r="BLO3" s="157"/>
      <c r="BLP3" s="157"/>
      <c r="BLQ3" s="157"/>
      <c r="BLR3" s="157"/>
      <c r="BLS3" s="157"/>
      <c r="BLT3" s="157"/>
      <c r="BLU3" s="157"/>
      <c r="BLV3" s="157"/>
      <c r="BLW3" s="157"/>
      <c r="BLX3" s="157"/>
      <c r="BLY3" s="157"/>
      <c r="BLZ3" s="157"/>
      <c r="BMA3" s="157"/>
      <c r="BMB3" s="157"/>
      <c r="BMC3" s="157"/>
      <c r="BMD3" s="157"/>
      <c r="BME3" s="157"/>
      <c r="BMF3" s="157"/>
      <c r="BMG3" s="157"/>
      <c r="BMH3" s="157"/>
      <c r="BMI3" s="157"/>
      <c r="BMJ3" s="157"/>
      <c r="BMK3" s="157"/>
      <c r="BML3" s="157"/>
      <c r="BMM3" s="157"/>
      <c r="BMN3" s="157"/>
      <c r="BMO3" s="157"/>
      <c r="BMP3" s="157"/>
      <c r="BMQ3" s="157"/>
      <c r="BMR3" s="157"/>
      <c r="BMS3" s="157"/>
      <c r="BMT3" s="157"/>
      <c r="BMU3" s="157"/>
      <c r="BMV3" s="157"/>
      <c r="BMW3" s="157"/>
      <c r="BMX3" s="157"/>
      <c r="BMY3" s="157"/>
      <c r="BMZ3" s="157"/>
      <c r="BNA3" s="157"/>
      <c r="BNB3" s="157"/>
      <c r="BNC3" s="157"/>
      <c r="BND3" s="157"/>
      <c r="BNE3" s="157"/>
      <c r="BNF3" s="157"/>
      <c r="BNG3" s="157"/>
      <c r="BNH3" s="157"/>
      <c r="BNI3" s="157"/>
      <c r="BNJ3" s="157"/>
      <c r="BNK3" s="157"/>
      <c r="BNL3" s="157"/>
      <c r="BNM3" s="157"/>
      <c r="BNN3" s="157"/>
      <c r="BNO3" s="157"/>
      <c r="BNP3" s="157"/>
      <c r="BNQ3" s="157"/>
      <c r="BNR3" s="157"/>
      <c r="BNS3" s="157"/>
      <c r="BNT3" s="157"/>
      <c r="BNU3" s="157"/>
      <c r="BNV3" s="157"/>
      <c r="BNW3" s="157"/>
      <c r="BNX3" s="157"/>
      <c r="BNY3" s="157"/>
      <c r="BNZ3" s="157"/>
      <c r="BOA3" s="157"/>
      <c r="BOB3" s="157"/>
      <c r="BOC3" s="157"/>
      <c r="BOD3" s="157"/>
      <c r="BOE3" s="157"/>
      <c r="BOF3" s="157"/>
      <c r="BOG3" s="157"/>
      <c r="BOH3" s="157"/>
      <c r="BOI3" s="157"/>
      <c r="BOJ3" s="157"/>
      <c r="BOK3" s="157"/>
      <c r="BOL3" s="157"/>
      <c r="BOM3" s="157"/>
      <c r="BON3" s="157"/>
      <c r="BOO3" s="157"/>
      <c r="BOP3" s="157"/>
      <c r="BOQ3" s="157"/>
      <c r="BOR3" s="157"/>
      <c r="BOS3" s="157"/>
      <c r="BOT3" s="157"/>
      <c r="BOU3" s="157"/>
      <c r="BOV3" s="157"/>
      <c r="BOW3" s="157"/>
      <c r="BOX3" s="157"/>
      <c r="BOY3" s="157"/>
      <c r="BOZ3" s="157"/>
      <c r="BPA3" s="157"/>
      <c r="BPB3" s="157"/>
      <c r="BPC3" s="157"/>
      <c r="BPD3" s="157"/>
      <c r="BPE3" s="157"/>
      <c r="BPF3" s="157"/>
      <c r="BPG3" s="157"/>
      <c r="BPH3" s="157"/>
      <c r="BPI3" s="157"/>
      <c r="BPJ3" s="157"/>
      <c r="BPK3" s="157"/>
      <c r="BPL3" s="157"/>
      <c r="BPM3" s="157"/>
      <c r="BPN3" s="157"/>
      <c r="BPO3" s="157"/>
      <c r="BPP3" s="157"/>
      <c r="BPQ3" s="157"/>
      <c r="BPR3" s="157"/>
      <c r="BPS3" s="157"/>
      <c r="BPT3" s="157"/>
      <c r="BPU3" s="157"/>
      <c r="BPV3" s="157"/>
      <c r="BPW3" s="157"/>
      <c r="BPX3" s="157"/>
      <c r="BPY3" s="157"/>
      <c r="BPZ3" s="157"/>
      <c r="BQA3" s="157"/>
      <c r="BQB3" s="157"/>
      <c r="BQC3" s="157"/>
      <c r="BQD3" s="157"/>
      <c r="BQE3" s="157"/>
      <c r="BQF3" s="157"/>
      <c r="BQG3" s="157"/>
      <c r="BQH3" s="157"/>
      <c r="BQI3" s="157"/>
      <c r="BQJ3" s="157"/>
      <c r="BQK3" s="157"/>
      <c r="BQL3" s="157"/>
      <c r="BQM3" s="157"/>
      <c r="BQN3" s="157"/>
      <c r="BQO3" s="157"/>
      <c r="BQP3" s="157"/>
      <c r="BQQ3" s="157"/>
      <c r="BQR3" s="157"/>
      <c r="BQS3" s="157"/>
      <c r="BQT3" s="157"/>
      <c r="BQU3" s="157"/>
      <c r="BQV3" s="157"/>
      <c r="BQW3" s="157"/>
      <c r="BQX3" s="157"/>
      <c r="BQY3" s="157"/>
      <c r="BQZ3" s="157"/>
      <c r="BRA3" s="157"/>
      <c r="BRB3" s="157"/>
      <c r="BRC3" s="157"/>
      <c r="BRD3" s="157"/>
      <c r="BRE3" s="157"/>
      <c r="BRF3" s="157"/>
      <c r="BRG3" s="157"/>
      <c r="BRH3" s="157"/>
      <c r="BRI3" s="157"/>
      <c r="BRJ3" s="157"/>
      <c r="BRK3" s="157"/>
      <c r="BRL3" s="157"/>
      <c r="BRM3" s="157"/>
      <c r="BRN3" s="157"/>
      <c r="BRO3" s="157"/>
      <c r="BRP3" s="157"/>
      <c r="BRQ3" s="157"/>
      <c r="BRR3" s="157"/>
      <c r="BRS3" s="157"/>
      <c r="BRT3" s="157"/>
      <c r="BRU3" s="157"/>
      <c r="BRV3" s="157"/>
      <c r="BRW3" s="157"/>
      <c r="BRX3" s="157"/>
      <c r="BRY3" s="157"/>
      <c r="BRZ3" s="157"/>
      <c r="BSA3" s="157"/>
      <c r="BSB3" s="157"/>
      <c r="BSC3" s="157"/>
      <c r="BSD3" s="157"/>
      <c r="BSE3" s="157"/>
      <c r="BSF3" s="157"/>
      <c r="BSG3" s="157"/>
      <c r="BSH3" s="157"/>
      <c r="BSI3" s="157"/>
      <c r="BSJ3" s="157"/>
      <c r="BSK3" s="157"/>
      <c r="BSL3" s="157"/>
      <c r="BSM3" s="157"/>
      <c r="BSN3" s="157"/>
      <c r="BSO3" s="157"/>
      <c r="BSP3" s="157"/>
      <c r="BSQ3" s="157"/>
      <c r="BSR3" s="157"/>
      <c r="BSS3" s="157"/>
      <c r="BST3" s="157"/>
      <c r="BSU3" s="157"/>
      <c r="BSV3" s="157"/>
      <c r="BSW3" s="157"/>
      <c r="BSX3" s="157"/>
      <c r="BSY3" s="157"/>
      <c r="BSZ3" s="157"/>
      <c r="BTA3" s="157"/>
      <c r="BTB3" s="157"/>
      <c r="BTC3" s="157"/>
      <c r="BTD3" s="157"/>
      <c r="BTE3" s="157"/>
      <c r="BTF3" s="157"/>
      <c r="BTG3" s="157"/>
      <c r="BTH3" s="157"/>
      <c r="BTI3" s="157"/>
      <c r="BTJ3" s="157"/>
      <c r="BTK3" s="157"/>
      <c r="BTL3" s="157"/>
      <c r="BTM3" s="157"/>
      <c r="BTN3" s="157"/>
      <c r="BTO3" s="157"/>
      <c r="BTP3" s="157"/>
      <c r="BTQ3" s="157"/>
      <c r="BTR3" s="157"/>
      <c r="BTS3" s="157"/>
      <c r="BTT3" s="157"/>
      <c r="BTU3" s="157"/>
      <c r="BTV3" s="157"/>
      <c r="BTW3" s="157"/>
      <c r="BTX3" s="157"/>
      <c r="BTY3" s="157"/>
      <c r="BTZ3" s="157"/>
      <c r="BUA3" s="157"/>
      <c r="BUB3" s="157"/>
      <c r="BUC3" s="157"/>
      <c r="BUD3" s="157"/>
      <c r="BUE3" s="157"/>
      <c r="BUF3" s="157"/>
      <c r="BUG3" s="157"/>
      <c r="BUH3" s="157"/>
      <c r="BUI3" s="157"/>
      <c r="BUJ3" s="157"/>
      <c r="BUK3" s="157"/>
      <c r="BUL3" s="157"/>
      <c r="BUM3" s="157"/>
      <c r="BUN3" s="157"/>
      <c r="BUO3" s="157"/>
      <c r="BUP3" s="157"/>
      <c r="BUQ3" s="157"/>
      <c r="BUR3" s="157"/>
      <c r="BUS3" s="157"/>
      <c r="BUT3" s="157"/>
      <c r="BUU3" s="157"/>
      <c r="BUV3" s="157"/>
      <c r="BUW3" s="157"/>
      <c r="BUX3" s="157"/>
      <c r="BUY3" s="157"/>
      <c r="BUZ3" s="157"/>
      <c r="BVA3" s="157"/>
      <c r="BVB3" s="157"/>
      <c r="BVC3" s="157"/>
      <c r="BVD3" s="157"/>
      <c r="BVE3" s="157"/>
      <c r="BVF3" s="157"/>
      <c r="BVG3" s="157"/>
      <c r="BVH3" s="157"/>
      <c r="BVI3" s="157"/>
      <c r="BVJ3" s="157"/>
      <c r="BVK3" s="157"/>
      <c r="BVL3" s="157"/>
      <c r="BVM3" s="157"/>
      <c r="BVN3" s="157"/>
      <c r="BVO3" s="157"/>
      <c r="BVP3" s="157"/>
      <c r="BVQ3" s="157"/>
      <c r="BVR3" s="157"/>
      <c r="BVS3" s="157"/>
      <c r="BVT3" s="157"/>
      <c r="BVU3" s="157"/>
      <c r="BVV3" s="157"/>
      <c r="BVW3" s="157"/>
      <c r="BVX3" s="157"/>
      <c r="BVY3" s="157"/>
      <c r="BVZ3" s="157"/>
      <c r="BWA3" s="157"/>
      <c r="BWB3" s="157"/>
      <c r="BWC3" s="157"/>
      <c r="BWD3" s="157"/>
      <c r="BWE3" s="157"/>
      <c r="BWF3" s="157"/>
      <c r="BWG3" s="157"/>
      <c r="BWH3" s="157"/>
      <c r="BWI3" s="157"/>
      <c r="BWJ3" s="157"/>
      <c r="BWK3" s="157"/>
      <c r="BWL3" s="157"/>
      <c r="BWM3" s="157"/>
      <c r="BWN3" s="157"/>
      <c r="BWO3" s="157"/>
      <c r="BWP3" s="157"/>
      <c r="BWQ3" s="157"/>
      <c r="BWR3" s="157"/>
      <c r="BWS3" s="157"/>
      <c r="BWT3" s="157"/>
      <c r="BWU3" s="157"/>
      <c r="BWV3" s="157"/>
      <c r="BWW3" s="157"/>
      <c r="BWX3" s="157"/>
      <c r="BWY3" s="157"/>
      <c r="BWZ3" s="157"/>
      <c r="BXA3" s="157"/>
      <c r="BXB3" s="157"/>
      <c r="BXC3" s="157"/>
      <c r="BXD3" s="157"/>
      <c r="BXE3" s="157"/>
      <c r="BXF3" s="157"/>
      <c r="BXG3" s="157"/>
      <c r="BXH3" s="157"/>
      <c r="BXI3" s="157"/>
      <c r="BXJ3" s="157"/>
      <c r="BXK3" s="157"/>
      <c r="BXL3" s="157"/>
      <c r="BXM3" s="157"/>
      <c r="BXN3" s="157"/>
      <c r="BXO3" s="157"/>
      <c r="BXP3" s="157"/>
      <c r="BXQ3" s="157"/>
      <c r="BXR3" s="157"/>
      <c r="BXS3" s="157"/>
      <c r="BXT3" s="157"/>
      <c r="BXU3" s="157"/>
      <c r="BXV3" s="157"/>
      <c r="BXW3" s="157"/>
      <c r="BXX3" s="157"/>
      <c r="BXY3" s="157"/>
      <c r="BXZ3" s="157"/>
      <c r="BYA3" s="157"/>
      <c r="BYB3" s="157"/>
      <c r="BYC3" s="157"/>
      <c r="BYD3" s="157"/>
      <c r="BYE3" s="157"/>
      <c r="BYF3" s="157"/>
      <c r="BYG3" s="157"/>
      <c r="BYH3" s="157"/>
      <c r="BYI3" s="157"/>
      <c r="BYJ3" s="157"/>
      <c r="BYK3" s="157"/>
      <c r="BYL3" s="157"/>
      <c r="BYM3" s="157"/>
      <c r="BYN3" s="157"/>
      <c r="BYO3" s="157"/>
      <c r="BYP3" s="157"/>
      <c r="BYQ3" s="157"/>
      <c r="BYR3" s="157"/>
      <c r="BYS3" s="157"/>
      <c r="BYT3" s="157"/>
      <c r="BYU3" s="157"/>
      <c r="BYV3" s="157"/>
      <c r="BYW3" s="157"/>
      <c r="BYX3" s="157"/>
      <c r="BYY3" s="157"/>
      <c r="BYZ3" s="157"/>
      <c r="BZA3" s="157"/>
      <c r="BZB3" s="157"/>
      <c r="BZC3" s="157"/>
      <c r="BZD3" s="157"/>
      <c r="BZE3" s="157"/>
      <c r="BZF3" s="157"/>
      <c r="BZG3" s="157"/>
      <c r="BZH3" s="157"/>
      <c r="BZI3" s="157"/>
      <c r="BZJ3" s="157"/>
      <c r="BZK3" s="157"/>
      <c r="BZL3" s="157"/>
      <c r="BZM3" s="157"/>
      <c r="BZN3" s="157"/>
      <c r="BZO3" s="157"/>
      <c r="BZP3" s="157"/>
      <c r="BZQ3" s="157"/>
      <c r="BZR3" s="157"/>
      <c r="BZS3" s="157"/>
      <c r="BZT3" s="157"/>
      <c r="BZU3" s="157"/>
      <c r="BZV3" s="157"/>
      <c r="BZW3" s="157"/>
      <c r="BZX3" s="157"/>
      <c r="BZY3" s="157"/>
      <c r="BZZ3" s="157"/>
      <c r="CAA3" s="157"/>
      <c r="CAB3" s="157"/>
      <c r="CAC3" s="157"/>
      <c r="CAD3" s="157"/>
      <c r="CAE3" s="157"/>
      <c r="CAF3" s="157"/>
      <c r="CAG3" s="157"/>
      <c r="CAH3" s="157"/>
      <c r="CAI3" s="157"/>
      <c r="CAJ3" s="157"/>
      <c r="CAK3" s="157"/>
      <c r="CAL3" s="157"/>
      <c r="CAM3" s="157"/>
      <c r="CAN3" s="157"/>
      <c r="CAO3" s="157"/>
      <c r="CAP3" s="157"/>
      <c r="CAQ3" s="157"/>
      <c r="CAR3" s="157"/>
      <c r="CAS3" s="157"/>
      <c r="CAT3" s="157"/>
      <c r="CAU3" s="157"/>
      <c r="CAV3" s="157"/>
      <c r="CAW3" s="157"/>
      <c r="CAX3" s="157"/>
      <c r="CAY3" s="157"/>
      <c r="CAZ3" s="157"/>
      <c r="CBA3" s="157"/>
      <c r="CBB3" s="157"/>
      <c r="CBC3" s="157"/>
      <c r="CBD3" s="157"/>
      <c r="CBE3" s="157"/>
      <c r="CBF3" s="157"/>
      <c r="CBG3" s="157"/>
      <c r="CBH3" s="157"/>
      <c r="CBI3" s="157"/>
      <c r="CBJ3" s="157"/>
      <c r="CBK3" s="157"/>
      <c r="CBL3" s="157"/>
      <c r="CBM3" s="157"/>
      <c r="CBN3" s="157"/>
      <c r="CBO3" s="157"/>
      <c r="CBP3" s="157"/>
      <c r="CBQ3" s="157"/>
      <c r="CBR3" s="157"/>
      <c r="CBS3" s="157"/>
      <c r="CBT3" s="157"/>
      <c r="CBU3" s="157"/>
      <c r="CBV3" s="157"/>
      <c r="CBW3" s="157"/>
      <c r="CBX3" s="157"/>
      <c r="CBY3" s="157"/>
      <c r="CBZ3" s="157"/>
      <c r="CCA3" s="157"/>
      <c r="CCB3" s="157"/>
      <c r="CCC3" s="157"/>
      <c r="CCD3" s="157"/>
      <c r="CCE3" s="157"/>
      <c r="CCF3" s="157"/>
      <c r="CCG3" s="157"/>
      <c r="CCH3" s="157"/>
      <c r="CCI3" s="157"/>
      <c r="CCJ3" s="157"/>
      <c r="CCK3" s="157"/>
      <c r="CCL3" s="157"/>
      <c r="CCM3" s="157"/>
      <c r="CCN3" s="157"/>
      <c r="CCO3" s="157"/>
      <c r="CCP3" s="157"/>
      <c r="CCQ3" s="157"/>
      <c r="CCR3" s="157"/>
      <c r="CCS3" s="157"/>
      <c r="CCT3" s="157"/>
      <c r="CCU3" s="157"/>
      <c r="CCV3" s="157"/>
      <c r="CCW3" s="157"/>
      <c r="CCX3" s="157"/>
      <c r="CCY3" s="157"/>
      <c r="CCZ3" s="157"/>
      <c r="CDA3" s="157"/>
      <c r="CDB3" s="157"/>
      <c r="CDC3" s="157"/>
      <c r="CDD3" s="157"/>
      <c r="CDE3" s="157"/>
      <c r="CDF3" s="157"/>
      <c r="CDG3" s="157"/>
      <c r="CDH3" s="157"/>
      <c r="CDI3" s="157"/>
      <c r="CDJ3" s="157"/>
      <c r="CDK3" s="157"/>
      <c r="CDL3" s="157"/>
      <c r="CDM3" s="157"/>
      <c r="CDN3" s="157"/>
      <c r="CDO3" s="157"/>
      <c r="CDP3" s="157"/>
      <c r="CDQ3" s="157"/>
      <c r="CDR3" s="157"/>
      <c r="CDS3" s="157"/>
      <c r="CDT3" s="157"/>
      <c r="CDU3" s="157"/>
      <c r="CDV3" s="157"/>
      <c r="CDW3" s="157"/>
      <c r="CDX3" s="157"/>
      <c r="CDY3" s="157"/>
      <c r="CDZ3" s="157"/>
      <c r="CEA3" s="157"/>
      <c r="CEB3" s="157"/>
      <c r="CEC3" s="157"/>
      <c r="CED3" s="157"/>
      <c r="CEE3" s="157"/>
      <c r="CEF3" s="157"/>
      <c r="CEG3" s="157"/>
      <c r="CEH3" s="157"/>
      <c r="CEI3" s="157"/>
      <c r="CEJ3" s="157"/>
      <c r="CEK3" s="157"/>
      <c r="CEL3" s="157"/>
      <c r="CEM3" s="157"/>
      <c r="CEN3" s="157"/>
      <c r="CEO3" s="157"/>
      <c r="CEP3" s="157"/>
      <c r="CEQ3" s="157"/>
      <c r="CER3" s="157"/>
      <c r="CES3" s="157"/>
      <c r="CET3" s="157"/>
      <c r="CEU3" s="157"/>
      <c r="CEV3" s="157"/>
      <c r="CEW3" s="157"/>
      <c r="CEX3" s="157"/>
      <c r="CEY3" s="157"/>
      <c r="CEZ3" s="157"/>
      <c r="CFA3" s="157"/>
      <c r="CFB3" s="157"/>
      <c r="CFC3" s="157"/>
      <c r="CFD3" s="157"/>
      <c r="CFE3" s="157"/>
      <c r="CFF3" s="157"/>
      <c r="CFG3" s="157"/>
      <c r="CFH3" s="157"/>
      <c r="CFI3" s="157"/>
      <c r="CFJ3" s="157"/>
      <c r="CFK3" s="157"/>
      <c r="CFL3" s="157"/>
      <c r="CFM3" s="157"/>
      <c r="CFN3" s="157"/>
      <c r="CFO3" s="157"/>
      <c r="CFP3" s="157"/>
      <c r="CFQ3" s="157"/>
      <c r="CFR3" s="157"/>
      <c r="CFS3" s="157"/>
      <c r="CFT3" s="157"/>
      <c r="CFU3" s="157"/>
      <c r="CFV3" s="157"/>
      <c r="CFW3" s="157"/>
      <c r="CFX3" s="157"/>
      <c r="CFY3" s="157"/>
      <c r="CFZ3" s="157"/>
      <c r="CGA3" s="157"/>
      <c r="CGB3" s="157"/>
      <c r="CGC3" s="157"/>
      <c r="CGD3" s="157"/>
      <c r="CGE3" s="157"/>
      <c r="CGF3" s="157"/>
      <c r="CGG3" s="157"/>
      <c r="CGH3" s="157"/>
      <c r="CGI3" s="157"/>
      <c r="CGJ3" s="157"/>
      <c r="CGK3" s="157"/>
      <c r="CGL3" s="157"/>
      <c r="CGM3" s="157"/>
      <c r="CGN3" s="157"/>
      <c r="CGO3" s="157"/>
      <c r="CGP3" s="157"/>
      <c r="CGQ3" s="157"/>
      <c r="CGR3" s="157"/>
      <c r="CGS3" s="157"/>
      <c r="CGT3" s="157"/>
      <c r="CGU3" s="157"/>
      <c r="CGV3" s="157"/>
      <c r="CGW3" s="157"/>
      <c r="CGX3" s="157"/>
      <c r="CGY3" s="157"/>
      <c r="CGZ3" s="157"/>
      <c r="CHA3" s="157"/>
      <c r="CHB3" s="157"/>
      <c r="CHC3" s="157"/>
      <c r="CHD3" s="157"/>
      <c r="CHE3" s="157"/>
      <c r="CHF3" s="157"/>
      <c r="CHG3" s="157"/>
      <c r="CHH3" s="157"/>
      <c r="CHI3" s="157"/>
      <c r="CHJ3" s="157"/>
      <c r="CHK3" s="157"/>
      <c r="CHL3" s="157"/>
      <c r="CHM3" s="157"/>
      <c r="CHN3" s="157"/>
      <c r="CHO3" s="157"/>
      <c r="CHP3" s="157"/>
      <c r="CHQ3" s="157"/>
      <c r="CHR3" s="157"/>
      <c r="CHS3" s="157"/>
      <c r="CHT3" s="157"/>
      <c r="CHU3" s="157"/>
      <c r="CHV3" s="157"/>
      <c r="CHW3" s="157"/>
      <c r="CHX3" s="157"/>
      <c r="CHY3" s="157"/>
      <c r="CHZ3" s="157"/>
      <c r="CIA3" s="157"/>
      <c r="CIB3" s="157"/>
      <c r="CIC3" s="157"/>
      <c r="CID3" s="157"/>
      <c r="CIE3" s="157"/>
      <c r="CIF3" s="157"/>
      <c r="CIG3" s="157"/>
      <c r="CIH3" s="157"/>
      <c r="CII3" s="157"/>
      <c r="CIJ3" s="157"/>
      <c r="CIK3" s="157"/>
      <c r="CIL3" s="157"/>
      <c r="CIM3" s="157"/>
      <c r="CIN3" s="157"/>
      <c r="CIO3" s="157"/>
      <c r="CIP3" s="157"/>
      <c r="CIQ3" s="157"/>
      <c r="CIR3" s="157"/>
      <c r="CIS3" s="157"/>
      <c r="CIT3" s="157"/>
      <c r="CIU3" s="157"/>
      <c r="CIV3" s="157"/>
      <c r="CIW3" s="157"/>
      <c r="CIX3" s="157"/>
      <c r="CIY3" s="157"/>
      <c r="CIZ3" s="157"/>
      <c r="CJA3" s="157"/>
      <c r="CJB3" s="157"/>
      <c r="CJC3" s="157"/>
      <c r="CJD3" s="157"/>
      <c r="CJE3" s="157"/>
      <c r="CJF3" s="157"/>
      <c r="CJG3" s="157"/>
      <c r="CJH3" s="157"/>
      <c r="CJI3" s="157"/>
      <c r="CJJ3" s="157"/>
      <c r="CJK3" s="157"/>
      <c r="CJL3" s="157"/>
      <c r="CJM3" s="157"/>
      <c r="CJN3" s="157"/>
      <c r="CJO3" s="157"/>
      <c r="CJP3" s="157"/>
      <c r="CJQ3" s="157"/>
      <c r="CJR3" s="157"/>
      <c r="CJS3" s="157"/>
      <c r="CJT3" s="157"/>
      <c r="CJU3" s="157"/>
      <c r="CJV3" s="157"/>
      <c r="CJW3" s="157"/>
      <c r="CJX3" s="157"/>
      <c r="CJY3" s="157"/>
      <c r="CJZ3" s="157"/>
      <c r="CKA3" s="157"/>
      <c r="CKB3" s="157"/>
      <c r="CKC3" s="157"/>
      <c r="CKD3" s="157"/>
      <c r="CKE3" s="157"/>
      <c r="CKF3" s="157"/>
      <c r="CKG3" s="157"/>
      <c r="CKH3" s="157"/>
      <c r="CKI3" s="157"/>
      <c r="CKJ3" s="157"/>
      <c r="CKK3" s="157"/>
      <c r="CKL3" s="157"/>
      <c r="CKM3" s="157"/>
      <c r="CKN3" s="157"/>
      <c r="CKO3" s="157"/>
      <c r="CKP3" s="157"/>
      <c r="CKQ3" s="157"/>
      <c r="CKR3" s="157"/>
      <c r="CKS3" s="157"/>
      <c r="CKT3" s="157"/>
      <c r="CKU3" s="157"/>
      <c r="CKV3" s="157"/>
      <c r="CKW3" s="157"/>
      <c r="CKX3" s="157"/>
      <c r="CKY3" s="157"/>
      <c r="CKZ3" s="157"/>
      <c r="CLA3" s="157"/>
      <c r="CLB3" s="157"/>
      <c r="CLC3" s="157"/>
      <c r="CLD3" s="157"/>
      <c r="CLE3" s="157"/>
      <c r="CLF3" s="157"/>
      <c r="CLG3" s="157"/>
      <c r="CLH3" s="157"/>
      <c r="CLI3" s="157"/>
      <c r="CLJ3" s="157"/>
      <c r="CLK3" s="157"/>
      <c r="CLL3" s="157"/>
      <c r="CLM3" s="157"/>
      <c r="CLN3" s="157"/>
      <c r="CLO3" s="157"/>
      <c r="CLP3" s="157"/>
      <c r="CLQ3" s="157"/>
      <c r="CLR3" s="157"/>
      <c r="CLS3" s="157"/>
      <c r="CLT3" s="157"/>
      <c r="CLU3" s="157"/>
      <c r="CLV3" s="157"/>
      <c r="CLW3" s="157"/>
      <c r="CLX3" s="157"/>
      <c r="CLY3" s="157"/>
      <c r="CLZ3" s="157"/>
      <c r="CMA3" s="157"/>
      <c r="CMB3" s="157"/>
      <c r="CMC3" s="157"/>
      <c r="CMD3" s="157"/>
      <c r="CME3" s="157"/>
      <c r="CMF3" s="157"/>
      <c r="CMG3" s="157"/>
      <c r="CMH3" s="157"/>
      <c r="CMI3" s="157"/>
      <c r="CMJ3" s="157"/>
      <c r="CMK3" s="157"/>
      <c r="CML3" s="157"/>
      <c r="CMM3" s="157"/>
      <c r="CMN3" s="157"/>
      <c r="CMO3" s="157"/>
      <c r="CMP3" s="157"/>
      <c r="CMQ3" s="157"/>
      <c r="CMR3" s="157"/>
      <c r="CMS3" s="157"/>
      <c r="CMT3" s="157"/>
      <c r="CMU3" s="157"/>
      <c r="CMV3" s="157"/>
      <c r="CMW3" s="157"/>
      <c r="CMX3" s="157"/>
      <c r="CMY3" s="157"/>
      <c r="CMZ3" s="157"/>
      <c r="CNA3" s="157"/>
      <c r="CNB3" s="157"/>
      <c r="CNC3" s="157"/>
      <c r="CND3" s="157"/>
      <c r="CNE3" s="157"/>
      <c r="CNF3" s="157"/>
      <c r="CNG3" s="157"/>
      <c r="CNH3" s="157"/>
      <c r="CNI3" s="157"/>
      <c r="CNJ3" s="157"/>
      <c r="CNK3" s="157"/>
      <c r="CNL3" s="157"/>
      <c r="CNM3" s="157"/>
      <c r="CNN3" s="157"/>
      <c r="CNO3" s="157"/>
      <c r="CNP3" s="157"/>
      <c r="CNQ3" s="157"/>
      <c r="CNR3" s="157"/>
      <c r="CNS3" s="157"/>
      <c r="CNT3" s="157"/>
      <c r="CNU3" s="157"/>
      <c r="CNV3" s="157"/>
      <c r="CNW3" s="157"/>
      <c r="CNX3" s="157"/>
      <c r="CNY3" s="157"/>
      <c r="CNZ3" s="157"/>
      <c r="COA3" s="157"/>
      <c r="COB3" s="157"/>
      <c r="COC3" s="157"/>
      <c r="COD3" s="157"/>
      <c r="COE3" s="157"/>
      <c r="COF3" s="157"/>
      <c r="COG3" s="157"/>
      <c r="COH3" s="157"/>
      <c r="COI3" s="157"/>
      <c r="COJ3" s="157"/>
      <c r="COK3" s="157"/>
      <c r="COL3" s="157"/>
      <c r="COM3" s="157"/>
      <c r="CON3" s="157"/>
      <c r="COO3" s="157"/>
      <c r="COP3" s="157"/>
      <c r="COQ3" s="157"/>
      <c r="COR3" s="157"/>
      <c r="COS3" s="157"/>
      <c r="COT3" s="157"/>
      <c r="COU3" s="157"/>
      <c r="COV3" s="157"/>
      <c r="COW3" s="157"/>
      <c r="COX3" s="157"/>
      <c r="COY3" s="157"/>
      <c r="COZ3" s="157"/>
      <c r="CPA3" s="157"/>
      <c r="CPB3" s="157"/>
      <c r="CPC3" s="157"/>
      <c r="CPD3" s="157"/>
      <c r="CPE3" s="157"/>
      <c r="CPF3" s="157"/>
      <c r="CPG3" s="157"/>
      <c r="CPH3" s="157"/>
      <c r="CPI3" s="157"/>
      <c r="CPJ3" s="157"/>
      <c r="CPK3" s="157"/>
      <c r="CPL3" s="157"/>
      <c r="CPM3" s="157"/>
      <c r="CPN3" s="157"/>
      <c r="CPO3" s="157"/>
      <c r="CPP3" s="157"/>
      <c r="CPQ3" s="157"/>
      <c r="CPR3" s="157"/>
      <c r="CPS3" s="157"/>
      <c r="CPT3" s="157"/>
      <c r="CPU3" s="157"/>
      <c r="CPV3" s="157"/>
      <c r="CPW3" s="157"/>
      <c r="CPX3" s="157"/>
      <c r="CPY3" s="157"/>
      <c r="CPZ3" s="157"/>
      <c r="CQA3" s="157"/>
      <c r="CQB3" s="157"/>
      <c r="CQC3" s="157"/>
      <c r="CQD3" s="157"/>
      <c r="CQE3" s="157"/>
      <c r="CQF3" s="157"/>
      <c r="CQG3" s="157"/>
      <c r="CQH3" s="157"/>
      <c r="CQI3" s="157"/>
      <c r="CQJ3" s="157"/>
      <c r="CQK3" s="157"/>
      <c r="CQL3" s="157"/>
      <c r="CQM3" s="157"/>
      <c r="CQN3" s="157"/>
      <c r="CQO3" s="157"/>
      <c r="CQP3" s="157"/>
      <c r="CQQ3" s="157"/>
      <c r="CQR3" s="157"/>
      <c r="CQS3" s="157"/>
      <c r="CQT3" s="157"/>
      <c r="CQU3" s="157"/>
      <c r="CQV3" s="157"/>
      <c r="CQW3" s="157"/>
      <c r="CQX3" s="157"/>
      <c r="CQY3" s="157"/>
      <c r="CQZ3" s="157"/>
      <c r="CRA3" s="157"/>
      <c r="CRB3" s="157"/>
      <c r="CRC3" s="157"/>
      <c r="CRD3" s="157"/>
      <c r="CRE3" s="157"/>
      <c r="CRF3" s="157"/>
      <c r="CRG3" s="157"/>
      <c r="CRH3" s="157"/>
      <c r="CRI3" s="157"/>
      <c r="CRJ3" s="157"/>
      <c r="CRK3" s="157"/>
      <c r="CRL3" s="157"/>
      <c r="CRM3" s="157"/>
      <c r="CRN3" s="157"/>
      <c r="CRO3" s="157"/>
      <c r="CRP3" s="157"/>
      <c r="CRQ3" s="157"/>
      <c r="CRR3" s="157"/>
      <c r="CRS3" s="157"/>
      <c r="CRT3" s="157"/>
      <c r="CRU3" s="157"/>
      <c r="CRV3" s="157"/>
      <c r="CRW3" s="157"/>
      <c r="CRX3" s="157"/>
      <c r="CRY3" s="157"/>
      <c r="CRZ3" s="157"/>
      <c r="CSA3" s="157"/>
      <c r="CSB3" s="157"/>
      <c r="CSC3" s="157"/>
      <c r="CSD3" s="157"/>
      <c r="CSE3" s="157"/>
      <c r="CSF3" s="157"/>
      <c r="CSG3" s="157"/>
      <c r="CSH3" s="157"/>
      <c r="CSI3" s="157"/>
      <c r="CSJ3" s="157"/>
      <c r="CSK3" s="157"/>
      <c r="CSL3" s="157"/>
      <c r="CSM3" s="157"/>
      <c r="CSN3" s="157"/>
      <c r="CSO3" s="157"/>
      <c r="CSP3" s="157"/>
      <c r="CSQ3" s="157"/>
      <c r="CSR3" s="157"/>
      <c r="CSS3" s="157"/>
      <c r="CST3" s="157"/>
      <c r="CSU3" s="157"/>
      <c r="CSV3" s="157"/>
      <c r="CSW3" s="157"/>
      <c r="CSX3" s="157"/>
      <c r="CSY3" s="157"/>
      <c r="CSZ3" s="157"/>
      <c r="CTA3" s="157"/>
      <c r="CTB3" s="157"/>
      <c r="CTC3" s="157"/>
      <c r="CTD3" s="157"/>
      <c r="CTE3" s="157"/>
      <c r="CTF3" s="157"/>
      <c r="CTG3" s="157"/>
      <c r="CTH3" s="157"/>
      <c r="CTI3" s="157"/>
      <c r="CTJ3" s="157"/>
      <c r="CTK3" s="157"/>
      <c r="CTL3" s="157"/>
      <c r="CTM3" s="157"/>
      <c r="CTN3" s="157"/>
      <c r="CTO3" s="157"/>
      <c r="CTP3" s="157"/>
      <c r="CTQ3" s="157"/>
      <c r="CTR3" s="157"/>
      <c r="CTS3" s="157"/>
      <c r="CTT3" s="157"/>
      <c r="CTU3" s="157"/>
      <c r="CTV3" s="157"/>
      <c r="CTW3" s="157"/>
      <c r="CTX3" s="157"/>
      <c r="CTY3" s="157"/>
      <c r="CTZ3" s="157"/>
      <c r="CUA3" s="157"/>
      <c r="CUB3" s="157"/>
      <c r="CUC3" s="157"/>
      <c r="CUD3" s="157"/>
      <c r="CUE3" s="157"/>
      <c r="CUF3" s="157"/>
      <c r="CUG3" s="157"/>
      <c r="CUH3" s="157"/>
      <c r="CUI3" s="157"/>
      <c r="CUJ3" s="157"/>
      <c r="CUK3" s="157"/>
      <c r="CUL3" s="157"/>
      <c r="CUM3" s="157"/>
      <c r="CUN3" s="157"/>
      <c r="CUO3" s="157"/>
      <c r="CUP3" s="157"/>
      <c r="CUQ3" s="157"/>
      <c r="CUR3" s="157"/>
      <c r="CUS3" s="157"/>
      <c r="CUT3" s="157"/>
      <c r="CUU3" s="157"/>
      <c r="CUV3" s="157"/>
      <c r="CUW3" s="157"/>
      <c r="CUX3" s="157"/>
      <c r="CUY3" s="157"/>
      <c r="CUZ3" s="157"/>
      <c r="CVA3" s="157"/>
      <c r="CVB3" s="157"/>
      <c r="CVC3" s="157"/>
      <c r="CVD3" s="157"/>
      <c r="CVE3" s="157"/>
      <c r="CVF3" s="157"/>
      <c r="CVG3" s="157"/>
      <c r="CVH3" s="157"/>
      <c r="CVI3" s="157"/>
      <c r="CVJ3" s="157"/>
      <c r="CVK3" s="157"/>
      <c r="CVL3" s="157"/>
      <c r="CVM3" s="157"/>
      <c r="CVN3" s="157"/>
      <c r="CVO3" s="157"/>
      <c r="CVP3" s="157"/>
      <c r="CVQ3" s="157"/>
      <c r="CVR3" s="157"/>
      <c r="CVS3" s="157"/>
      <c r="CVT3" s="157"/>
      <c r="CVU3" s="157"/>
      <c r="CVV3" s="157"/>
      <c r="CVW3" s="157"/>
      <c r="CVX3" s="157"/>
      <c r="CVY3" s="157"/>
      <c r="CVZ3" s="157"/>
      <c r="CWA3" s="157"/>
      <c r="CWB3" s="157"/>
      <c r="CWC3" s="157"/>
      <c r="CWD3" s="157"/>
      <c r="CWE3" s="157"/>
      <c r="CWF3" s="157"/>
      <c r="CWG3" s="157"/>
      <c r="CWH3" s="157"/>
      <c r="CWI3" s="157"/>
      <c r="CWJ3" s="157"/>
      <c r="CWK3" s="157"/>
      <c r="CWL3" s="157"/>
      <c r="CWM3" s="157"/>
      <c r="CWN3" s="157"/>
      <c r="CWO3" s="157"/>
      <c r="CWP3" s="157"/>
      <c r="CWQ3" s="157"/>
      <c r="CWR3" s="157"/>
      <c r="CWS3" s="157"/>
      <c r="CWT3" s="157"/>
      <c r="CWU3" s="157"/>
      <c r="CWV3" s="157"/>
      <c r="CWW3" s="157"/>
      <c r="CWX3" s="157"/>
      <c r="CWY3" s="157"/>
      <c r="CWZ3" s="157"/>
      <c r="CXA3" s="157"/>
      <c r="CXB3" s="157"/>
      <c r="CXC3" s="157"/>
      <c r="CXD3" s="157"/>
      <c r="CXE3" s="157"/>
      <c r="CXF3" s="157"/>
      <c r="CXG3" s="157"/>
      <c r="CXH3" s="157"/>
      <c r="CXI3" s="157"/>
      <c r="CXJ3" s="157"/>
      <c r="CXK3" s="157"/>
      <c r="CXL3" s="157"/>
      <c r="CXM3" s="157"/>
      <c r="CXN3" s="157"/>
      <c r="CXO3" s="157"/>
      <c r="CXP3" s="157"/>
      <c r="CXQ3" s="157"/>
      <c r="CXR3" s="157"/>
      <c r="CXS3" s="157"/>
      <c r="CXT3" s="157"/>
      <c r="CXU3" s="157"/>
      <c r="CXV3" s="157"/>
      <c r="CXW3" s="157"/>
      <c r="CXX3" s="157"/>
      <c r="CXY3" s="157"/>
      <c r="CXZ3" s="157"/>
      <c r="CYA3" s="157"/>
      <c r="CYB3" s="157"/>
      <c r="CYC3" s="157"/>
      <c r="CYD3" s="157"/>
      <c r="CYE3" s="157"/>
      <c r="CYF3" s="157"/>
      <c r="CYG3" s="157"/>
      <c r="CYH3" s="157"/>
      <c r="CYI3" s="157"/>
      <c r="CYJ3" s="157"/>
      <c r="CYK3" s="157"/>
      <c r="CYL3" s="157"/>
      <c r="CYM3" s="157"/>
      <c r="CYN3" s="157"/>
      <c r="CYO3" s="157"/>
      <c r="CYP3" s="157"/>
      <c r="CYQ3" s="157"/>
      <c r="CYR3" s="157"/>
      <c r="CYS3" s="157"/>
      <c r="CYT3" s="157"/>
      <c r="CYU3" s="157"/>
      <c r="CYV3" s="157"/>
      <c r="CYW3" s="157"/>
      <c r="CYX3" s="157"/>
      <c r="CYY3" s="157"/>
      <c r="CYZ3" s="157"/>
      <c r="CZA3" s="157"/>
      <c r="CZB3" s="157"/>
      <c r="CZC3" s="157"/>
      <c r="CZD3" s="157"/>
      <c r="CZE3" s="157"/>
      <c r="CZF3" s="157"/>
      <c r="CZG3" s="157"/>
      <c r="CZH3" s="157"/>
      <c r="CZI3" s="157"/>
      <c r="CZJ3" s="157"/>
      <c r="CZK3" s="157"/>
      <c r="CZL3" s="157"/>
      <c r="CZM3" s="157"/>
      <c r="CZN3" s="157"/>
      <c r="CZO3" s="157"/>
      <c r="CZP3" s="157"/>
      <c r="CZQ3" s="157"/>
      <c r="CZR3" s="157"/>
      <c r="CZS3" s="157"/>
      <c r="CZT3" s="157"/>
      <c r="CZU3" s="157"/>
      <c r="CZV3" s="157"/>
      <c r="CZW3" s="157"/>
      <c r="CZX3" s="157"/>
      <c r="CZY3" s="157"/>
      <c r="CZZ3" s="157"/>
      <c r="DAA3" s="157"/>
      <c r="DAB3" s="157"/>
      <c r="DAC3" s="157"/>
      <c r="DAD3" s="157"/>
      <c r="DAE3" s="157"/>
      <c r="DAF3" s="157"/>
      <c r="DAG3" s="157"/>
      <c r="DAH3" s="157"/>
      <c r="DAI3" s="157"/>
      <c r="DAJ3" s="157"/>
      <c r="DAK3" s="157"/>
      <c r="DAL3" s="157"/>
      <c r="DAM3" s="157"/>
      <c r="DAN3" s="157"/>
      <c r="DAO3" s="157"/>
      <c r="DAP3" s="157"/>
      <c r="DAQ3" s="157"/>
      <c r="DAR3" s="157"/>
      <c r="DAS3" s="157"/>
      <c r="DAT3" s="157"/>
      <c r="DAU3" s="157"/>
      <c r="DAV3" s="157"/>
      <c r="DAW3" s="157"/>
      <c r="DAX3" s="157"/>
      <c r="DAY3" s="157"/>
      <c r="DAZ3" s="157"/>
      <c r="DBA3" s="157"/>
      <c r="DBB3" s="157"/>
      <c r="DBC3" s="157"/>
      <c r="DBD3" s="157"/>
      <c r="DBE3" s="157"/>
      <c r="DBF3" s="157"/>
      <c r="DBG3" s="157"/>
      <c r="DBH3" s="157"/>
      <c r="DBI3" s="157"/>
      <c r="DBJ3" s="157"/>
      <c r="DBK3" s="157"/>
      <c r="DBL3" s="157"/>
      <c r="DBM3" s="157"/>
      <c r="DBN3" s="157"/>
      <c r="DBO3" s="157"/>
      <c r="DBP3" s="157"/>
      <c r="DBQ3" s="157"/>
      <c r="DBR3" s="157"/>
      <c r="DBS3" s="157"/>
      <c r="DBT3" s="157"/>
      <c r="DBU3" s="157"/>
      <c r="DBV3" s="157"/>
      <c r="DBW3" s="157"/>
      <c r="DBX3" s="157"/>
      <c r="DBY3" s="157"/>
      <c r="DBZ3" s="157"/>
      <c r="DCA3" s="157"/>
      <c r="DCB3" s="157"/>
      <c r="DCC3" s="157"/>
      <c r="DCD3" s="157"/>
      <c r="DCE3" s="157"/>
      <c r="DCF3" s="157"/>
      <c r="DCG3" s="157"/>
      <c r="DCH3" s="157"/>
      <c r="DCI3" s="157"/>
      <c r="DCJ3" s="157"/>
      <c r="DCK3" s="157"/>
      <c r="DCL3" s="157"/>
      <c r="DCM3" s="157"/>
      <c r="DCN3" s="157"/>
      <c r="DCO3" s="157"/>
      <c r="DCP3" s="157"/>
      <c r="DCQ3" s="157"/>
      <c r="DCR3" s="157"/>
      <c r="DCS3" s="157"/>
      <c r="DCT3" s="157"/>
      <c r="DCU3" s="157"/>
      <c r="DCV3" s="157"/>
      <c r="DCW3" s="157"/>
      <c r="DCX3" s="157"/>
      <c r="DCY3" s="157"/>
      <c r="DCZ3" s="157"/>
      <c r="DDA3" s="157"/>
      <c r="DDB3" s="157"/>
      <c r="DDC3" s="157"/>
      <c r="DDD3" s="157"/>
      <c r="DDE3" s="157"/>
      <c r="DDF3" s="157"/>
      <c r="DDG3" s="157"/>
      <c r="DDH3" s="157"/>
      <c r="DDI3" s="157"/>
      <c r="DDJ3" s="157"/>
      <c r="DDK3" s="157"/>
      <c r="DDL3" s="157"/>
      <c r="DDM3" s="157"/>
      <c r="DDN3" s="157"/>
      <c r="DDO3" s="157"/>
      <c r="DDP3" s="157"/>
      <c r="DDQ3" s="157"/>
      <c r="DDR3" s="157"/>
      <c r="DDS3" s="157"/>
      <c r="DDT3" s="157"/>
      <c r="DDU3" s="157"/>
      <c r="DDV3" s="157"/>
      <c r="DDW3" s="157"/>
      <c r="DDX3" s="157"/>
      <c r="DDY3" s="157"/>
      <c r="DDZ3" s="157"/>
      <c r="DEA3" s="157"/>
      <c r="DEB3" s="157"/>
      <c r="DEC3" s="157"/>
      <c r="DED3" s="157"/>
      <c r="DEE3" s="157"/>
      <c r="DEF3" s="157"/>
      <c r="DEG3" s="157"/>
      <c r="DEH3" s="157"/>
      <c r="DEI3" s="157"/>
      <c r="DEJ3" s="157"/>
      <c r="DEK3" s="157"/>
      <c r="DEL3" s="157"/>
      <c r="DEM3" s="157"/>
      <c r="DEN3" s="157"/>
      <c r="DEO3" s="157"/>
      <c r="DEP3" s="157"/>
      <c r="DEQ3" s="157"/>
      <c r="DER3" s="157"/>
      <c r="DES3" s="157"/>
      <c r="DET3" s="157"/>
      <c r="DEU3" s="157"/>
      <c r="DEV3" s="157"/>
      <c r="DEW3" s="157"/>
      <c r="DEX3" s="157"/>
      <c r="DEY3" s="157"/>
      <c r="DEZ3" s="157"/>
      <c r="DFA3" s="157"/>
      <c r="DFB3" s="157"/>
      <c r="DFC3" s="157"/>
      <c r="DFD3" s="157"/>
      <c r="DFE3" s="157"/>
      <c r="DFF3" s="157"/>
      <c r="DFG3" s="157"/>
      <c r="DFH3" s="157"/>
      <c r="DFI3" s="157"/>
      <c r="DFJ3" s="157"/>
      <c r="DFK3" s="157"/>
      <c r="DFL3" s="157"/>
      <c r="DFM3" s="157"/>
      <c r="DFN3" s="157"/>
      <c r="DFO3" s="157"/>
      <c r="DFP3" s="157"/>
      <c r="DFQ3" s="157"/>
      <c r="DFR3" s="157"/>
      <c r="DFS3" s="157"/>
      <c r="DFT3" s="157"/>
      <c r="DFU3" s="157"/>
      <c r="DFV3" s="157"/>
      <c r="DFW3" s="157"/>
      <c r="DFX3" s="157"/>
      <c r="DFY3" s="157"/>
      <c r="DFZ3" s="157"/>
      <c r="DGA3" s="157"/>
      <c r="DGB3" s="157"/>
      <c r="DGC3" s="157"/>
      <c r="DGD3" s="157"/>
      <c r="DGE3" s="157"/>
      <c r="DGF3" s="157"/>
      <c r="DGG3" s="157"/>
      <c r="DGH3" s="157"/>
      <c r="DGI3" s="157"/>
      <c r="DGJ3" s="157"/>
      <c r="DGK3" s="157"/>
      <c r="DGL3" s="157"/>
      <c r="DGM3" s="157"/>
      <c r="DGN3" s="157"/>
      <c r="DGO3" s="157"/>
      <c r="DGP3" s="157"/>
      <c r="DGQ3" s="157"/>
      <c r="DGR3" s="157"/>
      <c r="DGS3" s="157"/>
      <c r="DGT3" s="157"/>
      <c r="DGU3" s="157"/>
      <c r="DGV3" s="157"/>
      <c r="DGW3" s="157"/>
      <c r="DGX3" s="157"/>
      <c r="DGY3" s="157"/>
      <c r="DGZ3" s="157"/>
      <c r="DHA3" s="157"/>
      <c r="DHB3" s="157"/>
      <c r="DHC3" s="157"/>
      <c r="DHD3" s="157"/>
      <c r="DHE3" s="157"/>
      <c r="DHF3" s="157"/>
      <c r="DHG3" s="157"/>
      <c r="DHH3" s="157"/>
      <c r="DHI3" s="157"/>
      <c r="DHJ3" s="157"/>
      <c r="DHK3" s="157"/>
      <c r="DHL3" s="157"/>
      <c r="DHM3" s="157"/>
      <c r="DHN3" s="157"/>
      <c r="DHO3" s="157"/>
      <c r="DHP3" s="157"/>
      <c r="DHQ3" s="157"/>
      <c r="DHR3" s="157"/>
      <c r="DHS3" s="157"/>
      <c r="DHT3" s="157"/>
      <c r="DHU3" s="157"/>
      <c r="DHV3" s="157"/>
      <c r="DHW3" s="157"/>
      <c r="DHX3" s="157"/>
      <c r="DHY3" s="157"/>
      <c r="DHZ3" s="157"/>
      <c r="DIA3" s="157"/>
      <c r="DIB3" s="157"/>
      <c r="DIC3" s="157"/>
      <c r="DID3" s="157"/>
      <c r="DIE3" s="157"/>
      <c r="DIF3" s="157"/>
      <c r="DIG3" s="157"/>
      <c r="DIH3" s="157"/>
      <c r="DII3" s="157"/>
      <c r="DIJ3" s="157"/>
      <c r="DIK3" s="157"/>
      <c r="DIL3" s="157"/>
      <c r="DIM3" s="157"/>
      <c r="DIN3" s="157"/>
      <c r="DIO3" s="157"/>
      <c r="DIP3" s="157"/>
      <c r="DIQ3" s="157"/>
      <c r="DIR3" s="157"/>
      <c r="DIS3" s="157"/>
      <c r="DIT3" s="157"/>
      <c r="DIU3" s="157"/>
      <c r="DIV3" s="157"/>
      <c r="DIW3" s="157"/>
      <c r="DIX3" s="157"/>
      <c r="DIY3" s="157"/>
      <c r="DIZ3" s="157"/>
      <c r="DJA3" s="157"/>
      <c r="DJB3" s="157"/>
      <c r="DJC3" s="157"/>
      <c r="DJD3" s="157"/>
      <c r="DJE3" s="157"/>
      <c r="DJF3" s="157"/>
      <c r="DJG3" s="157"/>
      <c r="DJH3" s="157"/>
      <c r="DJI3" s="157"/>
      <c r="DJJ3" s="157"/>
      <c r="DJK3" s="157"/>
      <c r="DJL3" s="157"/>
      <c r="DJM3" s="157"/>
      <c r="DJN3" s="157"/>
      <c r="DJO3" s="157"/>
      <c r="DJP3" s="157"/>
      <c r="DJQ3" s="157"/>
      <c r="DJR3" s="157"/>
      <c r="DJS3" s="157"/>
      <c r="DJT3" s="157"/>
      <c r="DJU3" s="157"/>
      <c r="DJV3" s="157"/>
      <c r="DJW3" s="157"/>
      <c r="DJX3" s="157"/>
      <c r="DJY3" s="157"/>
      <c r="DJZ3" s="157"/>
      <c r="DKA3" s="157"/>
      <c r="DKB3" s="157"/>
      <c r="DKC3" s="157"/>
      <c r="DKD3" s="157"/>
      <c r="DKE3" s="157"/>
      <c r="DKF3" s="157"/>
      <c r="DKG3" s="157"/>
      <c r="DKH3" s="157"/>
      <c r="DKI3" s="157"/>
      <c r="DKJ3" s="157"/>
      <c r="DKK3" s="157"/>
      <c r="DKL3" s="157"/>
      <c r="DKM3" s="157"/>
      <c r="DKN3" s="157"/>
      <c r="DKO3" s="157"/>
      <c r="DKP3" s="157"/>
      <c r="DKQ3" s="157"/>
      <c r="DKR3" s="157"/>
      <c r="DKS3" s="157"/>
      <c r="DKT3" s="157"/>
      <c r="DKU3" s="157"/>
      <c r="DKV3" s="157"/>
      <c r="DKW3" s="157"/>
      <c r="DKX3" s="157"/>
      <c r="DKY3" s="157"/>
      <c r="DKZ3" s="157"/>
      <c r="DLA3" s="157"/>
      <c r="DLB3" s="157"/>
      <c r="DLC3" s="157"/>
      <c r="DLD3" s="157"/>
      <c r="DLE3" s="157"/>
      <c r="DLF3" s="157"/>
      <c r="DLG3" s="157"/>
      <c r="DLH3" s="157"/>
      <c r="DLI3" s="157"/>
      <c r="DLJ3" s="157"/>
      <c r="DLK3" s="157"/>
      <c r="DLL3" s="157"/>
      <c r="DLM3" s="157"/>
      <c r="DLN3" s="157"/>
      <c r="DLO3" s="157"/>
      <c r="DLP3" s="157"/>
      <c r="DLQ3" s="157"/>
      <c r="DLR3" s="157"/>
      <c r="DLS3" s="157"/>
      <c r="DLT3" s="157"/>
      <c r="DLU3" s="157"/>
      <c r="DLV3" s="157"/>
      <c r="DLW3" s="157"/>
      <c r="DLX3" s="157"/>
      <c r="DLY3" s="157"/>
      <c r="DLZ3" s="157"/>
      <c r="DMA3" s="157"/>
      <c r="DMB3" s="157"/>
      <c r="DMC3" s="157"/>
      <c r="DMD3" s="157"/>
      <c r="DME3" s="157"/>
      <c r="DMF3" s="157"/>
      <c r="DMG3" s="157"/>
      <c r="DMH3" s="157"/>
      <c r="DMI3" s="157"/>
      <c r="DMJ3" s="157"/>
      <c r="DMK3" s="157"/>
      <c r="DML3" s="157"/>
      <c r="DMM3" s="157"/>
      <c r="DMN3" s="157"/>
      <c r="DMO3" s="157"/>
      <c r="DMP3" s="157"/>
      <c r="DMQ3" s="157"/>
      <c r="DMR3" s="157"/>
      <c r="DMS3" s="157"/>
      <c r="DMT3" s="157"/>
      <c r="DMU3" s="157"/>
      <c r="DMV3" s="157"/>
      <c r="DMW3" s="157"/>
      <c r="DMX3" s="157"/>
      <c r="DMY3" s="157"/>
      <c r="DMZ3" s="157"/>
      <c r="DNA3" s="157"/>
      <c r="DNB3" s="157"/>
      <c r="DNC3" s="157"/>
      <c r="DND3" s="157"/>
      <c r="DNE3" s="157"/>
      <c r="DNF3" s="157"/>
      <c r="DNG3" s="157"/>
      <c r="DNH3" s="157"/>
      <c r="DNI3" s="157"/>
      <c r="DNJ3" s="157"/>
      <c r="DNK3" s="157"/>
      <c r="DNL3" s="157"/>
      <c r="DNM3" s="157"/>
      <c r="DNN3" s="157"/>
      <c r="DNO3" s="157"/>
      <c r="DNP3" s="157"/>
      <c r="DNQ3" s="157"/>
      <c r="DNR3" s="157"/>
      <c r="DNS3" s="157"/>
      <c r="DNT3" s="157"/>
      <c r="DNU3" s="157"/>
      <c r="DNV3" s="157"/>
      <c r="DNW3" s="157"/>
      <c r="DNX3" s="157"/>
      <c r="DNY3" s="157"/>
      <c r="DNZ3" s="157"/>
      <c r="DOA3" s="157"/>
      <c r="DOB3" s="157"/>
      <c r="DOC3" s="157"/>
      <c r="DOD3" s="157"/>
      <c r="DOE3" s="157"/>
      <c r="DOF3" s="157"/>
      <c r="DOG3" s="157"/>
      <c r="DOH3" s="157"/>
      <c r="DOI3" s="157"/>
      <c r="DOJ3" s="157"/>
      <c r="DOK3" s="157"/>
      <c r="DOL3" s="157"/>
      <c r="DOM3" s="157"/>
      <c r="DON3" s="157"/>
      <c r="DOO3" s="157"/>
      <c r="DOP3" s="157"/>
      <c r="DOQ3" s="157"/>
      <c r="DOR3" s="157"/>
      <c r="DOS3" s="157"/>
      <c r="DOT3" s="157"/>
      <c r="DOU3" s="157"/>
      <c r="DOV3" s="157"/>
      <c r="DOW3" s="157"/>
      <c r="DOX3" s="157"/>
      <c r="DOY3" s="157"/>
      <c r="DOZ3" s="157"/>
      <c r="DPA3" s="157"/>
      <c r="DPB3" s="157"/>
      <c r="DPC3" s="157"/>
      <c r="DPD3" s="157"/>
      <c r="DPE3" s="157"/>
      <c r="DPF3" s="157"/>
      <c r="DPG3" s="157"/>
      <c r="DPH3" s="157"/>
      <c r="DPI3" s="157"/>
      <c r="DPJ3" s="157"/>
      <c r="DPK3" s="157"/>
      <c r="DPL3" s="157"/>
      <c r="DPM3" s="157"/>
      <c r="DPN3" s="157"/>
      <c r="DPO3" s="157"/>
      <c r="DPP3" s="157"/>
      <c r="DPQ3" s="157"/>
      <c r="DPR3" s="157"/>
      <c r="DPS3" s="157"/>
      <c r="DPT3" s="157"/>
      <c r="DPU3" s="157"/>
      <c r="DPV3" s="157"/>
      <c r="DPW3" s="157"/>
      <c r="DPX3" s="157"/>
      <c r="DPY3" s="157"/>
      <c r="DPZ3" s="157"/>
      <c r="DQA3" s="157"/>
      <c r="DQB3" s="157"/>
      <c r="DQC3" s="157"/>
      <c r="DQD3" s="157"/>
      <c r="DQE3" s="157"/>
      <c r="DQF3" s="157"/>
      <c r="DQG3" s="157"/>
      <c r="DQH3" s="157"/>
      <c r="DQI3" s="157"/>
      <c r="DQJ3" s="157"/>
      <c r="DQK3" s="157"/>
      <c r="DQL3" s="157"/>
      <c r="DQM3" s="157"/>
      <c r="DQN3" s="157"/>
      <c r="DQO3" s="157"/>
      <c r="DQP3" s="157"/>
      <c r="DQQ3" s="157"/>
      <c r="DQR3" s="157"/>
      <c r="DQS3" s="157"/>
      <c r="DQT3" s="157"/>
      <c r="DQU3" s="157"/>
      <c r="DQV3" s="157"/>
      <c r="DQW3" s="157"/>
      <c r="DQX3" s="157"/>
      <c r="DQY3" s="157"/>
      <c r="DQZ3" s="157"/>
      <c r="DRA3" s="157"/>
      <c r="DRB3" s="157"/>
      <c r="DRC3" s="157"/>
      <c r="DRD3" s="157"/>
      <c r="DRE3" s="157"/>
      <c r="DRF3" s="157"/>
      <c r="DRG3" s="157"/>
      <c r="DRH3" s="157"/>
      <c r="DRI3" s="157"/>
      <c r="DRJ3" s="157"/>
      <c r="DRK3" s="157"/>
      <c r="DRL3" s="157"/>
      <c r="DRM3" s="157"/>
      <c r="DRN3" s="157"/>
      <c r="DRO3" s="157"/>
      <c r="DRP3" s="157"/>
      <c r="DRQ3" s="157"/>
      <c r="DRR3" s="157"/>
      <c r="DRS3" s="157"/>
      <c r="DRT3" s="157"/>
      <c r="DRU3" s="157"/>
      <c r="DRV3" s="157"/>
      <c r="DRW3" s="157"/>
      <c r="DRX3" s="157"/>
      <c r="DRY3" s="157"/>
      <c r="DRZ3" s="157"/>
      <c r="DSA3" s="157"/>
      <c r="DSB3" s="157"/>
      <c r="DSC3" s="157"/>
      <c r="DSD3" s="157"/>
      <c r="DSE3" s="157"/>
      <c r="DSF3" s="157"/>
      <c r="DSG3" s="157"/>
      <c r="DSH3" s="157"/>
      <c r="DSI3" s="157"/>
      <c r="DSJ3" s="157"/>
      <c r="DSK3" s="157"/>
      <c r="DSL3" s="157"/>
      <c r="DSM3" s="157"/>
      <c r="DSN3" s="157"/>
      <c r="DSO3" s="157"/>
      <c r="DSP3" s="157"/>
      <c r="DSQ3" s="157"/>
      <c r="DSR3" s="157"/>
      <c r="DSS3" s="157"/>
      <c r="DST3" s="157"/>
      <c r="DSU3" s="157"/>
      <c r="DSV3" s="157"/>
      <c r="DSW3" s="157"/>
      <c r="DSX3" s="157"/>
      <c r="DSY3" s="157"/>
      <c r="DSZ3" s="157"/>
      <c r="DTA3" s="157"/>
      <c r="DTB3" s="157"/>
      <c r="DTC3" s="157"/>
      <c r="DTD3" s="157"/>
      <c r="DTE3" s="157"/>
      <c r="DTF3" s="157"/>
      <c r="DTG3" s="157"/>
      <c r="DTH3" s="157"/>
      <c r="DTI3" s="157"/>
      <c r="DTJ3" s="157"/>
      <c r="DTK3" s="157"/>
      <c r="DTL3" s="157"/>
      <c r="DTM3" s="157"/>
      <c r="DTN3" s="157"/>
      <c r="DTO3" s="157"/>
      <c r="DTP3" s="157"/>
      <c r="DTQ3" s="157"/>
      <c r="DTR3" s="157"/>
      <c r="DTS3" s="157"/>
      <c r="DTT3" s="157"/>
      <c r="DTU3" s="157"/>
      <c r="DTV3" s="157"/>
      <c r="DTW3" s="157"/>
      <c r="DTX3" s="157"/>
      <c r="DTY3" s="157"/>
      <c r="DTZ3" s="157"/>
      <c r="DUA3" s="157"/>
      <c r="DUB3" s="157"/>
      <c r="DUC3" s="157"/>
      <c r="DUD3" s="157"/>
      <c r="DUE3" s="157"/>
      <c r="DUF3" s="157"/>
      <c r="DUG3" s="157"/>
      <c r="DUH3" s="157"/>
      <c r="DUI3" s="157"/>
      <c r="DUJ3" s="157"/>
      <c r="DUK3" s="157"/>
      <c r="DUL3" s="157"/>
      <c r="DUM3" s="157"/>
      <c r="DUN3" s="157"/>
      <c r="DUO3" s="157"/>
      <c r="DUP3" s="157"/>
      <c r="DUQ3" s="157"/>
      <c r="DUR3" s="157"/>
      <c r="DUS3" s="157"/>
      <c r="DUT3" s="157"/>
      <c r="DUU3" s="157"/>
      <c r="DUV3" s="157"/>
      <c r="DUW3" s="157"/>
      <c r="DUX3" s="157"/>
      <c r="DUY3" s="157"/>
      <c r="DUZ3" s="157"/>
      <c r="DVA3" s="157"/>
      <c r="DVB3" s="157"/>
      <c r="DVC3" s="157"/>
      <c r="DVD3" s="157"/>
      <c r="DVE3" s="157"/>
      <c r="DVF3" s="157"/>
      <c r="DVG3" s="157"/>
      <c r="DVH3" s="157"/>
      <c r="DVI3" s="157"/>
      <c r="DVJ3" s="157"/>
      <c r="DVK3" s="157"/>
      <c r="DVL3" s="157"/>
      <c r="DVM3" s="157"/>
      <c r="DVN3" s="157"/>
      <c r="DVO3" s="157"/>
      <c r="DVP3" s="157"/>
      <c r="DVQ3" s="157"/>
      <c r="DVR3" s="157"/>
      <c r="DVS3" s="157"/>
      <c r="DVT3" s="157"/>
      <c r="DVU3" s="157"/>
      <c r="DVV3" s="157"/>
      <c r="DVW3" s="157"/>
      <c r="DVX3" s="157"/>
      <c r="DVY3" s="157"/>
      <c r="DVZ3" s="157"/>
      <c r="DWA3" s="157"/>
      <c r="DWB3" s="157"/>
      <c r="DWC3" s="157"/>
      <c r="DWD3" s="157"/>
      <c r="DWE3" s="157"/>
      <c r="DWF3" s="157"/>
      <c r="DWG3" s="157"/>
      <c r="DWH3" s="157"/>
      <c r="DWI3" s="157"/>
      <c r="DWJ3" s="157"/>
      <c r="DWK3" s="157"/>
      <c r="DWL3" s="157"/>
      <c r="DWM3" s="157"/>
      <c r="DWN3" s="157"/>
      <c r="DWO3" s="157"/>
      <c r="DWP3" s="157"/>
      <c r="DWQ3" s="157"/>
      <c r="DWR3" s="157"/>
      <c r="DWS3" s="157"/>
      <c r="DWT3" s="157"/>
      <c r="DWU3" s="157"/>
      <c r="DWV3" s="157"/>
      <c r="DWW3" s="157"/>
      <c r="DWX3" s="157"/>
      <c r="DWY3" s="157"/>
      <c r="DWZ3" s="157"/>
      <c r="DXA3" s="157"/>
      <c r="DXB3" s="157"/>
      <c r="DXC3" s="157"/>
      <c r="DXD3" s="157"/>
      <c r="DXE3" s="157"/>
      <c r="DXF3" s="157"/>
      <c r="DXG3" s="157"/>
      <c r="DXH3" s="157"/>
      <c r="DXI3" s="157"/>
      <c r="DXJ3" s="157"/>
      <c r="DXK3" s="157"/>
      <c r="DXL3" s="157"/>
      <c r="DXM3" s="157"/>
      <c r="DXN3" s="157"/>
      <c r="DXO3" s="157"/>
      <c r="DXP3" s="157"/>
      <c r="DXQ3" s="157"/>
      <c r="DXR3" s="157"/>
      <c r="DXS3" s="157"/>
      <c r="DXT3" s="157"/>
      <c r="DXU3" s="157"/>
      <c r="DXV3" s="157"/>
      <c r="DXW3" s="157"/>
      <c r="DXX3" s="157"/>
      <c r="DXY3" s="157"/>
      <c r="DXZ3" s="157"/>
      <c r="DYA3" s="157"/>
      <c r="DYB3" s="157"/>
      <c r="DYC3" s="157"/>
      <c r="DYD3" s="157"/>
      <c r="DYE3" s="157"/>
      <c r="DYF3" s="157"/>
      <c r="DYG3" s="157"/>
      <c r="DYH3" s="157"/>
      <c r="DYI3" s="157"/>
      <c r="DYJ3" s="157"/>
      <c r="DYK3" s="157"/>
      <c r="DYL3" s="157"/>
      <c r="DYM3" s="157"/>
      <c r="DYN3" s="157"/>
      <c r="DYO3" s="157"/>
      <c r="DYP3" s="157"/>
      <c r="DYQ3" s="157"/>
      <c r="DYR3" s="157"/>
      <c r="DYS3" s="157"/>
      <c r="DYT3" s="157"/>
      <c r="DYU3" s="157"/>
      <c r="DYV3" s="157"/>
      <c r="DYW3" s="157"/>
      <c r="DYX3" s="157"/>
      <c r="DYY3" s="157"/>
      <c r="DYZ3" s="157"/>
      <c r="DZA3" s="157"/>
      <c r="DZB3" s="157"/>
      <c r="DZC3" s="157"/>
      <c r="DZD3" s="157"/>
      <c r="DZE3" s="157"/>
      <c r="DZF3" s="157"/>
      <c r="DZG3" s="157"/>
      <c r="DZH3" s="157"/>
      <c r="DZI3" s="157"/>
      <c r="DZJ3" s="157"/>
      <c r="DZK3" s="157"/>
      <c r="DZL3" s="157"/>
      <c r="DZM3" s="157"/>
      <c r="DZN3" s="157"/>
      <c r="DZO3" s="157"/>
      <c r="DZP3" s="157"/>
      <c r="DZQ3" s="157"/>
      <c r="DZR3" s="157"/>
      <c r="DZS3" s="157"/>
      <c r="DZT3" s="157"/>
      <c r="DZU3" s="157"/>
      <c r="DZV3" s="157"/>
      <c r="DZW3" s="157"/>
      <c r="DZX3" s="157"/>
      <c r="DZY3" s="157"/>
      <c r="DZZ3" s="157"/>
      <c r="EAA3" s="157"/>
      <c r="EAB3" s="157"/>
      <c r="EAC3" s="157"/>
      <c r="EAD3" s="157"/>
      <c r="EAE3" s="157"/>
      <c r="EAF3" s="157"/>
      <c r="EAG3" s="157"/>
      <c r="EAH3" s="157"/>
      <c r="EAI3" s="157"/>
      <c r="EAJ3" s="157"/>
      <c r="EAK3" s="157"/>
      <c r="EAL3" s="157"/>
      <c r="EAM3" s="157"/>
      <c r="EAN3" s="157"/>
      <c r="EAO3" s="157"/>
      <c r="EAP3" s="157"/>
      <c r="EAQ3" s="157"/>
      <c r="EAR3" s="157"/>
      <c r="EAS3" s="157"/>
      <c r="EAT3" s="157"/>
      <c r="EAU3" s="157"/>
      <c r="EAV3" s="157"/>
      <c r="EAW3" s="157"/>
      <c r="EAX3" s="157"/>
      <c r="EAY3" s="157"/>
      <c r="EAZ3" s="157"/>
      <c r="EBA3" s="157"/>
      <c r="EBB3" s="157"/>
      <c r="EBC3" s="157"/>
      <c r="EBD3" s="157"/>
      <c r="EBE3" s="157"/>
      <c r="EBF3" s="157"/>
      <c r="EBG3" s="157"/>
      <c r="EBH3" s="157"/>
      <c r="EBI3" s="157"/>
      <c r="EBJ3" s="157"/>
      <c r="EBK3" s="157"/>
      <c r="EBL3" s="157"/>
      <c r="EBM3" s="157"/>
      <c r="EBN3" s="157"/>
      <c r="EBO3" s="157"/>
      <c r="EBP3" s="157"/>
      <c r="EBQ3" s="157"/>
      <c r="EBR3" s="157"/>
      <c r="EBS3" s="157"/>
      <c r="EBT3" s="157"/>
      <c r="EBU3" s="157"/>
      <c r="EBV3" s="157"/>
      <c r="EBW3" s="157"/>
      <c r="EBX3" s="157"/>
      <c r="EBY3" s="157"/>
      <c r="EBZ3" s="157"/>
      <c r="ECA3" s="157"/>
      <c r="ECB3" s="157"/>
      <c r="ECC3" s="157"/>
      <c r="ECD3" s="157"/>
      <c r="ECE3" s="157"/>
      <c r="ECF3" s="157"/>
      <c r="ECG3" s="157"/>
      <c r="ECH3" s="157"/>
      <c r="ECI3" s="157"/>
      <c r="ECJ3" s="157"/>
      <c r="ECK3" s="157"/>
      <c r="ECL3" s="157"/>
      <c r="ECM3" s="157"/>
      <c r="ECN3" s="157"/>
      <c r="ECO3" s="157"/>
      <c r="ECP3" s="157"/>
      <c r="ECQ3" s="157"/>
      <c r="ECR3" s="157"/>
      <c r="ECS3" s="157"/>
      <c r="ECT3" s="157"/>
      <c r="ECU3" s="157"/>
      <c r="ECV3" s="157"/>
      <c r="ECW3" s="157"/>
      <c r="ECX3" s="157"/>
      <c r="ECY3" s="157"/>
      <c r="ECZ3" s="157"/>
      <c r="EDA3" s="157"/>
      <c r="EDB3" s="157"/>
      <c r="EDC3" s="157"/>
      <c r="EDD3" s="157"/>
      <c r="EDE3" s="157"/>
      <c r="EDF3" s="157"/>
      <c r="EDG3" s="157"/>
      <c r="EDH3" s="157"/>
      <c r="EDI3" s="157"/>
      <c r="EDJ3" s="157"/>
      <c r="EDK3" s="157"/>
      <c r="EDL3" s="157"/>
      <c r="EDM3" s="157"/>
      <c r="EDN3" s="157"/>
      <c r="EDO3" s="157"/>
      <c r="EDP3" s="157"/>
      <c r="EDQ3" s="157"/>
      <c r="EDR3" s="157"/>
      <c r="EDS3" s="157"/>
      <c r="EDT3" s="157"/>
      <c r="EDU3" s="157"/>
      <c r="EDV3" s="157"/>
      <c r="EDW3" s="157"/>
      <c r="EDX3" s="157"/>
      <c r="EDY3" s="157"/>
      <c r="EDZ3" s="157"/>
      <c r="EEA3" s="157"/>
      <c r="EEB3" s="157"/>
      <c r="EEC3" s="157"/>
      <c r="EED3" s="157"/>
      <c r="EEE3" s="157"/>
      <c r="EEF3" s="157"/>
      <c r="EEG3" s="157"/>
      <c r="EEH3" s="157"/>
      <c r="EEI3" s="157"/>
      <c r="EEJ3" s="157"/>
      <c r="EEK3" s="157"/>
      <c r="EEL3" s="157"/>
      <c r="EEM3" s="157"/>
      <c r="EEN3" s="157"/>
      <c r="EEO3" s="157"/>
      <c r="EEP3" s="157"/>
      <c r="EEQ3" s="157"/>
      <c r="EER3" s="157"/>
      <c r="EES3" s="157"/>
      <c r="EET3" s="157"/>
      <c r="EEU3" s="157"/>
      <c r="EEV3" s="157"/>
      <c r="EEW3" s="157"/>
      <c r="EEX3" s="157"/>
      <c r="EEY3" s="157"/>
      <c r="EEZ3" s="157"/>
      <c r="EFA3" s="157"/>
      <c r="EFB3" s="157"/>
      <c r="EFC3" s="157"/>
      <c r="EFD3" s="157"/>
      <c r="EFE3" s="157"/>
      <c r="EFF3" s="157"/>
      <c r="EFG3" s="157"/>
      <c r="EFH3" s="157"/>
      <c r="EFI3" s="157"/>
      <c r="EFJ3" s="157"/>
      <c r="EFK3" s="157"/>
      <c r="EFL3" s="157"/>
      <c r="EFM3" s="157"/>
      <c r="EFN3" s="157"/>
      <c r="EFO3" s="157"/>
      <c r="EFP3" s="157"/>
      <c r="EFQ3" s="157"/>
      <c r="EFR3" s="157"/>
      <c r="EFS3" s="157"/>
      <c r="EFT3" s="157"/>
      <c r="EFU3" s="157"/>
      <c r="EFV3" s="157"/>
      <c r="EFW3" s="157"/>
      <c r="EFX3" s="157"/>
      <c r="EFY3" s="157"/>
      <c r="EFZ3" s="157"/>
      <c r="EGA3" s="157"/>
      <c r="EGB3" s="157"/>
      <c r="EGC3" s="157"/>
      <c r="EGD3" s="157"/>
      <c r="EGE3" s="157"/>
      <c r="EGF3" s="157"/>
      <c r="EGG3" s="157"/>
      <c r="EGH3" s="157"/>
      <c r="EGI3" s="157"/>
      <c r="EGJ3" s="157"/>
      <c r="EGK3" s="157"/>
      <c r="EGL3" s="157"/>
      <c r="EGM3" s="157"/>
      <c r="EGN3" s="157"/>
      <c r="EGO3" s="157"/>
      <c r="EGP3" s="157"/>
      <c r="EGQ3" s="157"/>
      <c r="EGR3" s="157"/>
      <c r="EGS3" s="157"/>
      <c r="EGT3" s="157"/>
      <c r="EGU3" s="157"/>
      <c r="EGV3" s="157"/>
      <c r="EGW3" s="157"/>
      <c r="EGX3" s="157"/>
      <c r="EGY3" s="157"/>
      <c r="EGZ3" s="157"/>
      <c r="EHA3" s="157"/>
      <c r="EHB3" s="157"/>
      <c r="EHC3" s="157"/>
      <c r="EHD3" s="157"/>
      <c r="EHE3" s="157"/>
      <c r="EHF3" s="157"/>
      <c r="EHG3" s="157"/>
      <c r="EHH3" s="157"/>
      <c r="EHI3" s="157"/>
      <c r="EHJ3" s="157"/>
      <c r="EHK3" s="157"/>
      <c r="EHL3" s="157"/>
      <c r="EHM3" s="157"/>
      <c r="EHN3" s="157"/>
      <c r="EHO3" s="157"/>
      <c r="EHP3" s="157"/>
      <c r="EHQ3" s="157"/>
      <c r="EHR3" s="157"/>
      <c r="EHS3" s="157"/>
      <c r="EHT3" s="157"/>
      <c r="EHU3" s="157"/>
      <c r="EHV3" s="157"/>
      <c r="EHW3" s="157"/>
      <c r="EHX3" s="157"/>
      <c r="EHY3" s="157"/>
      <c r="EHZ3" s="157"/>
      <c r="EIA3" s="157"/>
      <c r="EIB3" s="157"/>
      <c r="EIC3" s="157"/>
      <c r="EID3" s="157"/>
      <c r="EIE3" s="157"/>
      <c r="EIF3" s="157"/>
      <c r="EIG3" s="157"/>
      <c r="EIH3" s="157"/>
      <c r="EII3" s="157"/>
      <c r="EIJ3" s="157"/>
      <c r="EIK3" s="157"/>
      <c r="EIL3" s="157"/>
      <c r="EIM3" s="157"/>
      <c r="EIN3" s="157"/>
      <c r="EIO3" s="157"/>
      <c r="EIP3" s="157"/>
      <c r="EIQ3" s="157"/>
      <c r="EIR3" s="157"/>
      <c r="EIS3" s="157"/>
      <c r="EIT3" s="157"/>
      <c r="EIU3" s="157"/>
      <c r="EIV3" s="157"/>
      <c r="EIW3" s="157"/>
      <c r="EIX3" s="157"/>
      <c r="EIY3" s="157"/>
      <c r="EIZ3" s="157"/>
      <c r="EJA3" s="157"/>
      <c r="EJB3" s="157"/>
      <c r="EJC3" s="157"/>
      <c r="EJD3" s="157"/>
      <c r="EJE3" s="157"/>
      <c r="EJF3" s="157"/>
      <c r="EJG3" s="157"/>
      <c r="EJH3" s="157"/>
      <c r="EJI3" s="157"/>
      <c r="EJJ3" s="157"/>
      <c r="EJK3" s="157"/>
      <c r="EJL3" s="157"/>
      <c r="EJM3" s="157"/>
      <c r="EJN3" s="157"/>
      <c r="EJO3" s="157"/>
      <c r="EJP3" s="157"/>
      <c r="EJQ3" s="157"/>
      <c r="EJR3" s="157"/>
      <c r="EJS3" s="157"/>
      <c r="EJT3" s="157"/>
      <c r="EJU3" s="157"/>
      <c r="EJV3" s="157"/>
      <c r="EJW3" s="157"/>
      <c r="EJX3" s="157"/>
      <c r="EJY3" s="157"/>
      <c r="EJZ3" s="157"/>
      <c r="EKA3" s="157"/>
      <c r="EKB3" s="157"/>
      <c r="EKC3" s="157"/>
      <c r="EKD3" s="157"/>
      <c r="EKE3" s="157"/>
      <c r="EKF3" s="157"/>
      <c r="EKG3" s="157"/>
      <c r="EKH3" s="157"/>
      <c r="EKI3" s="157"/>
      <c r="EKJ3" s="157"/>
      <c r="EKK3" s="157"/>
      <c r="EKL3" s="157"/>
      <c r="EKM3" s="157"/>
      <c r="EKN3" s="157"/>
      <c r="EKO3" s="157"/>
      <c r="EKP3" s="157"/>
      <c r="EKQ3" s="157"/>
      <c r="EKR3" s="157"/>
      <c r="EKS3" s="157"/>
      <c r="EKT3" s="157"/>
      <c r="EKU3" s="157"/>
      <c r="EKV3" s="157"/>
      <c r="EKW3" s="157"/>
      <c r="EKX3" s="157"/>
      <c r="EKY3" s="157"/>
      <c r="EKZ3" s="157"/>
      <c r="ELA3" s="157"/>
      <c r="ELB3" s="157"/>
      <c r="ELC3" s="157"/>
      <c r="ELD3" s="157"/>
      <c r="ELE3" s="157"/>
      <c r="ELF3" s="157"/>
      <c r="ELG3" s="157"/>
      <c r="ELH3" s="157"/>
      <c r="ELI3" s="157"/>
      <c r="ELJ3" s="157"/>
      <c r="ELK3" s="157"/>
      <c r="ELL3" s="157"/>
      <c r="ELM3" s="157"/>
      <c r="ELN3" s="157"/>
      <c r="ELO3" s="157"/>
      <c r="ELP3" s="157"/>
      <c r="ELQ3" s="157"/>
      <c r="ELR3" s="157"/>
      <c r="ELS3" s="157"/>
      <c r="ELT3" s="157"/>
      <c r="ELU3" s="157"/>
      <c r="ELV3" s="157"/>
      <c r="ELW3" s="157"/>
      <c r="ELX3" s="157"/>
      <c r="ELY3" s="157"/>
      <c r="ELZ3" s="157"/>
      <c r="EMA3" s="157"/>
      <c r="EMB3" s="157"/>
      <c r="EMC3" s="157"/>
      <c r="EMD3" s="157"/>
      <c r="EME3" s="157"/>
      <c r="EMF3" s="157"/>
      <c r="EMG3" s="157"/>
      <c r="EMH3" s="157"/>
      <c r="EMI3" s="157"/>
      <c r="EMJ3" s="157"/>
      <c r="EMK3" s="157"/>
      <c r="EML3" s="157"/>
      <c r="EMM3" s="157"/>
      <c r="EMN3" s="157"/>
      <c r="EMO3" s="157"/>
      <c r="EMP3" s="157"/>
      <c r="EMQ3" s="157"/>
      <c r="EMR3" s="157"/>
      <c r="EMS3" s="157"/>
      <c r="EMT3" s="157"/>
      <c r="EMU3" s="157"/>
      <c r="EMV3" s="157"/>
      <c r="EMW3" s="157"/>
      <c r="EMX3" s="157"/>
      <c r="EMY3" s="157"/>
      <c r="EMZ3" s="157"/>
      <c r="ENA3" s="157"/>
      <c r="ENB3" s="157"/>
      <c r="ENC3" s="157"/>
      <c r="END3" s="157"/>
      <c r="ENE3" s="157"/>
      <c r="ENF3" s="157"/>
      <c r="ENG3" s="157"/>
      <c r="ENH3" s="157"/>
      <c r="ENI3" s="157"/>
      <c r="ENJ3" s="157"/>
      <c r="ENK3" s="157"/>
      <c r="ENL3" s="157"/>
      <c r="ENM3" s="157"/>
      <c r="ENN3" s="157"/>
      <c r="ENO3" s="157"/>
      <c r="ENP3" s="157"/>
      <c r="ENQ3" s="157"/>
      <c r="ENR3" s="157"/>
      <c r="ENS3" s="157"/>
      <c r="ENT3" s="157"/>
      <c r="ENU3" s="157"/>
      <c r="ENV3" s="157"/>
      <c r="ENW3" s="157"/>
      <c r="ENX3" s="157"/>
      <c r="ENY3" s="157"/>
      <c r="ENZ3" s="157"/>
      <c r="EOA3" s="157"/>
      <c r="EOB3" s="157"/>
      <c r="EOC3" s="157"/>
      <c r="EOD3" s="157"/>
      <c r="EOE3" s="157"/>
      <c r="EOF3" s="157"/>
      <c r="EOG3" s="157"/>
      <c r="EOH3" s="157"/>
      <c r="EOI3" s="157"/>
      <c r="EOJ3" s="157"/>
      <c r="EOK3" s="157"/>
      <c r="EOL3" s="157"/>
      <c r="EOM3" s="157"/>
      <c r="EON3" s="157"/>
      <c r="EOO3" s="157"/>
      <c r="EOP3" s="157"/>
      <c r="EOQ3" s="157"/>
      <c r="EOR3" s="157"/>
      <c r="EOS3" s="157"/>
      <c r="EOT3" s="157"/>
      <c r="EOU3" s="157"/>
      <c r="EOV3" s="157"/>
      <c r="EOW3" s="157"/>
      <c r="EOX3" s="157"/>
      <c r="EOY3" s="157"/>
      <c r="EOZ3" s="157"/>
      <c r="EPA3" s="157"/>
      <c r="EPB3" s="157"/>
      <c r="EPC3" s="157"/>
      <c r="EPD3" s="157"/>
      <c r="EPE3" s="157"/>
      <c r="EPF3" s="157"/>
      <c r="EPG3" s="157"/>
      <c r="EPH3" s="157"/>
      <c r="EPI3" s="157"/>
      <c r="EPJ3" s="157"/>
      <c r="EPK3" s="157"/>
      <c r="EPL3" s="157"/>
      <c r="EPM3" s="157"/>
      <c r="EPN3" s="157"/>
      <c r="EPO3" s="157"/>
      <c r="EPP3" s="157"/>
      <c r="EPQ3" s="157"/>
      <c r="EPR3" s="157"/>
      <c r="EPS3" s="157"/>
      <c r="EPT3" s="157"/>
      <c r="EPU3" s="157"/>
      <c r="EPV3" s="157"/>
      <c r="EPW3" s="157"/>
      <c r="EPX3" s="157"/>
      <c r="EPY3" s="157"/>
      <c r="EPZ3" s="157"/>
      <c r="EQA3" s="157"/>
      <c r="EQB3" s="157"/>
      <c r="EQC3" s="157"/>
      <c r="EQD3" s="157"/>
      <c r="EQE3" s="157"/>
      <c r="EQF3" s="157"/>
      <c r="EQG3" s="157"/>
      <c r="EQH3" s="157"/>
      <c r="EQI3" s="157"/>
      <c r="EQJ3" s="157"/>
      <c r="EQK3" s="157"/>
      <c r="EQL3" s="157"/>
      <c r="EQM3" s="157"/>
      <c r="EQN3" s="157"/>
      <c r="EQO3" s="157"/>
      <c r="EQP3" s="157"/>
      <c r="EQQ3" s="157"/>
      <c r="EQR3" s="157"/>
      <c r="EQS3" s="157"/>
      <c r="EQT3" s="157"/>
      <c r="EQU3" s="157"/>
      <c r="EQV3" s="157"/>
      <c r="EQW3" s="157"/>
      <c r="EQX3" s="157"/>
      <c r="EQY3" s="157"/>
      <c r="EQZ3" s="157"/>
      <c r="ERA3" s="157"/>
      <c r="ERB3" s="157"/>
      <c r="ERC3" s="157"/>
      <c r="ERD3" s="157"/>
      <c r="ERE3" s="157"/>
      <c r="ERF3" s="157"/>
      <c r="ERG3" s="157"/>
      <c r="ERH3" s="157"/>
      <c r="ERI3" s="157"/>
      <c r="ERJ3" s="157"/>
      <c r="ERK3" s="157"/>
      <c r="ERL3" s="157"/>
      <c r="ERM3" s="157"/>
      <c r="ERN3" s="157"/>
      <c r="ERO3" s="157"/>
      <c r="ERP3" s="157"/>
      <c r="ERQ3" s="157"/>
      <c r="ERR3" s="157"/>
      <c r="ERS3" s="157"/>
      <c r="ERT3" s="157"/>
      <c r="ERU3" s="157"/>
      <c r="ERV3" s="157"/>
      <c r="ERW3" s="157"/>
      <c r="ERX3" s="157"/>
      <c r="ERY3" s="157"/>
      <c r="ERZ3" s="157"/>
      <c r="ESA3" s="157"/>
      <c r="ESB3" s="157"/>
      <c r="ESC3" s="157"/>
      <c r="ESD3" s="157"/>
      <c r="ESE3" s="157"/>
      <c r="ESF3" s="157"/>
      <c r="ESG3" s="157"/>
      <c r="ESH3" s="157"/>
      <c r="ESI3" s="157"/>
      <c r="ESJ3" s="157"/>
      <c r="ESK3" s="157"/>
      <c r="ESL3" s="157"/>
      <c r="ESM3" s="157"/>
      <c r="ESN3" s="157"/>
      <c r="ESO3" s="157"/>
      <c r="ESP3" s="157"/>
      <c r="ESQ3" s="157"/>
      <c r="ESR3" s="157"/>
      <c r="ESS3" s="157"/>
      <c r="EST3" s="157"/>
      <c r="ESU3" s="157"/>
      <c r="ESV3" s="157"/>
      <c r="ESW3" s="157"/>
      <c r="ESX3" s="157"/>
      <c r="ESY3" s="157"/>
      <c r="ESZ3" s="157"/>
      <c r="ETA3" s="157"/>
      <c r="ETB3" s="157"/>
      <c r="ETC3" s="157"/>
      <c r="ETD3" s="157"/>
      <c r="ETE3" s="157"/>
      <c r="ETF3" s="157"/>
      <c r="ETG3" s="157"/>
      <c r="ETH3" s="157"/>
      <c r="ETI3" s="157"/>
      <c r="ETJ3" s="157"/>
      <c r="ETK3" s="157"/>
      <c r="ETL3" s="157"/>
      <c r="ETM3" s="157"/>
      <c r="ETN3" s="157"/>
      <c r="ETO3" s="157"/>
      <c r="ETP3" s="157"/>
      <c r="ETQ3" s="157"/>
      <c r="ETR3" s="157"/>
      <c r="ETS3" s="157"/>
      <c r="ETT3" s="157"/>
      <c r="ETU3" s="157"/>
      <c r="ETV3" s="157"/>
      <c r="ETW3" s="157"/>
      <c r="ETX3" s="157"/>
      <c r="ETY3" s="157"/>
      <c r="ETZ3" s="157"/>
      <c r="EUA3" s="157"/>
      <c r="EUB3" s="157"/>
      <c r="EUC3" s="157"/>
      <c r="EUD3" s="157"/>
      <c r="EUE3" s="157"/>
      <c r="EUF3" s="157"/>
      <c r="EUG3" s="157"/>
      <c r="EUH3" s="157"/>
      <c r="EUI3" s="157"/>
      <c r="EUJ3" s="157"/>
      <c r="EUK3" s="157"/>
      <c r="EUL3" s="157"/>
      <c r="EUM3" s="157"/>
      <c r="EUN3" s="157"/>
      <c r="EUO3" s="157"/>
      <c r="EUP3" s="157"/>
      <c r="EUQ3" s="157"/>
      <c r="EUR3" s="157"/>
      <c r="EUS3" s="157"/>
      <c r="EUT3" s="157"/>
      <c r="EUU3" s="157"/>
      <c r="EUV3" s="157"/>
      <c r="EUW3" s="157"/>
      <c r="EUX3" s="157"/>
      <c r="EUY3" s="157"/>
      <c r="EUZ3" s="157"/>
      <c r="EVA3" s="157"/>
      <c r="EVB3" s="157"/>
      <c r="EVC3" s="157"/>
      <c r="EVD3" s="157"/>
      <c r="EVE3" s="157"/>
      <c r="EVF3" s="157"/>
      <c r="EVG3" s="157"/>
      <c r="EVH3" s="157"/>
      <c r="EVI3" s="157"/>
      <c r="EVJ3" s="157"/>
      <c r="EVK3" s="157"/>
      <c r="EVL3" s="157"/>
      <c r="EVM3" s="157"/>
      <c r="EVN3" s="157"/>
      <c r="EVO3" s="157"/>
      <c r="EVP3" s="157"/>
      <c r="EVQ3" s="157"/>
      <c r="EVR3" s="157"/>
      <c r="EVS3" s="157"/>
      <c r="EVT3" s="157"/>
      <c r="EVU3" s="157"/>
      <c r="EVV3" s="157"/>
      <c r="EVW3" s="157"/>
      <c r="EVX3" s="157"/>
      <c r="EVY3" s="157"/>
      <c r="EVZ3" s="157"/>
      <c r="EWA3" s="157"/>
      <c r="EWB3" s="157"/>
      <c r="EWC3" s="157"/>
      <c r="EWD3" s="157"/>
      <c r="EWE3" s="157"/>
      <c r="EWF3" s="157"/>
      <c r="EWG3" s="157"/>
      <c r="EWH3" s="157"/>
      <c r="EWI3" s="157"/>
      <c r="EWJ3" s="157"/>
      <c r="EWK3" s="157"/>
      <c r="EWL3" s="157"/>
      <c r="EWM3" s="157"/>
      <c r="EWN3" s="157"/>
      <c r="EWO3" s="157"/>
      <c r="EWP3" s="157"/>
      <c r="EWQ3" s="157"/>
      <c r="EWR3" s="157"/>
      <c r="EWS3" s="157"/>
      <c r="EWT3" s="157"/>
      <c r="EWU3" s="157"/>
      <c r="EWV3" s="157"/>
      <c r="EWW3" s="157"/>
      <c r="EWX3" s="157"/>
      <c r="EWY3" s="157"/>
      <c r="EWZ3" s="157"/>
      <c r="EXA3" s="157"/>
      <c r="EXB3" s="157"/>
      <c r="EXC3" s="157"/>
      <c r="EXD3" s="157"/>
      <c r="EXE3" s="157"/>
      <c r="EXF3" s="157"/>
      <c r="EXG3" s="157"/>
      <c r="EXH3" s="157"/>
      <c r="EXI3" s="157"/>
      <c r="EXJ3" s="157"/>
      <c r="EXK3" s="157"/>
      <c r="EXL3" s="157"/>
      <c r="EXM3" s="157"/>
      <c r="EXN3" s="157"/>
      <c r="EXO3" s="157"/>
      <c r="EXP3" s="157"/>
      <c r="EXQ3" s="157"/>
      <c r="EXR3" s="157"/>
      <c r="EXS3" s="157"/>
      <c r="EXT3" s="157"/>
      <c r="EXU3" s="157"/>
      <c r="EXV3" s="157"/>
      <c r="EXW3" s="157"/>
      <c r="EXX3" s="157"/>
      <c r="EXY3" s="157"/>
      <c r="EXZ3" s="157"/>
      <c r="EYA3" s="157"/>
      <c r="EYB3" s="157"/>
      <c r="EYC3" s="157"/>
      <c r="EYD3" s="157"/>
      <c r="EYE3" s="157"/>
      <c r="EYF3" s="157"/>
      <c r="EYG3" s="157"/>
      <c r="EYH3" s="157"/>
      <c r="EYI3" s="157"/>
      <c r="EYJ3" s="157"/>
      <c r="EYK3" s="157"/>
      <c r="EYL3" s="157"/>
      <c r="EYM3" s="157"/>
      <c r="EYN3" s="157"/>
      <c r="EYO3" s="157"/>
      <c r="EYP3" s="157"/>
      <c r="EYQ3" s="157"/>
      <c r="EYR3" s="157"/>
      <c r="EYS3" s="157"/>
      <c r="EYT3" s="157"/>
      <c r="EYU3" s="157"/>
      <c r="EYV3" s="157"/>
      <c r="EYW3" s="157"/>
      <c r="EYX3" s="157"/>
      <c r="EYY3" s="157"/>
      <c r="EYZ3" s="157"/>
      <c r="EZA3" s="157"/>
      <c r="EZB3" s="157"/>
      <c r="EZC3" s="157"/>
      <c r="EZD3" s="157"/>
      <c r="EZE3" s="157"/>
      <c r="EZF3" s="157"/>
      <c r="EZG3" s="157"/>
      <c r="EZH3" s="157"/>
      <c r="EZI3" s="157"/>
      <c r="EZJ3" s="157"/>
      <c r="EZK3" s="157"/>
      <c r="EZL3" s="157"/>
      <c r="EZM3" s="157"/>
      <c r="EZN3" s="157"/>
      <c r="EZO3" s="157"/>
      <c r="EZP3" s="157"/>
      <c r="EZQ3" s="157"/>
      <c r="EZR3" s="157"/>
      <c r="EZS3" s="157"/>
      <c r="EZT3" s="157"/>
      <c r="EZU3" s="157"/>
      <c r="EZV3" s="157"/>
      <c r="EZW3" s="157"/>
      <c r="EZX3" s="157"/>
      <c r="EZY3" s="157"/>
      <c r="EZZ3" s="157"/>
      <c r="FAA3" s="157"/>
      <c r="FAB3" s="157"/>
      <c r="FAC3" s="157"/>
      <c r="FAD3" s="157"/>
      <c r="FAE3" s="157"/>
      <c r="FAF3" s="157"/>
      <c r="FAG3" s="157"/>
      <c r="FAH3" s="157"/>
      <c r="FAI3" s="157"/>
      <c r="FAJ3" s="157"/>
      <c r="FAK3" s="157"/>
      <c r="FAL3" s="157"/>
      <c r="FAM3" s="157"/>
      <c r="FAN3" s="157"/>
      <c r="FAO3" s="157"/>
      <c r="FAP3" s="157"/>
      <c r="FAQ3" s="157"/>
      <c r="FAR3" s="157"/>
      <c r="FAS3" s="157"/>
      <c r="FAT3" s="157"/>
      <c r="FAU3" s="157"/>
      <c r="FAV3" s="157"/>
      <c r="FAW3" s="157"/>
      <c r="FAX3" s="157"/>
      <c r="FAY3" s="157"/>
      <c r="FAZ3" s="157"/>
      <c r="FBA3" s="157"/>
      <c r="FBB3" s="157"/>
      <c r="FBC3" s="157"/>
      <c r="FBD3" s="157"/>
      <c r="FBE3" s="157"/>
      <c r="FBF3" s="157"/>
      <c r="FBG3" s="157"/>
      <c r="FBH3" s="157"/>
      <c r="FBI3" s="157"/>
      <c r="FBJ3" s="157"/>
      <c r="FBK3" s="157"/>
      <c r="FBL3" s="157"/>
      <c r="FBM3" s="157"/>
      <c r="FBN3" s="157"/>
      <c r="FBO3" s="157"/>
      <c r="FBP3" s="157"/>
      <c r="FBQ3" s="157"/>
      <c r="FBR3" s="157"/>
      <c r="FBS3" s="157"/>
      <c r="FBT3" s="157"/>
      <c r="FBU3" s="157"/>
      <c r="FBV3" s="157"/>
      <c r="FBW3" s="157"/>
      <c r="FBX3" s="157"/>
      <c r="FBY3" s="157"/>
      <c r="FBZ3" s="157"/>
      <c r="FCA3" s="157"/>
      <c r="FCB3" s="157"/>
      <c r="FCC3" s="157"/>
      <c r="FCD3" s="157"/>
      <c r="FCE3" s="157"/>
      <c r="FCF3" s="157"/>
      <c r="FCG3" s="157"/>
      <c r="FCH3" s="157"/>
      <c r="FCI3" s="157"/>
      <c r="FCJ3" s="157"/>
      <c r="FCK3" s="157"/>
      <c r="FCL3" s="157"/>
      <c r="FCM3" s="157"/>
      <c r="FCN3" s="157"/>
      <c r="FCO3" s="157"/>
      <c r="FCP3" s="157"/>
      <c r="FCQ3" s="157"/>
      <c r="FCR3" s="157"/>
      <c r="FCS3" s="157"/>
      <c r="FCT3" s="157"/>
      <c r="FCU3" s="157"/>
      <c r="FCV3" s="157"/>
      <c r="FCW3" s="157"/>
      <c r="FCX3" s="157"/>
      <c r="FCY3" s="157"/>
      <c r="FCZ3" s="157"/>
      <c r="FDA3" s="157"/>
      <c r="FDB3" s="157"/>
      <c r="FDC3" s="157"/>
      <c r="FDD3" s="157"/>
      <c r="FDE3" s="157"/>
      <c r="FDF3" s="157"/>
      <c r="FDG3" s="157"/>
      <c r="FDH3" s="157"/>
      <c r="FDI3" s="157"/>
      <c r="FDJ3" s="157"/>
      <c r="FDK3" s="157"/>
      <c r="FDL3" s="157"/>
      <c r="FDM3" s="157"/>
      <c r="FDN3" s="157"/>
      <c r="FDO3" s="157"/>
      <c r="FDP3" s="157"/>
      <c r="FDQ3" s="157"/>
      <c r="FDR3" s="157"/>
      <c r="FDS3" s="157"/>
      <c r="FDT3" s="157"/>
      <c r="FDU3" s="157"/>
      <c r="FDV3" s="157"/>
      <c r="FDW3" s="157"/>
      <c r="FDX3" s="157"/>
      <c r="FDY3" s="157"/>
      <c r="FDZ3" s="157"/>
      <c r="FEA3" s="157"/>
      <c r="FEB3" s="157"/>
      <c r="FEC3" s="157"/>
      <c r="FED3" s="157"/>
      <c r="FEE3" s="157"/>
      <c r="FEF3" s="157"/>
      <c r="FEG3" s="157"/>
      <c r="FEH3" s="157"/>
      <c r="FEI3" s="157"/>
      <c r="FEJ3" s="157"/>
      <c r="FEK3" s="157"/>
      <c r="FEL3" s="157"/>
      <c r="FEM3" s="157"/>
      <c r="FEN3" s="157"/>
      <c r="FEO3" s="157"/>
      <c r="FEP3" s="157"/>
      <c r="FEQ3" s="157"/>
      <c r="FER3" s="157"/>
      <c r="FES3" s="157"/>
      <c r="FET3" s="157"/>
      <c r="FEU3" s="157"/>
      <c r="FEV3" s="157"/>
      <c r="FEW3" s="157"/>
      <c r="FEX3" s="157"/>
      <c r="FEY3" s="157"/>
      <c r="FEZ3" s="157"/>
      <c r="FFA3" s="157"/>
      <c r="FFB3" s="157"/>
      <c r="FFC3" s="157"/>
      <c r="FFD3" s="157"/>
      <c r="FFE3" s="157"/>
      <c r="FFF3" s="157"/>
      <c r="FFG3" s="157"/>
      <c r="FFH3" s="157"/>
      <c r="FFI3" s="157"/>
      <c r="FFJ3" s="157"/>
      <c r="FFK3" s="157"/>
      <c r="FFL3" s="157"/>
      <c r="FFM3" s="157"/>
      <c r="FFN3" s="157"/>
      <c r="FFO3" s="157"/>
      <c r="FFP3" s="157"/>
      <c r="FFQ3" s="157"/>
      <c r="FFR3" s="157"/>
      <c r="FFS3" s="157"/>
      <c r="FFT3" s="157"/>
      <c r="FFU3" s="157"/>
      <c r="FFV3" s="157"/>
      <c r="FFW3" s="157"/>
      <c r="FFX3" s="157"/>
      <c r="FFY3" s="157"/>
      <c r="FFZ3" s="157"/>
      <c r="FGA3" s="157"/>
      <c r="FGB3" s="157"/>
      <c r="FGC3" s="157"/>
      <c r="FGD3" s="157"/>
      <c r="FGE3" s="157"/>
      <c r="FGF3" s="157"/>
      <c r="FGG3" s="157"/>
      <c r="FGH3" s="157"/>
      <c r="FGI3" s="157"/>
      <c r="FGJ3" s="157"/>
      <c r="FGK3" s="157"/>
      <c r="FGL3" s="157"/>
      <c r="FGM3" s="157"/>
      <c r="FGN3" s="157"/>
      <c r="FGO3" s="157"/>
      <c r="FGP3" s="157"/>
      <c r="FGQ3" s="157"/>
      <c r="FGR3" s="157"/>
      <c r="FGS3" s="157"/>
      <c r="FGT3" s="157"/>
      <c r="FGU3" s="157"/>
      <c r="FGV3" s="157"/>
      <c r="FGW3" s="157"/>
      <c r="FGX3" s="157"/>
      <c r="FGY3" s="157"/>
      <c r="FGZ3" s="157"/>
      <c r="FHA3" s="157"/>
      <c r="FHB3" s="157"/>
      <c r="FHC3" s="157"/>
      <c r="FHD3" s="157"/>
      <c r="FHE3" s="157"/>
      <c r="FHF3" s="157"/>
      <c r="FHG3" s="157"/>
      <c r="FHH3" s="157"/>
      <c r="FHI3" s="157"/>
      <c r="FHJ3" s="157"/>
      <c r="FHK3" s="157"/>
      <c r="FHL3" s="157"/>
      <c r="FHM3" s="157"/>
      <c r="FHN3" s="157"/>
      <c r="FHO3" s="157"/>
      <c r="FHP3" s="157"/>
      <c r="FHQ3" s="157"/>
      <c r="FHR3" s="157"/>
      <c r="FHS3" s="157"/>
      <c r="FHT3" s="157"/>
      <c r="FHU3" s="157"/>
      <c r="FHV3" s="157"/>
      <c r="FHW3" s="157"/>
      <c r="FHX3" s="157"/>
      <c r="FHY3" s="157"/>
      <c r="FHZ3" s="157"/>
      <c r="FIA3" s="157"/>
      <c r="FIB3" s="157"/>
      <c r="FIC3" s="157"/>
      <c r="FID3" s="157"/>
      <c r="FIE3" s="157"/>
      <c r="FIF3" s="157"/>
      <c r="FIG3" s="157"/>
      <c r="FIH3" s="157"/>
      <c r="FII3" s="157"/>
      <c r="FIJ3" s="157"/>
      <c r="FIK3" s="157"/>
      <c r="FIL3" s="157"/>
      <c r="FIM3" s="157"/>
      <c r="FIN3" s="157"/>
      <c r="FIO3" s="157"/>
      <c r="FIP3" s="157"/>
      <c r="FIQ3" s="157"/>
      <c r="FIR3" s="157"/>
      <c r="FIS3" s="157"/>
      <c r="FIT3" s="157"/>
      <c r="FIU3" s="157"/>
      <c r="FIV3" s="157"/>
      <c r="FIW3" s="157"/>
      <c r="FIX3" s="157"/>
      <c r="FIY3" s="157"/>
      <c r="FIZ3" s="157"/>
      <c r="FJA3" s="157"/>
      <c r="FJB3" s="157"/>
      <c r="FJC3" s="157"/>
      <c r="FJD3" s="157"/>
      <c r="FJE3" s="157"/>
      <c r="FJF3" s="157"/>
      <c r="FJG3" s="157"/>
      <c r="FJH3" s="157"/>
      <c r="FJI3" s="157"/>
      <c r="FJJ3" s="157"/>
      <c r="FJK3" s="157"/>
      <c r="FJL3" s="157"/>
      <c r="FJM3" s="157"/>
      <c r="FJN3" s="157"/>
      <c r="FJO3" s="157"/>
      <c r="FJP3" s="157"/>
      <c r="FJQ3" s="157"/>
      <c r="FJR3" s="157"/>
      <c r="FJS3" s="157"/>
      <c r="FJT3" s="157"/>
      <c r="FJU3" s="157"/>
      <c r="FJV3" s="157"/>
      <c r="FJW3" s="157"/>
      <c r="FJX3" s="157"/>
      <c r="FJY3" s="157"/>
      <c r="FJZ3" s="157"/>
      <c r="FKA3" s="157"/>
      <c r="FKB3" s="157"/>
      <c r="FKC3" s="157"/>
      <c r="FKD3" s="157"/>
      <c r="FKE3" s="157"/>
      <c r="FKF3" s="157"/>
      <c r="FKG3" s="157"/>
      <c r="FKH3" s="157"/>
      <c r="FKI3" s="157"/>
      <c r="FKJ3" s="157"/>
      <c r="FKK3" s="157"/>
      <c r="FKL3" s="157"/>
      <c r="FKM3" s="157"/>
      <c r="FKN3" s="157"/>
      <c r="FKO3" s="157"/>
      <c r="FKP3" s="157"/>
      <c r="FKQ3" s="157"/>
      <c r="FKR3" s="157"/>
      <c r="FKS3" s="157"/>
      <c r="FKT3" s="157"/>
      <c r="FKU3" s="157"/>
      <c r="FKV3" s="157"/>
      <c r="FKW3" s="157"/>
      <c r="FKX3" s="157"/>
      <c r="FKY3" s="157"/>
      <c r="FKZ3" s="157"/>
      <c r="FLA3" s="157"/>
      <c r="FLB3" s="157"/>
      <c r="FLC3" s="157"/>
      <c r="FLD3" s="157"/>
      <c r="FLE3" s="157"/>
      <c r="FLF3" s="157"/>
      <c r="FLG3" s="157"/>
      <c r="FLH3" s="157"/>
      <c r="FLI3" s="157"/>
      <c r="FLJ3" s="157"/>
      <c r="FLK3" s="157"/>
      <c r="FLL3" s="157"/>
      <c r="FLM3" s="157"/>
      <c r="FLN3" s="157"/>
      <c r="FLO3" s="157"/>
      <c r="FLP3" s="157"/>
      <c r="FLQ3" s="157"/>
      <c r="FLR3" s="157"/>
      <c r="FLS3" s="157"/>
      <c r="FLT3" s="157"/>
      <c r="FLU3" s="157"/>
      <c r="FLV3" s="157"/>
      <c r="FLW3" s="157"/>
      <c r="FLX3" s="157"/>
      <c r="FLY3" s="157"/>
      <c r="FLZ3" s="157"/>
      <c r="FMA3" s="157"/>
      <c r="FMB3" s="157"/>
      <c r="FMC3" s="157"/>
      <c r="FMD3" s="157"/>
      <c r="FME3" s="157"/>
      <c r="FMF3" s="157"/>
      <c r="FMG3" s="157"/>
      <c r="FMH3" s="157"/>
      <c r="FMI3" s="157"/>
      <c r="FMJ3" s="157"/>
      <c r="FMK3" s="157"/>
      <c r="FML3" s="157"/>
      <c r="FMM3" s="157"/>
      <c r="FMN3" s="157"/>
      <c r="FMO3" s="157"/>
      <c r="FMP3" s="157"/>
      <c r="FMQ3" s="157"/>
      <c r="FMR3" s="157"/>
      <c r="FMS3" s="157"/>
      <c r="FMT3" s="157"/>
      <c r="FMU3" s="157"/>
      <c r="FMV3" s="157"/>
      <c r="FMW3" s="157"/>
      <c r="FMX3" s="157"/>
      <c r="FMY3" s="157"/>
      <c r="FMZ3" s="157"/>
      <c r="FNA3" s="157"/>
      <c r="FNB3" s="157"/>
      <c r="FNC3" s="157"/>
      <c r="FND3" s="157"/>
      <c r="FNE3" s="157"/>
      <c r="FNF3" s="157"/>
      <c r="FNG3" s="157"/>
      <c r="FNH3" s="157"/>
      <c r="FNI3" s="157"/>
      <c r="FNJ3" s="157"/>
      <c r="FNK3" s="157"/>
      <c r="FNL3" s="157"/>
      <c r="FNM3" s="157"/>
      <c r="FNN3" s="157"/>
      <c r="FNO3" s="157"/>
      <c r="FNP3" s="157"/>
      <c r="FNQ3" s="157"/>
      <c r="FNR3" s="157"/>
      <c r="FNS3" s="157"/>
      <c r="FNT3" s="157"/>
      <c r="FNU3" s="157"/>
      <c r="FNV3" s="157"/>
      <c r="FNW3" s="157"/>
      <c r="FNX3" s="157"/>
      <c r="FNY3" s="157"/>
      <c r="FNZ3" s="157"/>
      <c r="FOA3" s="157"/>
      <c r="FOB3" s="157"/>
      <c r="FOC3" s="157"/>
      <c r="FOD3" s="157"/>
      <c r="FOE3" s="157"/>
      <c r="FOF3" s="157"/>
      <c r="FOG3" s="157"/>
      <c r="FOH3" s="157"/>
      <c r="FOI3" s="157"/>
      <c r="FOJ3" s="157"/>
      <c r="FOK3" s="157"/>
      <c r="FOL3" s="157"/>
      <c r="FOM3" s="157"/>
      <c r="FON3" s="157"/>
      <c r="FOO3" s="157"/>
      <c r="FOP3" s="157"/>
      <c r="FOQ3" s="157"/>
      <c r="FOR3" s="157"/>
      <c r="FOS3" s="157"/>
      <c r="FOT3" s="157"/>
      <c r="FOU3" s="157"/>
      <c r="FOV3" s="157"/>
      <c r="FOW3" s="157"/>
      <c r="FOX3" s="157"/>
      <c r="FOY3" s="157"/>
      <c r="FOZ3" s="157"/>
      <c r="FPA3" s="157"/>
      <c r="FPB3" s="157"/>
      <c r="FPC3" s="157"/>
      <c r="FPD3" s="157"/>
      <c r="FPE3" s="157"/>
      <c r="FPF3" s="157"/>
      <c r="FPG3" s="157"/>
      <c r="FPH3" s="157"/>
      <c r="FPI3" s="157"/>
      <c r="FPJ3" s="157"/>
      <c r="FPK3" s="157"/>
      <c r="FPL3" s="157"/>
      <c r="FPM3" s="157"/>
      <c r="FPN3" s="157"/>
      <c r="FPO3" s="157"/>
      <c r="FPP3" s="157"/>
      <c r="FPQ3" s="157"/>
      <c r="FPR3" s="157"/>
      <c r="FPS3" s="157"/>
      <c r="FPT3" s="157"/>
      <c r="FPU3" s="157"/>
      <c r="FPV3" s="157"/>
      <c r="FPW3" s="157"/>
      <c r="FPX3" s="157"/>
      <c r="FPY3" s="157"/>
      <c r="FPZ3" s="157"/>
      <c r="FQA3" s="157"/>
      <c r="FQB3" s="157"/>
      <c r="FQC3" s="157"/>
      <c r="FQD3" s="157"/>
      <c r="FQE3" s="157"/>
      <c r="FQF3" s="157"/>
      <c r="FQG3" s="157"/>
      <c r="FQH3" s="157"/>
      <c r="FQI3" s="157"/>
      <c r="FQJ3" s="157"/>
      <c r="FQK3" s="157"/>
      <c r="FQL3" s="157"/>
      <c r="FQM3" s="157"/>
      <c r="FQN3" s="157"/>
      <c r="FQO3" s="157"/>
      <c r="FQP3" s="157"/>
      <c r="FQQ3" s="157"/>
      <c r="FQR3" s="157"/>
      <c r="FQS3" s="157"/>
      <c r="FQT3" s="157"/>
      <c r="FQU3" s="157"/>
      <c r="FQV3" s="157"/>
      <c r="FQW3" s="157"/>
      <c r="FQX3" s="157"/>
      <c r="FQY3" s="157"/>
      <c r="FQZ3" s="157"/>
      <c r="FRA3" s="157"/>
      <c r="FRB3" s="157"/>
      <c r="FRC3" s="157"/>
      <c r="FRD3" s="157"/>
      <c r="FRE3" s="157"/>
      <c r="FRF3" s="157"/>
      <c r="FRG3" s="157"/>
      <c r="FRH3" s="157"/>
      <c r="FRI3" s="157"/>
      <c r="FRJ3" s="157"/>
      <c r="FRK3" s="157"/>
      <c r="FRL3" s="157"/>
      <c r="FRM3" s="157"/>
      <c r="FRN3" s="157"/>
      <c r="FRO3" s="157"/>
      <c r="FRP3" s="157"/>
      <c r="FRQ3" s="157"/>
      <c r="FRR3" s="157"/>
      <c r="FRS3" s="157"/>
      <c r="FRT3" s="157"/>
      <c r="FRU3" s="157"/>
      <c r="FRV3" s="157"/>
      <c r="FRW3" s="157"/>
      <c r="FRX3" s="157"/>
      <c r="FRY3" s="157"/>
      <c r="FRZ3" s="157"/>
      <c r="FSA3" s="157"/>
      <c r="FSB3" s="157"/>
      <c r="FSC3" s="157"/>
      <c r="FSD3" s="157"/>
      <c r="FSE3" s="157"/>
      <c r="FSF3" s="157"/>
      <c r="FSG3" s="157"/>
      <c r="FSH3" s="157"/>
      <c r="FSI3" s="157"/>
      <c r="FSJ3" s="157"/>
      <c r="FSK3" s="157"/>
      <c r="FSL3" s="157"/>
      <c r="FSM3" s="157"/>
      <c r="FSN3" s="157"/>
      <c r="FSO3" s="157"/>
      <c r="FSP3" s="157"/>
      <c r="FSQ3" s="157"/>
      <c r="FSR3" s="157"/>
      <c r="FSS3" s="157"/>
      <c r="FST3" s="157"/>
      <c r="FSU3" s="157"/>
      <c r="FSV3" s="157"/>
      <c r="FSW3" s="157"/>
      <c r="FSX3" s="157"/>
      <c r="FSY3" s="157"/>
      <c r="FSZ3" s="157"/>
      <c r="FTA3" s="157"/>
      <c r="FTB3" s="157"/>
      <c r="FTC3" s="157"/>
      <c r="FTD3" s="157"/>
      <c r="FTE3" s="157"/>
      <c r="FTF3" s="157"/>
      <c r="FTG3" s="157"/>
      <c r="FTH3" s="157"/>
      <c r="FTI3" s="157"/>
      <c r="FTJ3" s="157"/>
      <c r="FTK3" s="157"/>
      <c r="FTL3" s="157"/>
      <c r="FTM3" s="157"/>
      <c r="FTN3" s="157"/>
      <c r="FTO3" s="157"/>
      <c r="FTP3" s="157"/>
      <c r="FTQ3" s="157"/>
      <c r="FTR3" s="157"/>
      <c r="FTS3" s="157"/>
      <c r="FTT3" s="157"/>
      <c r="FTU3" s="157"/>
      <c r="FTV3" s="157"/>
      <c r="FTW3" s="157"/>
      <c r="FTX3" s="157"/>
      <c r="FTY3" s="157"/>
      <c r="FTZ3" s="157"/>
      <c r="FUA3" s="157"/>
      <c r="FUB3" s="157"/>
      <c r="FUC3" s="157"/>
      <c r="FUD3" s="157"/>
      <c r="FUE3" s="157"/>
      <c r="FUF3" s="157"/>
      <c r="FUG3" s="157"/>
      <c r="FUH3" s="157"/>
      <c r="FUI3" s="157"/>
      <c r="FUJ3" s="157"/>
      <c r="FUK3" s="157"/>
      <c r="FUL3" s="157"/>
      <c r="FUM3" s="157"/>
      <c r="FUN3" s="157"/>
      <c r="FUO3" s="157"/>
      <c r="FUP3" s="157"/>
      <c r="FUQ3" s="157"/>
      <c r="FUR3" s="157"/>
      <c r="FUS3" s="157"/>
      <c r="FUT3" s="157"/>
      <c r="FUU3" s="157"/>
      <c r="FUV3" s="157"/>
      <c r="FUW3" s="157"/>
      <c r="FUX3" s="157"/>
      <c r="FUY3" s="157"/>
      <c r="FUZ3" s="157"/>
      <c r="FVA3" s="157"/>
      <c r="FVB3" s="157"/>
      <c r="FVC3" s="157"/>
      <c r="FVD3" s="157"/>
      <c r="FVE3" s="157"/>
      <c r="FVF3" s="157"/>
      <c r="FVG3" s="157"/>
      <c r="FVH3" s="157"/>
      <c r="FVI3" s="157"/>
      <c r="FVJ3" s="157"/>
      <c r="FVK3" s="157"/>
      <c r="FVL3" s="157"/>
      <c r="FVM3" s="157"/>
      <c r="FVN3" s="157"/>
      <c r="FVO3" s="157"/>
      <c r="FVP3" s="157"/>
      <c r="FVQ3" s="157"/>
      <c r="FVR3" s="157"/>
      <c r="FVS3" s="157"/>
      <c r="FVT3" s="157"/>
      <c r="FVU3" s="157"/>
      <c r="FVV3" s="157"/>
      <c r="FVW3" s="157"/>
      <c r="FVX3" s="157"/>
      <c r="FVY3" s="157"/>
      <c r="FVZ3" s="157"/>
      <c r="FWA3" s="157"/>
      <c r="FWB3" s="157"/>
      <c r="FWC3" s="157"/>
      <c r="FWD3" s="157"/>
      <c r="FWE3" s="157"/>
      <c r="FWF3" s="157"/>
      <c r="FWG3" s="157"/>
      <c r="FWH3" s="157"/>
      <c r="FWI3" s="157"/>
      <c r="FWJ3" s="157"/>
      <c r="FWK3" s="157"/>
      <c r="FWL3" s="157"/>
      <c r="FWM3" s="157"/>
      <c r="FWN3" s="157"/>
      <c r="FWO3" s="157"/>
      <c r="FWP3" s="157"/>
      <c r="FWQ3" s="157"/>
      <c r="FWR3" s="157"/>
      <c r="FWS3" s="157"/>
      <c r="FWT3" s="157"/>
      <c r="FWU3" s="157"/>
      <c r="FWV3" s="157"/>
      <c r="FWW3" s="157"/>
      <c r="FWX3" s="157"/>
      <c r="FWY3" s="157"/>
      <c r="FWZ3" s="157"/>
      <c r="FXA3" s="157"/>
      <c r="FXB3" s="157"/>
      <c r="FXC3" s="157"/>
      <c r="FXD3" s="157"/>
      <c r="FXE3" s="157"/>
      <c r="FXF3" s="157"/>
      <c r="FXG3" s="157"/>
      <c r="FXH3" s="157"/>
      <c r="FXI3" s="157"/>
      <c r="FXJ3" s="157"/>
      <c r="FXK3" s="157"/>
      <c r="FXL3" s="157"/>
      <c r="FXM3" s="157"/>
      <c r="FXN3" s="157"/>
      <c r="FXO3" s="157"/>
      <c r="FXP3" s="157"/>
      <c r="FXQ3" s="157"/>
      <c r="FXR3" s="157"/>
      <c r="FXS3" s="157"/>
      <c r="FXT3" s="157"/>
      <c r="FXU3" s="157"/>
      <c r="FXV3" s="157"/>
      <c r="FXW3" s="157"/>
      <c r="FXX3" s="157"/>
      <c r="FXY3" s="157"/>
      <c r="FXZ3" s="157"/>
      <c r="FYA3" s="157"/>
      <c r="FYB3" s="157"/>
      <c r="FYC3" s="157"/>
      <c r="FYD3" s="157"/>
      <c r="FYE3" s="157"/>
      <c r="FYF3" s="157"/>
      <c r="FYG3" s="157"/>
      <c r="FYH3" s="157"/>
      <c r="FYI3" s="157"/>
      <c r="FYJ3" s="157"/>
      <c r="FYK3" s="157"/>
      <c r="FYL3" s="157"/>
      <c r="FYM3" s="157"/>
      <c r="FYN3" s="157"/>
      <c r="FYO3" s="157"/>
      <c r="FYP3" s="157"/>
      <c r="FYQ3" s="157"/>
      <c r="FYR3" s="157"/>
      <c r="FYS3" s="157"/>
      <c r="FYT3" s="157"/>
      <c r="FYU3" s="157"/>
      <c r="FYV3" s="157"/>
      <c r="FYW3" s="157"/>
      <c r="FYX3" s="157"/>
      <c r="FYY3" s="157"/>
      <c r="FYZ3" s="157"/>
      <c r="FZA3" s="157"/>
      <c r="FZB3" s="157"/>
      <c r="FZC3" s="157"/>
      <c r="FZD3" s="157"/>
      <c r="FZE3" s="157"/>
      <c r="FZF3" s="157"/>
      <c r="FZG3" s="157"/>
      <c r="FZH3" s="157"/>
      <c r="FZI3" s="157"/>
      <c r="FZJ3" s="157"/>
      <c r="FZK3" s="157"/>
      <c r="FZL3" s="157"/>
      <c r="FZM3" s="157"/>
      <c r="FZN3" s="157"/>
      <c r="FZO3" s="157"/>
      <c r="FZP3" s="157"/>
      <c r="FZQ3" s="157"/>
      <c r="FZR3" s="157"/>
      <c r="FZS3" s="157"/>
      <c r="FZT3" s="157"/>
      <c r="FZU3" s="157"/>
      <c r="FZV3" s="157"/>
      <c r="FZW3" s="157"/>
      <c r="FZX3" s="157"/>
      <c r="FZY3" s="157"/>
      <c r="FZZ3" s="157"/>
      <c r="GAA3" s="157"/>
      <c r="GAB3" s="157"/>
      <c r="GAC3" s="157"/>
      <c r="GAD3" s="157"/>
      <c r="GAE3" s="157"/>
      <c r="GAF3" s="157"/>
      <c r="GAG3" s="157"/>
      <c r="GAH3" s="157"/>
      <c r="GAI3" s="157"/>
      <c r="GAJ3" s="157"/>
      <c r="GAK3" s="157"/>
      <c r="GAL3" s="157"/>
      <c r="GAM3" s="157"/>
      <c r="GAN3" s="157"/>
      <c r="GAO3" s="157"/>
      <c r="GAP3" s="157"/>
      <c r="GAQ3" s="157"/>
      <c r="GAR3" s="157"/>
      <c r="GAS3" s="157"/>
      <c r="GAT3" s="157"/>
      <c r="GAU3" s="157"/>
      <c r="GAV3" s="157"/>
      <c r="GAW3" s="157"/>
      <c r="GAX3" s="157"/>
      <c r="GAY3" s="157"/>
      <c r="GAZ3" s="157"/>
      <c r="GBA3" s="157"/>
      <c r="GBB3" s="157"/>
      <c r="GBC3" s="157"/>
      <c r="GBD3" s="157"/>
      <c r="GBE3" s="157"/>
      <c r="GBF3" s="157"/>
      <c r="GBG3" s="157"/>
      <c r="GBH3" s="157"/>
      <c r="GBI3" s="157"/>
      <c r="GBJ3" s="157"/>
      <c r="GBK3" s="157"/>
      <c r="GBL3" s="157"/>
      <c r="GBM3" s="157"/>
      <c r="GBN3" s="157"/>
      <c r="GBO3" s="157"/>
      <c r="GBP3" s="157"/>
      <c r="GBQ3" s="157"/>
      <c r="GBR3" s="157"/>
      <c r="GBS3" s="157"/>
      <c r="GBT3" s="157"/>
      <c r="GBU3" s="157"/>
      <c r="GBV3" s="157"/>
      <c r="GBW3" s="157"/>
      <c r="GBX3" s="157"/>
      <c r="GBY3" s="157"/>
      <c r="GBZ3" s="157"/>
      <c r="GCA3" s="157"/>
      <c r="GCB3" s="157"/>
      <c r="GCC3" s="157"/>
      <c r="GCD3" s="157"/>
      <c r="GCE3" s="157"/>
      <c r="GCF3" s="157"/>
      <c r="GCG3" s="157"/>
      <c r="GCH3" s="157"/>
      <c r="GCI3" s="157"/>
      <c r="GCJ3" s="157"/>
      <c r="GCK3" s="157"/>
      <c r="GCL3" s="157"/>
      <c r="GCM3" s="157"/>
      <c r="GCN3" s="157"/>
      <c r="GCO3" s="157"/>
      <c r="GCP3" s="157"/>
      <c r="GCQ3" s="157"/>
      <c r="GCR3" s="157"/>
      <c r="GCS3" s="157"/>
      <c r="GCT3" s="157"/>
      <c r="GCU3" s="157"/>
      <c r="GCV3" s="157"/>
      <c r="GCW3" s="157"/>
      <c r="GCX3" s="157"/>
      <c r="GCY3" s="157"/>
      <c r="GCZ3" s="157"/>
      <c r="GDA3" s="157"/>
      <c r="GDB3" s="157"/>
      <c r="GDC3" s="157"/>
      <c r="GDD3" s="157"/>
      <c r="GDE3" s="157"/>
      <c r="GDF3" s="157"/>
      <c r="GDG3" s="157"/>
      <c r="GDH3" s="157"/>
      <c r="GDI3" s="157"/>
      <c r="GDJ3" s="157"/>
      <c r="GDK3" s="157"/>
      <c r="GDL3" s="157"/>
      <c r="GDM3" s="157"/>
      <c r="GDN3" s="157"/>
      <c r="GDO3" s="157"/>
      <c r="GDP3" s="157"/>
      <c r="GDQ3" s="157"/>
      <c r="GDR3" s="157"/>
      <c r="GDS3" s="157"/>
      <c r="GDT3" s="157"/>
      <c r="GDU3" s="157"/>
      <c r="GDV3" s="157"/>
      <c r="GDW3" s="157"/>
      <c r="GDX3" s="157"/>
      <c r="GDY3" s="157"/>
      <c r="GDZ3" s="157"/>
      <c r="GEA3" s="157"/>
      <c r="GEB3" s="157"/>
      <c r="GEC3" s="157"/>
      <c r="GED3" s="157"/>
      <c r="GEE3" s="157"/>
      <c r="GEF3" s="157"/>
      <c r="GEG3" s="157"/>
      <c r="GEH3" s="157"/>
      <c r="GEI3" s="157"/>
      <c r="GEJ3" s="157"/>
      <c r="GEK3" s="157"/>
      <c r="GEL3" s="157"/>
      <c r="GEM3" s="157"/>
      <c r="GEN3" s="157"/>
      <c r="GEO3" s="157"/>
      <c r="GEP3" s="157"/>
      <c r="GEQ3" s="157"/>
      <c r="GER3" s="157"/>
      <c r="GES3" s="157"/>
      <c r="GET3" s="157"/>
      <c r="GEU3" s="157"/>
      <c r="GEV3" s="157"/>
      <c r="GEW3" s="157"/>
      <c r="GEX3" s="157"/>
      <c r="GEY3" s="157"/>
      <c r="GEZ3" s="157"/>
      <c r="GFA3" s="157"/>
      <c r="GFB3" s="157"/>
      <c r="GFC3" s="157"/>
      <c r="GFD3" s="157"/>
      <c r="GFE3" s="157"/>
      <c r="GFF3" s="157"/>
      <c r="GFG3" s="157"/>
      <c r="GFH3" s="157"/>
      <c r="GFI3" s="157"/>
      <c r="GFJ3" s="157"/>
      <c r="GFK3" s="157"/>
      <c r="GFL3" s="157"/>
      <c r="GFM3" s="157"/>
      <c r="GFN3" s="157"/>
      <c r="GFO3" s="157"/>
      <c r="GFP3" s="157"/>
      <c r="GFQ3" s="157"/>
      <c r="GFR3" s="157"/>
      <c r="GFS3" s="157"/>
      <c r="GFT3" s="157"/>
      <c r="GFU3" s="157"/>
      <c r="GFV3" s="157"/>
      <c r="GFW3" s="157"/>
      <c r="GFX3" s="157"/>
      <c r="GFY3" s="157"/>
      <c r="GFZ3" s="157"/>
      <c r="GGA3" s="157"/>
      <c r="GGB3" s="157"/>
      <c r="GGC3" s="157"/>
      <c r="GGD3" s="157"/>
      <c r="GGE3" s="157"/>
      <c r="GGF3" s="157"/>
      <c r="GGG3" s="157"/>
      <c r="GGH3" s="157"/>
      <c r="GGI3" s="157"/>
      <c r="GGJ3" s="157"/>
      <c r="GGK3" s="157"/>
      <c r="GGL3" s="157"/>
      <c r="GGM3" s="157"/>
      <c r="GGN3" s="157"/>
      <c r="GGO3" s="157"/>
      <c r="GGP3" s="157"/>
      <c r="GGQ3" s="157"/>
      <c r="GGR3" s="157"/>
      <c r="GGS3" s="157"/>
      <c r="GGT3" s="157"/>
      <c r="GGU3" s="157"/>
      <c r="GGV3" s="157"/>
      <c r="GGW3" s="157"/>
      <c r="GGX3" s="157"/>
      <c r="GGY3" s="157"/>
      <c r="GGZ3" s="157"/>
      <c r="GHA3" s="157"/>
      <c r="GHB3" s="157"/>
      <c r="GHC3" s="157"/>
      <c r="GHD3" s="157"/>
      <c r="GHE3" s="157"/>
      <c r="GHF3" s="157"/>
      <c r="GHG3" s="157"/>
      <c r="GHH3" s="157"/>
      <c r="GHI3" s="157"/>
      <c r="GHJ3" s="157"/>
      <c r="GHK3" s="157"/>
      <c r="GHL3" s="157"/>
      <c r="GHM3" s="157"/>
      <c r="GHN3" s="157"/>
      <c r="GHO3" s="157"/>
      <c r="GHP3" s="157"/>
      <c r="GHQ3" s="157"/>
      <c r="GHR3" s="157"/>
      <c r="GHS3" s="157"/>
      <c r="GHT3" s="157"/>
      <c r="GHU3" s="157"/>
      <c r="GHV3" s="157"/>
      <c r="GHW3" s="157"/>
      <c r="GHX3" s="157"/>
      <c r="GHY3" s="157"/>
      <c r="GHZ3" s="157"/>
      <c r="GIA3" s="157"/>
      <c r="GIB3" s="157"/>
      <c r="GIC3" s="157"/>
      <c r="GID3" s="157"/>
      <c r="GIE3" s="157"/>
      <c r="GIF3" s="157"/>
      <c r="GIG3" s="157"/>
      <c r="GIH3" s="157"/>
      <c r="GII3" s="157"/>
      <c r="GIJ3" s="157"/>
      <c r="GIK3" s="157"/>
      <c r="GIL3" s="157"/>
      <c r="GIM3" s="157"/>
      <c r="GIN3" s="157"/>
      <c r="GIO3" s="157"/>
      <c r="GIP3" s="157"/>
      <c r="GIQ3" s="157"/>
      <c r="GIR3" s="157"/>
      <c r="GIS3" s="157"/>
      <c r="GIT3" s="157"/>
      <c r="GIU3" s="157"/>
      <c r="GIV3" s="157"/>
      <c r="GIW3" s="157"/>
      <c r="GIX3" s="157"/>
      <c r="GIY3" s="157"/>
      <c r="GIZ3" s="157"/>
      <c r="GJA3" s="157"/>
      <c r="GJB3" s="157"/>
      <c r="GJC3" s="157"/>
      <c r="GJD3" s="157"/>
      <c r="GJE3" s="157"/>
      <c r="GJF3" s="157"/>
      <c r="GJG3" s="157"/>
      <c r="GJH3" s="157"/>
      <c r="GJI3" s="157"/>
      <c r="GJJ3" s="157"/>
      <c r="GJK3" s="157"/>
      <c r="GJL3" s="157"/>
      <c r="GJM3" s="157"/>
      <c r="GJN3" s="157"/>
      <c r="GJO3" s="157"/>
      <c r="GJP3" s="157"/>
      <c r="GJQ3" s="157"/>
      <c r="GJR3" s="157"/>
      <c r="GJS3" s="157"/>
      <c r="GJT3" s="157"/>
      <c r="GJU3" s="157"/>
      <c r="GJV3" s="157"/>
      <c r="GJW3" s="157"/>
      <c r="GJX3" s="157"/>
      <c r="GJY3" s="157"/>
      <c r="GJZ3" s="157"/>
      <c r="GKA3" s="157"/>
      <c r="GKB3" s="157"/>
      <c r="GKC3" s="157"/>
      <c r="GKD3" s="157"/>
      <c r="GKE3" s="157"/>
      <c r="GKF3" s="157"/>
      <c r="GKG3" s="157"/>
      <c r="GKH3" s="157"/>
      <c r="GKI3" s="157"/>
      <c r="GKJ3" s="157"/>
      <c r="GKK3" s="157"/>
      <c r="GKL3" s="157"/>
      <c r="GKM3" s="157"/>
      <c r="GKN3" s="157"/>
      <c r="GKO3" s="157"/>
      <c r="GKP3" s="157"/>
      <c r="GKQ3" s="157"/>
      <c r="GKR3" s="157"/>
      <c r="GKS3" s="157"/>
      <c r="GKT3" s="157"/>
      <c r="GKU3" s="157"/>
      <c r="GKV3" s="157"/>
      <c r="GKW3" s="157"/>
      <c r="GKX3" s="157"/>
      <c r="GKY3" s="157"/>
      <c r="GKZ3" s="157"/>
      <c r="GLA3" s="157"/>
      <c r="GLB3" s="157"/>
      <c r="GLC3" s="157"/>
      <c r="GLD3" s="157"/>
      <c r="GLE3" s="157"/>
      <c r="GLF3" s="157"/>
      <c r="GLG3" s="157"/>
      <c r="GLH3" s="157"/>
      <c r="GLI3" s="157"/>
      <c r="GLJ3" s="157"/>
      <c r="GLK3" s="157"/>
      <c r="GLL3" s="157"/>
      <c r="GLM3" s="157"/>
      <c r="GLN3" s="157"/>
      <c r="GLO3" s="157"/>
      <c r="GLP3" s="157"/>
      <c r="GLQ3" s="157"/>
      <c r="GLR3" s="157"/>
      <c r="GLS3" s="157"/>
      <c r="GLT3" s="157"/>
      <c r="GLU3" s="157"/>
      <c r="GLV3" s="157"/>
      <c r="GLW3" s="157"/>
      <c r="GLX3" s="157"/>
      <c r="GLY3" s="157"/>
      <c r="GLZ3" s="157"/>
      <c r="GMA3" s="157"/>
      <c r="GMB3" s="157"/>
      <c r="GMC3" s="157"/>
      <c r="GMD3" s="157"/>
      <c r="GME3" s="157"/>
      <c r="GMF3" s="157"/>
      <c r="GMG3" s="157"/>
      <c r="GMH3" s="157"/>
      <c r="GMI3" s="157"/>
      <c r="GMJ3" s="157"/>
      <c r="GMK3" s="157"/>
      <c r="GML3" s="157"/>
      <c r="GMM3" s="157"/>
      <c r="GMN3" s="157"/>
      <c r="GMO3" s="157"/>
      <c r="GMP3" s="157"/>
      <c r="GMQ3" s="157"/>
      <c r="GMR3" s="157"/>
      <c r="GMS3" s="157"/>
      <c r="GMT3" s="157"/>
      <c r="GMU3" s="157"/>
      <c r="GMV3" s="157"/>
      <c r="GMW3" s="157"/>
      <c r="GMX3" s="157"/>
      <c r="GMY3" s="157"/>
      <c r="GMZ3" s="157"/>
      <c r="GNA3" s="157"/>
      <c r="GNB3" s="157"/>
      <c r="GNC3" s="157"/>
      <c r="GND3" s="157"/>
      <c r="GNE3" s="157"/>
      <c r="GNF3" s="157"/>
      <c r="GNG3" s="157"/>
      <c r="GNH3" s="157"/>
      <c r="GNI3" s="157"/>
      <c r="GNJ3" s="157"/>
      <c r="GNK3" s="157"/>
      <c r="GNL3" s="157"/>
      <c r="GNM3" s="157"/>
      <c r="GNN3" s="157"/>
      <c r="GNO3" s="157"/>
      <c r="GNP3" s="157"/>
      <c r="GNQ3" s="157"/>
      <c r="GNR3" s="157"/>
      <c r="GNS3" s="157"/>
      <c r="GNT3" s="157"/>
      <c r="GNU3" s="157"/>
      <c r="GNV3" s="157"/>
      <c r="GNW3" s="157"/>
      <c r="GNX3" s="157"/>
      <c r="GNY3" s="157"/>
      <c r="GNZ3" s="157"/>
      <c r="GOA3" s="157"/>
      <c r="GOB3" s="157"/>
      <c r="GOC3" s="157"/>
      <c r="GOD3" s="157"/>
      <c r="GOE3" s="157"/>
      <c r="GOF3" s="157"/>
      <c r="GOG3" s="157"/>
      <c r="GOH3" s="157"/>
      <c r="GOI3" s="157"/>
      <c r="GOJ3" s="157"/>
      <c r="GOK3" s="157"/>
      <c r="GOL3" s="157"/>
      <c r="GOM3" s="157"/>
      <c r="GON3" s="157"/>
      <c r="GOO3" s="157"/>
      <c r="GOP3" s="157"/>
      <c r="GOQ3" s="157"/>
      <c r="GOR3" s="157"/>
      <c r="GOS3" s="157"/>
      <c r="GOT3" s="157"/>
      <c r="GOU3" s="157"/>
      <c r="GOV3" s="157"/>
      <c r="GOW3" s="157"/>
      <c r="GOX3" s="157"/>
      <c r="GOY3" s="157"/>
      <c r="GOZ3" s="157"/>
      <c r="GPA3" s="157"/>
      <c r="GPB3" s="157"/>
      <c r="GPC3" s="157"/>
      <c r="GPD3" s="157"/>
      <c r="GPE3" s="157"/>
      <c r="GPF3" s="157"/>
      <c r="GPG3" s="157"/>
      <c r="GPH3" s="157"/>
      <c r="GPI3" s="157"/>
      <c r="GPJ3" s="157"/>
      <c r="GPK3" s="157"/>
      <c r="GPL3" s="157"/>
      <c r="GPM3" s="157"/>
      <c r="GPN3" s="157"/>
      <c r="GPO3" s="157"/>
      <c r="GPP3" s="157"/>
      <c r="GPQ3" s="157"/>
      <c r="GPR3" s="157"/>
      <c r="GPS3" s="157"/>
      <c r="GPT3" s="157"/>
      <c r="GPU3" s="157"/>
      <c r="GPV3" s="157"/>
      <c r="GPW3" s="157"/>
      <c r="GPX3" s="157"/>
      <c r="GPY3" s="157"/>
      <c r="GPZ3" s="157"/>
      <c r="GQA3" s="157"/>
      <c r="GQB3" s="157"/>
      <c r="GQC3" s="157"/>
      <c r="GQD3" s="157"/>
      <c r="GQE3" s="157"/>
      <c r="GQF3" s="157"/>
      <c r="GQG3" s="157"/>
      <c r="GQH3" s="157"/>
      <c r="GQI3" s="157"/>
      <c r="GQJ3" s="157"/>
      <c r="GQK3" s="157"/>
      <c r="GQL3" s="157"/>
      <c r="GQM3" s="157"/>
      <c r="GQN3" s="157"/>
      <c r="GQO3" s="157"/>
      <c r="GQP3" s="157"/>
      <c r="GQQ3" s="157"/>
      <c r="GQR3" s="157"/>
      <c r="GQS3" s="157"/>
      <c r="GQT3" s="157"/>
      <c r="GQU3" s="157"/>
      <c r="GQV3" s="157"/>
      <c r="GQW3" s="157"/>
      <c r="GQX3" s="157"/>
      <c r="GQY3" s="157"/>
      <c r="GQZ3" s="157"/>
      <c r="GRA3" s="157"/>
      <c r="GRB3" s="157"/>
      <c r="GRC3" s="157"/>
      <c r="GRD3" s="157"/>
      <c r="GRE3" s="157"/>
      <c r="GRF3" s="157"/>
      <c r="GRG3" s="157"/>
      <c r="GRH3" s="157"/>
      <c r="GRI3" s="157"/>
      <c r="GRJ3" s="157"/>
      <c r="GRK3" s="157"/>
      <c r="GRL3" s="157"/>
      <c r="GRM3" s="157"/>
      <c r="GRN3" s="157"/>
      <c r="GRO3" s="157"/>
      <c r="GRP3" s="157"/>
      <c r="GRQ3" s="157"/>
      <c r="GRR3" s="157"/>
      <c r="GRS3" s="157"/>
      <c r="GRT3" s="157"/>
      <c r="GRU3" s="157"/>
      <c r="GRV3" s="157"/>
      <c r="GRW3" s="157"/>
      <c r="GRX3" s="157"/>
      <c r="GRY3" s="157"/>
      <c r="GRZ3" s="157"/>
      <c r="GSA3" s="157"/>
      <c r="GSB3" s="157"/>
      <c r="GSC3" s="157"/>
      <c r="GSD3" s="157"/>
      <c r="GSE3" s="157"/>
      <c r="GSF3" s="157"/>
      <c r="GSG3" s="157"/>
      <c r="GSH3" s="157"/>
      <c r="GSI3" s="157"/>
      <c r="GSJ3" s="157"/>
      <c r="GSK3" s="157"/>
      <c r="GSL3" s="157"/>
      <c r="GSM3" s="157"/>
      <c r="GSN3" s="157"/>
      <c r="GSO3" s="157"/>
      <c r="GSP3" s="157"/>
      <c r="GSQ3" s="157"/>
      <c r="GSR3" s="157"/>
      <c r="GSS3" s="157"/>
      <c r="GST3" s="157"/>
      <c r="GSU3" s="157"/>
      <c r="GSV3" s="157"/>
      <c r="GSW3" s="157"/>
      <c r="GSX3" s="157"/>
      <c r="GSY3" s="157"/>
      <c r="GSZ3" s="157"/>
      <c r="GTA3" s="157"/>
      <c r="GTB3" s="157"/>
      <c r="GTC3" s="157"/>
      <c r="GTD3" s="157"/>
      <c r="GTE3" s="157"/>
      <c r="GTF3" s="157"/>
      <c r="GTG3" s="157"/>
      <c r="GTH3" s="157"/>
      <c r="GTI3" s="157"/>
      <c r="GTJ3" s="157"/>
      <c r="GTK3" s="157"/>
      <c r="GTL3" s="157"/>
      <c r="GTM3" s="157"/>
      <c r="GTN3" s="157"/>
      <c r="GTO3" s="157"/>
      <c r="GTP3" s="157"/>
      <c r="GTQ3" s="157"/>
      <c r="GTR3" s="157"/>
      <c r="GTS3" s="157"/>
      <c r="GTT3" s="157"/>
      <c r="GTU3" s="157"/>
      <c r="GTV3" s="157"/>
      <c r="GTW3" s="157"/>
      <c r="GTX3" s="157"/>
      <c r="GTY3" s="157"/>
      <c r="GTZ3" s="157"/>
      <c r="GUA3" s="157"/>
      <c r="GUB3" s="157"/>
      <c r="GUC3" s="157"/>
      <c r="GUD3" s="157"/>
      <c r="GUE3" s="157"/>
      <c r="GUF3" s="157"/>
      <c r="GUG3" s="157"/>
      <c r="GUH3" s="157"/>
      <c r="GUI3" s="157"/>
      <c r="GUJ3" s="157"/>
      <c r="GUK3" s="157"/>
      <c r="GUL3" s="157"/>
      <c r="GUM3" s="157"/>
      <c r="GUN3" s="157"/>
      <c r="GUO3" s="157"/>
      <c r="GUP3" s="157"/>
      <c r="GUQ3" s="157"/>
      <c r="GUR3" s="157"/>
      <c r="GUS3" s="157"/>
      <c r="GUT3" s="157"/>
      <c r="GUU3" s="157"/>
      <c r="GUV3" s="157"/>
      <c r="GUW3" s="157"/>
      <c r="GUX3" s="157"/>
      <c r="GUY3" s="157"/>
      <c r="GUZ3" s="157"/>
      <c r="GVA3" s="157"/>
      <c r="GVB3" s="157"/>
      <c r="GVC3" s="157"/>
      <c r="GVD3" s="157"/>
      <c r="GVE3" s="157"/>
      <c r="GVF3" s="157"/>
      <c r="GVG3" s="157"/>
      <c r="GVH3" s="157"/>
      <c r="GVI3" s="157"/>
      <c r="GVJ3" s="157"/>
      <c r="GVK3" s="157"/>
      <c r="GVL3" s="157"/>
      <c r="GVM3" s="157"/>
      <c r="GVN3" s="157"/>
      <c r="GVO3" s="157"/>
      <c r="GVP3" s="157"/>
      <c r="GVQ3" s="157"/>
      <c r="GVR3" s="157"/>
      <c r="GVS3" s="157"/>
      <c r="GVT3" s="157"/>
      <c r="GVU3" s="157"/>
      <c r="GVV3" s="157"/>
      <c r="GVW3" s="157"/>
      <c r="GVX3" s="157"/>
      <c r="GVY3" s="157"/>
      <c r="GVZ3" s="157"/>
      <c r="GWA3" s="157"/>
      <c r="GWB3" s="157"/>
      <c r="GWC3" s="157"/>
      <c r="GWD3" s="157"/>
      <c r="GWE3" s="157"/>
      <c r="GWF3" s="157"/>
      <c r="GWG3" s="157"/>
      <c r="GWH3" s="157"/>
      <c r="GWI3" s="157"/>
      <c r="GWJ3" s="157"/>
      <c r="GWK3" s="157"/>
      <c r="GWL3" s="157"/>
      <c r="GWM3" s="157"/>
      <c r="GWN3" s="157"/>
      <c r="GWO3" s="157"/>
      <c r="GWP3" s="157"/>
      <c r="GWQ3" s="157"/>
      <c r="GWR3" s="157"/>
      <c r="GWS3" s="157"/>
      <c r="GWT3" s="157"/>
      <c r="GWU3" s="157"/>
      <c r="GWV3" s="157"/>
      <c r="GWW3" s="157"/>
      <c r="GWX3" s="157"/>
      <c r="GWY3" s="157"/>
      <c r="GWZ3" s="157"/>
      <c r="GXA3" s="157"/>
      <c r="GXB3" s="157"/>
      <c r="GXC3" s="157"/>
      <c r="GXD3" s="157"/>
      <c r="GXE3" s="157"/>
      <c r="GXF3" s="157"/>
      <c r="GXG3" s="157"/>
      <c r="GXH3" s="157"/>
      <c r="GXI3" s="157"/>
      <c r="GXJ3" s="157"/>
      <c r="GXK3" s="157"/>
      <c r="GXL3" s="157"/>
      <c r="GXM3" s="157"/>
      <c r="GXN3" s="157"/>
      <c r="GXO3" s="157"/>
      <c r="GXP3" s="157"/>
      <c r="GXQ3" s="157"/>
      <c r="GXR3" s="157"/>
      <c r="GXS3" s="157"/>
      <c r="GXT3" s="157"/>
      <c r="GXU3" s="157"/>
      <c r="GXV3" s="157"/>
      <c r="GXW3" s="157"/>
      <c r="GXX3" s="157"/>
      <c r="GXY3" s="157"/>
      <c r="GXZ3" s="157"/>
      <c r="GYA3" s="157"/>
      <c r="GYB3" s="157"/>
      <c r="GYC3" s="157"/>
      <c r="GYD3" s="157"/>
      <c r="GYE3" s="157"/>
      <c r="GYF3" s="157"/>
      <c r="GYG3" s="157"/>
      <c r="GYH3" s="157"/>
      <c r="GYI3" s="157"/>
      <c r="GYJ3" s="157"/>
      <c r="GYK3" s="157"/>
      <c r="GYL3" s="157"/>
      <c r="GYM3" s="157"/>
      <c r="GYN3" s="157"/>
      <c r="GYO3" s="157"/>
      <c r="GYP3" s="157"/>
      <c r="GYQ3" s="157"/>
      <c r="GYR3" s="157"/>
      <c r="GYS3" s="157"/>
      <c r="GYT3" s="157"/>
      <c r="GYU3" s="157"/>
      <c r="GYV3" s="157"/>
      <c r="GYW3" s="157"/>
      <c r="GYX3" s="157"/>
      <c r="GYY3" s="157"/>
      <c r="GYZ3" s="157"/>
      <c r="GZA3" s="157"/>
      <c r="GZB3" s="157"/>
      <c r="GZC3" s="157"/>
      <c r="GZD3" s="157"/>
      <c r="GZE3" s="157"/>
      <c r="GZF3" s="157"/>
      <c r="GZG3" s="157"/>
      <c r="GZH3" s="157"/>
      <c r="GZI3" s="157"/>
      <c r="GZJ3" s="157"/>
      <c r="GZK3" s="157"/>
      <c r="GZL3" s="157"/>
      <c r="GZM3" s="157"/>
      <c r="GZN3" s="157"/>
      <c r="GZO3" s="157"/>
      <c r="GZP3" s="157"/>
      <c r="GZQ3" s="157"/>
      <c r="GZR3" s="157"/>
      <c r="GZS3" s="157"/>
      <c r="GZT3" s="157"/>
      <c r="GZU3" s="157"/>
      <c r="GZV3" s="157"/>
      <c r="GZW3" s="157"/>
      <c r="GZX3" s="157"/>
      <c r="GZY3" s="157"/>
      <c r="GZZ3" s="157"/>
      <c r="HAA3" s="157"/>
      <c r="HAB3" s="157"/>
      <c r="HAC3" s="157"/>
      <c r="HAD3" s="157"/>
      <c r="HAE3" s="157"/>
      <c r="HAF3" s="157"/>
      <c r="HAG3" s="157"/>
      <c r="HAH3" s="157"/>
      <c r="HAI3" s="157"/>
      <c r="HAJ3" s="157"/>
      <c r="HAK3" s="157"/>
      <c r="HAL3" s="157"/>
      <c r="HAM3" s="157"/>
      <c r="HAN3" s="157"/>
      <c r="HAO3" s="157"/>
      <c r="HAP3" s="157"/>
      <c r="HAQ3" s="157"/>
      <c r="HAR3" s="157"/>
      <c r="HAS3" s="157"/>
      <c r="HAT3" s="157"/>
      <c r="HAU3" s="157"/>
      <c r="HAV3" s="157"/>
      <c r="HAW3" s="157"/>
      <c r="HAX3" s="157"/>
      <c r="HAY3" s="157"/>
      <c r="HAZ3" s="157"/>
      <c r="HBA3" s="157"/>
      <c r="HBB3" s="157"/>
      <c r="HBC3" s="157"/>
      <c r="HBD3" s="157"/>
      <c r="HBE3" s="157"/>
      <c r="HBF3" s="157"/>
      <c r="HBG3" s="157"/>
      <c r="HBH3" s="157"/>
      <c r="HBI3" s="157"/>
      <c r="HBJ3" s="157"/>
      <c r="HBK3" s="157"/>
      <c r="HBL3" s="157"/>
      <c r="HBM3" s="157"/>
      <c r="HBN3" s="157"/>
      <c r="HBO3" s="157"/>
      <c r="HBP3" s="157"/>
      <c r="HBQ3" s="157"/>
      <c r="HBR3" s="157"/>
      <c r="HBS3" s="157"/>
      <c r="HBT3" s="157"/>
      <c r="HBU3" s="157"/>
      <c r="HBV3" s="157"/>
      <c r="HBW3" s="157"/>
      <c r="HBX3" s="157"/>
      <c r="HBY3" s="157"/>
      <c r="HBZ3" s="157"/>
      <c r="HCA3" s="157"/>
      <c r="HCB3" s="157"/>
      <c r="HCC3" s="157"/>
      <c r="HCD3" s="157"/>
      <c r="HCE3" s="157"/>
      <c r="HCF3" s="157"/>
      <c r="HCG3" s="157"/>
      <c r="HCH3" s="157"/>
      <c r="HCI3" s="157"/>
      <c r="HCJ3" s="157"/>
      <c r="HCK3" s="157"/>
      <c r="HCL3" s="157"/>
      <c r="HCM3" s="157"/>
      <c r="HCN3" s="157"/>
      <c r="HCO3" s="157"/>
      <c r="HCP3" s="157"/>
      <c r="HCQ3" s="157"/>
      <c r="HCR3" s="157"/>
      <c r="HCS3" s="157"/>
      <c r="HCT3" s="157"/>
      <c r="HCU3" s="157"/>
      <c r="HCV3" s="157"/>
      <c r="HCW3" s="157"/>
      <c r="HCX3" s="157"/>
      <c r="HCY3" s="157"/>
      <c r="HCZ3" s="157"/>
      <c r="HDA3" s="157"/>
      <c r="HDB3" s="157"/>
      <c r="HDC3" s="157"/>
      <c r="HDD3" s="157"/>
      <c r="HDE3" s="157"/>
      <c r="HDF3" s="157"/>
      <c r="HDG3" s="157"/>
      <c r="HDH3" s="157"/>
      <c r="HDI3" s="157"/>
      <c r="HDJ3" s="157"/>
      <c r="HDK3" s="157"/>
      <c r="HDL3" s="157"/>
      <c r="HDM3" s="157"/>
      <c r="HDN3" s="157"/>
      <c r="HDO3" s="157"/>
      <c r="HDP3" s="157"/>
      <c r="HDQ3" s="157"/>
      <c r="HDR3" s="157"/>
      <c r="HDS3" s="157"/>
      <c r="HDT3" s="157"/>
      <c r="HDU3" s="157"/>
      <c r="HDV3" s="157"/>
      <c r="HDW3" s="157"/>
      <c r="HDX3" s="157"/>
      <c r="HDY3" s="157"/>
      <c r="HDZ3" s="157"/>
      <c r="HEA3" s="157"/>
      <c r="HEB3" s="157"/>
      <c r="HEC3" s="157"/>
      <c r="HED3" s="157"/>
      <c r="HEE3" s="157"/>
      <c r="HEF3" s="157"/>
      <c r="HEG3" s="157"/>
      <c r="HEH3" s="157"/>
      <c r="HEI3" s="157"/>
      <c r="HEJ3" s="157"/>
      <c r="HEK3" s="157"/>
      <c r="HEL3" s="157"/>
      <c r="HEM3" s="157"/>
      <c r="HEN3" s="157"/>
      <c r="HEO3" s="157"/>
      <c r="HEP3" s="157"/>
      <c r="HEQ3" s="157"/>
      <c r="HER3" s="157"/>
      <c r="HES3" s="157"/>
      <c r="HET3" s="157"/>
      <c r="HEU3" s="157"/>
      <c r="HEV3" s="157"/>
      <c r="HEW3" s="157"/>
      <c r="HEX3" s="157"/>
      <c r="HEY3" s="157"/>
      <c r="HEZ3" s="157"/>
      <c r="HFA3" s="157"/>
      <c r="HFB3" s="157"/>
      <c r="HFC3" s="157"/>
      <c r="HFD3" s="157"/>
      <c r="HFE3" s="157"/>
      <c r="HFF3" s="157"/>
      <c r="HFG3" s="157"/>
      <c r="HFH3" s="157"/>
      <c r="HFI3" s="157"/>
      <c r="HFJ3" s="157"/>
      <c r="HFK3" s="157"/>
      <c r="HFL3" s="157"/>
      <c r="HFM3" s="157"/>
      <c r="HFN3" s="157"/>
      <c r="HFO3" s="157"/>
      <c r="HFP3" s="157"/>
      <c r="HFQ3" s="157"/>
      <c r="HFR3" s="157"/>
      <c r="HFS3" s="157"/>
      <c r="HFT3" s="157"/>
      <c r="HFU3" s="157"/>
      <c r="HFV3" s="157"/>
      <c r="HFW3" s="157"/>
      <c r="HFX3" s="157"/>
      <c r="HFY3" s="157"/>
      <c r="HFZ3" s="157"/>
      <c r="HGA3" s="157"/>
      <c r="HGB3" s="157"/>
      <c r="HGC3" s="157"/>
      <c r="HGD3" s="157"/>
      <c r="HGE3" s="157"/>
      <c r="HGF3" s="157"/>
      <c r="HGG3" s="157"/>
      <c r="HGH3" s="157"/>
      <c r="HGI3" s="157"/>
      <c r="HGJ3" s="157"/>
      <c r="HGK3" s="157"/>
      <c r="HGL3" s="157"/>
      <c r="HGM3" s="157"/>
      <c r="HGN3" s="157"/>
      <c r="HGO3" s="157"/>
      <c r="HGP3" s="157"/>
      <c r="HGQ3" s="157"/>
      <c r="HGR3" s="157"/>
      <c r="HGS3" s="157"/>
      <c r="HGT3" s="157"/>
      <c r="HGU3" s="157"/>
      <c r="HGV3" s="157"/>
      <c r="HGW3" s="157"/>
      <c r="HGX3" s="157"/>
      <c r="HGY3" s="157"/>
      <c r="HGZ3" s="157"/>
      <c r="HHA3" s="157"/>
      <c r="HHB3" s="157"/>
      <c r="HHC3" s="157"/>
      <c r="HHD3" s="157"/>
      <c r="HHE3" s="157"/>
      <c r="HHF3" s="157"/>
      <c r="HHG3" s="157"/>
      <c r="HHH3" s="157"/>
      <c r="HHI3" s="157"/>
      <c r="HHJ3" s="157"/>
      <c r="HHK3" s="157"/>
      <c r="HHL3" s="157"/>
      <c r="HHM3" s="157"/>
      <c r="HHN3" s="157"/>
      <c r="HHO3" s="157"/>
      <c r="HHP3" s="157"/>
      <c r="HHQ3" s="157"/>
      <c r="HHR3" s="157"/>
      <c r="HHS3" s="157"/>
      <c r="HHT3" s="157"/>
      <c r="HHU3" s="157"/>
      <c r="HHV3" s="157"/>
      <c r="HHW3" s="157"/>
      <c r="HHX3" s="157"/>
      <c r="HHY3" s="157"/>
      <c r="HHZ3" s="157"/>
      <c r="HIA3" s="157"/>
      <c r="HIB3" s="157"/>
      <c r="HIC3" s="157"/>
      <c r="HID3" s="157"/>
      <c r="HIE3" s="157"/>
      <c r="HIF3" s="157"/>
      <c r="HIG3" s="157"/>
      <c r="HIH3" s="157"/>
      <c r="HII3" s="157"/>
      <c r="HIJ3" s="157"/>
      <c r="HIK3" s="157"/>
      <c r="HIL3" s="157"/>
      <c r="HIM3" s="157"/>
      <c r="HIN3" s="157"/>
      <c r="HIO3" s="157"/>
      <c r="HIP3" s="157"/>
      <c r="HIQ3" s="157"/>
      <c r="HIR3" s="157"/>
      <c r="HIS3" s="157"/>
      <c r="HIT3" s="157"/>
      <c r="HIU3" s="157"/>
      <c r="HIV3" s="157"/>
      <c r="HIW3" s="157"/>
      <c r="HIX3" s="157"/>
      <c r="HIY3" s="157"/>
      <c r="HIZ3" s="157"/>
      <c r="HJA3" s="157"/>
      <c r="HJB3" s="157"/>
      <c r="HJC3" s="157"/>
      <c r="HJD3" s="157"/>
      <c r="HJE3" s="157"/>
      <c r="HJF3" s="157"/>
      <c r="HJG3" s="157"/>
      <c r="HJH3" s="157"/>
      <c r="HJI3" s="157"/>
      <c r="HJJ3" s="157"/>
      <c r="HJK3" s="157"/>
      <c r="HJL3" s="157"/>
      <c r="HJM3" s="157"/>
      <c r="HJN3" s="157"/>
      <c r="HJO3" s="157"/>
      <c r="HJP3" s="157"/>
      <c r="HJQ3" s="157"/>
      <c r="HJR3" s="157"/>
      <c r="HJS3" s="157"/>
      <c r="HJT3" s="157"/>
      <c r="HJU3" s="157"/>
      <c r="HJV3" s="157"/>
      <c r="HJW3" s="157"/>
      <c r="HJX3" s="157"/>
      <c r="HJY3" s="157"/>
      <c r="HJZ3" s="157"/>
      <c r="HKA3" s="157"/>
      <c r="HKB3" s="157"/>
      <c r="HKC3" s="157"/>
      <c r="HKD3" s="157"/>
      <c r="HKE3" s="157"/>
      <c r="HKF3" s="157"/>
      <c r="HKG3" s="157"/>
      <c r="HKH3" s="157"/>
      <c r="HKI3" s="157"/>
      <c r="HKJ3" s="157"/>
      <c r="HKK3" s="157"/>
      <c r="HKL3" s="157"/>
      <c r="HKM3" s="157"/>
      <c r="HKN3" s="157"/>
      <c r="HKO3" s="157"/>
      <c r="HKP3" s="157"/>
      <c r="HKQ3" s="157"/>
      <c r="HKR3" s="157"/>
      <c r="HKS3" s="157"/>
      <c r="HKT3" s="157"/>
      <c r="HKU3" s="157"/>
      <c r="HKV3" s="157"/>
      <c r="HKW3" s="157"/>
      <c r="HKX3" s="157"/>
      <c r="HKY3" s="157"/>
      <c r="HKZ3" s="157"/>
      <c r="HLA3" s="157"/>
      <c r="HLB3" s="157"/>
      <c r="HLC3" s="157"/>
      <c r="HLD3" s="157"/>
      <c r="HLE3" s="157"/>
      <c r="HLF3" s="157"/>
      <c r="HLG3" s="157"/>
      <c r="HLH3" s="157"/>
      <c r="HLI3" s="157"/>
      <c r="HLJ3" s="157"/>
      <c r="HLK3" s="157"/>
      <c r="HLL3" s="157"/>
      <c r="HLM3" s="157"/>
      <c r="HLN3" s="157"/>
      <c r="HLO3" s="157"/>
      <c r="HLP3" s="157"/>
      <c r="HLQ3" s="157"/>
      <c r="HLR3" s="157"/>
      <c r="HLS3" s="157"/>
      <c r="HLT3" s="157"/>
      <c r="HLU3" s="157"/>
      <c r="HLV3" s="157"/>
      <c r="HLW3" s="157"/>
      <c r="HLX3" s="157"/>
      <c r="HLY3" s="157"/>
      <c r="HLZ3" s="157"/>
      <c r="HMA3" s="157"/>
      <c r="HMB3" s="157"/>
      <c r="HMC3" s="157"/>
      <c r="HMD3" s="157"/>
      <c r="HME3" s="157"/>
      <c r="HMF3" s="157"/>
      <c r="HMG3" s="157"/>
      <c r="HMH3" s="157"/>
      <c r="HMI3" s="157"/>
      <c r="HMJ3" s="157"/>
      <c r="HMK3" s="157"/>
      <c r="HML3" s="157"/>
      <c r="HMM3" s="157"/>
      <c r="HMN3" s="157"/>
      <c r="HMO3" s="157"/>
      <c r="HMP3" s="157"/>
      <c r="HMQ3" s="157"/>
      <c r="HMR3" s="157"/>
      <c r="HMS3" s="157"/>
      <c r="HMT3" s="157"/>
      <c r="HMU3" s="157"/>
      <c r="HMV3" s="157"/>
      <c r="HMW3" s="157"/>
      <c r="HMX3" s="157"/>
      <c r="HMY3" s="157"/>
      <c r="HMZ3" s="157"/>
      <c r="HNA3" s="157"/>
      <c r="HNB3" s="157"/>
      <c r="HNC3" s="157"/>
      <c r="HND3" s="157"/>
      <c r="HNE3" s="157"/>
      <c r="HNF3" s="157"/>
      <c r="HNG3" s="157"/>
      <c r="HNH3" s="157"/>
      <c r="HNI3" s="157"/>
      <c r="HNJ3" s="157"/>
      <c r="HNK3" s="157"/>
      <c r="HNL3" s="157"/>
      <c r="HNM3" s="157"/>
      <c r="HNN3" s="157"/>
      <c r="HNO3" s="157"/>
      <c r="HNP3" s="157"/>
      <c r="HNQ3" s="157"/>
      <c r="HNR3" s="157"/>
      <c r="HNS3" s="157"/>
      <c r="HNT3" s="157"/>
      <c r="HNU3" s="157"/>
      <c r="HNV3" s="157"/>
      <c r="HNW3" s="157"/>
      <c r="HNX3" s="157"/>
      <c r="HNY3" s="157"/>
      <c r="HNZ3" s="157"/>
      <c r="HOA3" s="157"/>
      <c r="HOB3" s="157"/>
      <c r="HOC3" s="157"/>
      <c r="HOD3" s="157"/>
      <c r="HOE3" s="157"/>
      <c r="HOF3" s="157"/>
      <c r="HOG3" s="157"/>
      <c r="HOH3" s="157"/>
      <c r="HOI3" s="157"/>
      <c r="HOJ3" s="157"/>
      <c r="HOK3" s="157"/>
      <c r="HOL3" s="157"/>
      <c r="HOM3" s="157"/>
      <c r="HON3" s="157"/>
      <c r="HOO3" s="157"/>
      <c r="HOP3" s="157"/>
      <c r="HOQ3" s="157"/>
      <c r="HOR3" s="157"/>
      <c r="HOS3" s="157"/>
      <c r="HOT3" s="157"/>
      <c r="HOU3" s="157"/>
      <c r="HOV3" s="157"/>
      <c r="HOW3" s="157"/>
      <c r="HOX3" s="157"/>
      <c r="HOY3" s="157"/>
      <c r="HOZ3" s="157"/>
      <c r="HPA3" s="157"/>
      <c r="HPB3" s="157"/>
      <c r="HPC3" s="157"/>
      <c r="HPD3" s="157"/>
      <c r="HPE3" s="157"/>
      <c r="HPF3" s="157"/>
      <c r="HPG3" s="157"/>
      <c r="HPH3" s="157"/>
      <c r="HPI3" s="157"/>
      <c r="HPJ3" s="157"/>
      <c r="HPK3" s="157"/>
      <c r="HPL3" s="157"/>
      <c r="HPM3" s="157"/>
      <c r="HPN3" s="157"/>
      <c r="HPO3" s="157"/>
      <c r="HPP3" s="157"/>
      <c r="HPQ3" s="157"/>
      <c r="HPR3" s="157"/>
      <c r="HPS3" s="157"/>
      <c r="HPT3" s="157"/>
      <c r="HPU3" s="157"/>
      <c r="HPV3" s="157"/>
      <c r="HPW3" s="157"/>
      <c r="HPX3" s="157"/>
      <c r="HPY3" s="157"/>
      <c r="HPZ3" s="157"/>
      <c r="HQA3" s="157"/>
      <c r="HQB3" s="157"/>
      <c r="HQC3" s="157"/>
      <c r="HQD3" s="157"/>
      <c r="HQE3" s="157"/>
      <c r="HQF3" s="157"/>
      <c r="HQG3" s="157"/>
      <c r="HQH3" s="157"/>
      <c r="HQI3" s="157"/>
      <c r="HQJ3" s="157"/>
      <c r="HQK3" s="157"/>
      <c r="HQL3" s="157"/>
      <c r="HQM3" s="157"/>
      <c r="HQN3" s="157"/>
      <c r="HQO3" s="157"/>
      <c r="HQP3" s="157"/>
      <c r="HQQ3" s="157"/>
      <c r="HQR3" s="157"/>
      <c r="HQS3" s="157"/>
      <c r="HQT3" s="157"/>
      <c r="HQU3" s="157"/>
      <c r="HQV3" s="157"/>
      <c r="HQW3" s="157"/>
      <c r="HQX3" s="157"/>
      <c r="HQY3" s="157"/>
      <c r="HQZ3" s="157"/>
      <c r="HRA3" s="157"/>
      <c r="HRB3" s="157"/>
      <c r="HRC3" s="157"/>
      <c r="HRD3" s="157"/>
      <c r="HRE3" s="157"/>
      <c r="HRF3" s="157"/>
      <c r="HRG3" s="157"/>
      <c r="HRH3" s="157"/>
      <c r="HRI3" s="157"/>
      <c r="HRJ3" s="157"/>
      <c r="HRK3" s="157"/>
      <c r="HRL3" s="157"/>
      <c r="HRM3" s="157"/>
      <c r="HRN3" s="157"/>
      <c r="HRO3" s="157"/>
      <c r="HRP3" s="157"/>
      <c r="HRQ3" s="157"/>
      <c r="HRR3" s="157"/>
      <c r="HRS3" s="157"/>
      <c r="HRT3" s="157"/>
      <c r="HRU3" s="157"/>
      <c r="HRV3" s="157"/>
      <c r="HRW3" s="157"/>
      <c r="HRX3" s="157"/>
      <c r="HRY3" s="157"/>
      <c r="HRZ3" s="157"/>
      <c r="HSA3" s="157"/>
      <c r="HSB3" s="157"/>
      <c r="HSC3" s="157"/>
      <c r="HSD3" s="157"/>
      <c r="HSE3" s="157"/>
      <c r="HSF3" s="157"/>
      <c r="HSG3" s="157"/>
      <c r="HSH3" s="157"/>
      <c r="HSI3" s="157"/>
      <c r="HSJ3" s="157"/>
      <c r="HSK3" s="157"/>
      <c r="HSL3" s="157"/>
      <c r="HSM3" s="157"/>
      <c r="HSN3" s="157"/>
      <c r="HSO3" s="157"/>
      <c r="HSP3" s="157"/>
      <c r="HSQ3" s="157"/>
      <c r="HSR3" s="157"/>
      <c r="HSS3" s="157"/>
      <c r="HST3" s="157"/>
      <c r="HSU3" s="157"/>
      <c r="HSV3" s="157"/>
      <c r="HSW3" s="157"/>
      <c r="HSX3" s="157"/>
      <c r="HSY3" s="157"/>
      <c r="HSZ3" s="157"/>
      <c r="HTA3" s="157"/>
      <c r="HTB3" s="157"/>
      <c r="HTC3" s="157"/>
      <c r="HTD3" s="157"/>
      <c r="HTE3" s="157"/>
      <c r="HTF3" s="157"/>
      <c r="HTG3" s="157"/>
      <c r="HTH3" s="157"/>
      <c r="HTI3" s="157"/>
      <c r="HTJ3" s="157"/>
      <c r="HTK3" s="157"/>
      <c r="HTL3" s="157"/>
      <c r="HTM3" s="157"/>
      <c r="HTN3" s="157"/>
      <c r="HTO3" s="157"/>
      <c r="HTP3" s="157"/>
      <c r="HTQ3" s="157"/>
      <c r="HTR3" s="157"/>
      <c r="HTS3" s="157"/>
      <c r="HTT3" s="157"/>
      <c r="HTU3" s="157"/>
      <c r="HTV3" s="157"/>
      <c r="HTW3" s="157"/>
      <c r="HTX3" s="157"/>
      <c r="HTY3" s="157"/>
      <c r="HTZ3" s="157"/>
      <c r="HUA3" s="157"/>
      <c r="HUB3" s="157"/>
      <c r="HUC3" s="157"/>
      <c r="HUD3" s="157"/>
      <c r="HUE3" s="157"/>
      <c r="HUF3" s="157"/>
      <c r="HUG3" s="157"/>
      <c r="HUH3" s="157"/>
      <c r="HUI3" s="157"/>
      <c r="HUJ3" s="157"/>
      <c r="HUK3" s="157"/>
      <c r="HUL3" s="157"/>
      <c r="HUM3" s="157"/>
      <c r="HUN3" s="157"/>
      <c r="HUO3" s="157"/>
      <c r="HUP3" s="157"/>
      <c r="HUQ3" s="157"/>
      <c r="HUR3" s="157"/>
      <c r="HUS3" s="157"/>
      <c r="HUT3" s="157"/>
      <c r="HUU3" s="157"/>
      <c r="HUV3" s="157"/>
      <c r="HUW3" s="157"/>
      <c r="HUX3" s="157"/>
      <c r="HUY3" s="157"/>
      <c r="HUZ3" s="157"/>
      <c r="HVA3" s="157"/>
      <c r="HVB3" s="157"/>
      <c r="HVC3" s="157"/>
      <c r="HVD3" s="157"/>
      <c r="HVE3" s="157"/>
      <c r="HVF3" s="157"/>
      <c r="HVG3" s="157"/>
      <c r="HVH3" s="157"/>
      <c r="HVI3" s="157"/>
      <c r="HVJ3" s="157"/>
      <c r="HVK3" s="157"/>
      <c r="HVL3" s="157"/>
      <c r="HVM3" s="157"/>
      <c r="HVN3" s="157"/>
      <c r="HVO3" s="157"/>
      <c r="HVP3" s="157"/>
      <c r="HVQ3" s="157"/>
      <c r="HVR3" s="157"/>
      <c r="HVS3" s="157"/>
      <c r="HVT3" s="157"/>
      <c r="HVU3" s="157"/>
      <c r="HVV3" s="157"/>
      <c r="HVW3" s="157"/>
      <c r="HVX3" s="157"/>
      <c r="HVY3" s="157"/>
      <c r="HVZ3" s="157"/>
      <c r="HWA3" s="157"/>
      <c r="HWB3" s="157"/>
      <c r="HWC3" s="157"/>
      <c r="HWD3" s="157"/>
      <c r="HWE3" s="157"/>
      <c r="HWF3" s="157"/>
      <c r="HWG3" s="157"/>
      <c r="HWH3" s="157"/>
      <c r="HWI3" s="157"/>
      <c r="HWJ3" s="157"/>
      <c r="HWK3" s="157"/>
      <c r="HWL3" s="157"/>
      <c r="HWM3" s="157"/>
      <c r="HWN3" s="157"/>
      <c r="HWO3" s="157"/>
      <c r="HWP3" s="157"/>
      <c r="HWQ3" s="157"/>
      <c r="HWR3" s="157"/>
      <c r="HWS3" s="157"/>
      <c r="HWT3" s="157"/>
      <c r="HWU3" s="157"/>
      <c r="HWV3" s="157"/>
      <c r="HWW3" s="157"/>
      <c r="HWX3" s="157"/>
      <c r="HWY3" s="157"/>
      <c r="HWZ3" s="157"/>
      <c r="HXA3" s="157"/>
      <c r="HXB3" s="157"/>
      <c r="HXC3" s="157"/>
      <c r="HXD3" s="157"/>
      <c r="HXE3" s="157"/>
      <c r="HXF3" s="157"/>
      <c r="HXG3" s="157"/>
      <c r="HXH3" s="157"/>
      <c r="HXI3" s="157"/>
      <c r="HXJ3" s="157"/>
      <c r="HXK3" s="157"/>
      <c r="HXL3" s="157"/>
      <c r="HXM3" s="157"/>
      <c r="HXN3" s="157"/>
      <c r="HXO3" s="157"/>
      <c r="HXP3" s="157"/>
      <c r="HXQ3" s="157"/>
      <c r="HXR3" s="157"/>
      <c r="HXS3" s="157"/>
      <c r="HXT3" s="157"/>
      <c r="HXU3" s="157"/>
      <c r="HXV3" s="157"/>
      <c r="HXW3" s="157"/>
      <c r="HXX3" s="157"/>
      <c r="HXY3" s="157"/>
      <c r="HXZ3" s="157"/>
      <c r="HYA3" s="157"/>
      <c r="HYB3" s="157"/>
      <c r="HYC3" s="157"/>
      <c r="HYD3" s="157"/>
      <c r="HYE3" s="157"/>
      <c r="HYF3" s="157"/>
      <c r="HYG3" s="157"/>
      <c r="HYH3" s="157"/>
      <c r="HYI3" s="157"/>
      <c r="HYJ3" s="157"/>
      <c r="HYK3" s="157"/>
      <c r="HYL3" s="157"/>
      <c r="HYM3" s="157"/>
      <c r="HYN3" s="157"/>
      <c r="HYO3" s="157"/>
      <c r="HYP3" s="157"/>
      <c r="HYQ3" s="157"/>
      <c r="HYR3" s="157"/>
      <c r="HYS3" s="157"/>
      <c r="HYT3" s="157"/>
      <c r="HYU3" s="157"/>
      <c r="HYV3" s="157"/>
      <c r="HYW3" s="157"/>
      <c r="HYX3" s="157"/>
      <c r="HYY3" s="157"/>
      <c r="HYZ3" s="157"/>
      <c r="HZA3" s="157"/>
      <c r="HZB3" s="157"/>
      <c r="HZC3" s="157"/>
      <c r="HZD3" s="157"/>
      <c r="HZE3" s="157"/>
      <c r="HZF3" s="157"/>
      <c r="HZG3" s="157"/>
      <c r="HZH3" s="157"/>
      <c r="HZI3" s="157"/>
      <c r="HZJ3" s="157"/>
      <c r="HZK3" s="157"/>
      <c r="HZL3" s="157"/>
      <c r="HZM3" s="157"/>
      <c r="HZN3" s="157"/>
      <c r="HZO3" s="157"/>
      <c r="HZP3" s="157"/>
      <c r="HZQ3" s="157"/>
      <c r="HZR3" s="157"/>
      <c r="HZS3" s="157"/>
      <c r="HZT3" s="157"/>
      <c r="HZU3" s="157"/>
      <c r="HZV3" s="157"/>
      <c r="HZW3" s="157"/>
      <c r="HZX3" s="157"/>
      <c r="HZY3" s="157"/>
      <c r="HZZ3" s="157"/>
      <c r="IAA3" s="157"/>
      <c r="IAB3" s="157"/>
      <c r="IAC3" s="157"/>
      <c r="IAD3" s="157"/>
      <c r="IAE3" s="157"/>
      <c r="IAF3" s="157"/>
      <c r="IAG3" s="157"/>
      <c r="IAH3" s="157"/>
      <c r="IAI3" s="157"/>
      <c r="IAJ3" s="157"/>
      <c r="IAK3" s="157"/>
      <c r="IAL3" s="157"/>
      <c r="IAM3" s="157"/>
      <c r="IAN3" s="157"/>
      <c r="IAO3" s="157"/>
      <c r="IAP3" s="157"/>
      <c r="IAQ3" s="157"/>
      <c r="IAR3" s="157"/>
      <c r="IAS3" s="157"/>
      <c r="IAT3" s="157"/>
      <c r="IAU3" s="157"/>
      <c r="IAV3" s="157"/>
      <c r="IAW3" s="157"/>
      <c r="IAX3" s="157"/>
      <c r="IAY3" s="157"/>
      <c r="IAZ3" s="157"/>
      <c r="IBA3" s="157"/>
      <c r="IBB3" s="157"/>
      <c r="IBC3" s="157"/>
      <c r="IBD3" s="157"/>
      <c r="IBE3" s="157"/>
      <c r="IBF3" s="157"/>
      <c r="IBG3" s="157"/>
      <c r="IBH3" s="157"/>
      <c r="IBI3" s="157"/>
      <c r="IBJ3" s="157"/>
      <c r="IBK3" s="157"/>
      <c r="IBL3" s="157"/>
      <c r="IBM3" s="157"/>
      <c r="IBN3" s="157"/>
      <c r="IBO3" s="157"/>
      <c r="IBP3" s="157"/>
      <c r="IBQ3" s="157"/>
      <c r="IBR3" s="157"/>
      <c r="IBS3" s="157"/>
      <c r="IBT3" s="157"/>
      <c r="IBU3" s="157"/>
      <c r="IBV3" s="157"/>
      <c r="IBW3" s="157"/>
      <c r="IBX3" s="157"/>
      <c r="IBY3" s="157"/>
      <c r="IBZ3" s="157"/>
      <c r="ICA3" s="157"/>
      <c r="ICB3" s="157"/>
      <c r="ICC3" s="157"/>
      <c r="ICD3" s="157"/>
      <c r="ICE3" s="157"/>
      <c r="ICF3" s="157"/>
      <c r="ICG3" s="157"/>
      <c r="ICH3" s="157"/>
      <c r="ICI3" s="157"/>
      <c r="ICJ3" s="157"/>
      <c r="ICK3" s="157"/>
      <c r="ICL3" s="157"/>
      <c r="ICM3" s="157"/>
      <c r="ICN3" s="157"/>
      <c r="ICO3" s="157"/>
      <c r="ICP3" s="157"/>
      <c r="ICQ3" s="157"/>
      <c r="ICR3" s="157"/>
      <c r="ICS3" s="157"/>
      <c r="ICT3" s="157"/>
      <c r="ICU3" s="157"/>
      <c r="ICV3" s="157"/>
      <c r="ICW3" s="157"/>
      <c r="ICX3" s="157"/>
      <c r="ICY3" s="157"/>
      <c r="ICZ3" s="157"/>
      <c r="IDA3" s="157"/>
      <c r="IDB3" s="157"/>
      <c r="IDC3" s="157"/>
      <c r="IDD3" s="157"/>
      <c r="IDE3" s="157"/>
      <c r="IDF3" s="157"/>
      <c r="IDG3" s="157"/>
      <c r="IDH3" s="157"/>
      <c r="IDI3" s="157"/>
      <c r="IDJ3" s="157"/>
      <c r="IDK3" s="157"/>
      <c r="IDL3" s="157"/>
      <c r="IDM3" s="157"/>
      <c r="IDN3" s="157"/>
      <c r="IDO3" s="157"/>
      <c r="IDP3" s="157"/>
      <c r="IDQ3" s="157"/>
      <c r="IDR3" s="157"/>
      <c r="IDS3" s="157"/>
      <c r="IDT3" s="157"/>
      <c r="IDU3" s="157"/>
      <c r="IDV3" s="157"/>
      <c r="IDW3" s="157"/>
      <c r="IDX3" s="157"/>
      <c r="IDY3" s="157"/>
      <c r="IDZ3" s="157"/>
      <c r="IEA3" s="157"/>
      <c r="IEB3" s="157"/>
      <c r="IEC3" s="157"/>
      <c r="IED3" s="157"/>
      <c r="IEE3" s="157"/>
      <c r="IEF3" s="157"/>
      <c r="IEG3" s="157"/>
      <c r="IEH3" s="157"/>
      <c r="IEI3" s="157"/>
      <c r="IEJ3" s="157"/>
      <c r="IEK3" s="157"/>
      <c r="IEL3" s="157"/>
      <c r="IEM3" s="157"/>
      <c r="IEN3" s="157"/>
      <c r="IEO3" s="157"/>
      <c r="IEP3" s="157"/>
      <c r="IEQ3" s="157"/>
      <c r="IER3" s="157"/>
      <c r="IES3" s="157"/>
      <c r="IET3" s="157"/>
      <c r="IEU3" s="157"/>
      <c r="IEV3" s="157"/>
      <c r="IEW3" s="157"/>
      <c r="IEX3" s="157"/>
      <c r="IEY3" s="157"/>
      <c r="IEZ3" s="157"/>
      <c r="IFA3" s="157"/>
      <c r="IFB3" s="157"/>
      <c r="IFC3" s="157"/>
      <c r="IFD3" s="157"/>
      <c r="IFE3" s="157"/>
      <c r="IFF3" s="157"/>
      <c r="IFG3" s="157"/>
      <c r="IFH3" s="157"/>
      <c r="IFI3" s="157"/>
      <c r="IFJ3" s="157"/>
      <c r="IFK3" s="157"/>
      <c r="IFL3" s="157"/>
      <c r="IFM3" s="157"/>
      <c r="IFN3" s="157"/>
      <c r="IFO3" s="157"/>
      <c r="IFP3" s="157"/>
      <c r="IFQ3" s="157"/>
      <c r="IFR3" s="157"/>
      <c r="IFS3" s="157"/>
      <c r="IFT3" s="157"/>
      <c r="IFU3" s="157"/>
      <c r="IFV3" s="157"/>
      <c r="IFW3" s="157"/>
      <c r="IFX3" s="157"/>
      <c r="IFY3" s="157"/>
      <c r="IFZ3" s="157"/>
      <c r="IGA3" s="157"/>
      <c r="IGB3" s="157"/>
      <c r="IGC3" s="157"/>
      <c r="IGD3" s="157"/>
      <c r="IGE3" s="157"/>
      <c r="IGF3" s="157"/>
      <c r="IGG3" s="157"/>
      <c r="IGH3" s="157"/>
      <c r="IGI3" s="157"/>
      <c r="IGJ3" s="157"/>
      <c r="IGK3" s="157"/>
      <c r="IGL3" s="157"/>
      <c r="IGM3" s="157"/>
      <c r="IGN3" s="157"/>
      <c r="IGO3" s="157"/>
      <c r="IGP3" s="157"/>
      <c r="IGQ3" s="157"/>
      <c r="IGR3" s="157"/>
      <c r="IGS3" s="157"/>
      <c r="IGT3" s="157"/>
      <c r="IGU3" s="157"/>
      <c r="IGV3" s="157"/>
      <c r="IGW3" s="157"/>
      <c r="IGX3" s="157"/>
      <c r="IGY3" s="157"/>
      <c r="IGZ3" s="157"/>
      <c r="IHA3" s="157"/>
      <c r="IHB3" s="157"/>
      <c r="IHC3" s="157"/>
      <c r="IHD3" s="157"/>
      <c r="IHE3" s="157"/>
      <c r="IHF3" s="157"/>
      <c r="IHG3" s="157"/>
      <c r="IHH3" s="157"/>
      <c r="IHI3" s="157"/>
      <c r="IHJ3" s="157"/>
      <c r="IHK3" s="157"/>
      <c r="IHL3" s="157"/>
      <c r="IHM3" s="157"/>
      <c r="IHN3" s="157"/>
      <c r="IHO3" s="157"/>
      <c r="IHP3" s="157"/>
      <c r="IHQ3" s="157"/>
      <c r="IHR3" s="157"/>
      <c r="IHS3" s="157"/>
      <c r="IHT3" s="157"/>
      <c r="IHU3" s="157"/>
      <c r="IHV3" s="157"/>
      <c r="IHW3" s="157"/>
      <c r="IHX3" s="157"/>
      <c r="IHY3" s="157"/>
      <c r="IHZ3" s="157"/>
      <c r="IIA3" s="157"/>
      <c r="IIB3" s="157"/>
      <c r="IIC3" s="157"/>
      <c r="IID3" s="157"/>
      <c r="IIE3" s="157"/>
      <c r="IIF3" s="157"/>
      <c r="IIG3" s="157"/>
      <c r="IIH3" s="157"/>
      <c r="III3" s="157"/>
      <c r="IIJ3" s="157"/>
      <c r="IIK3" s="157"/>
      <c r="IIL3" s="157"/>
      <c r="IIM3" s="157"/>
      <c r="IIN3" s="157"/>
      <c r="IIO3" s="157"/>
      <c r="IIP3" s="157"/>
      <c r="IIQ3" s="157"/>
      <c r="IIR3" s="157"/>
      <c r="IIS3" s="157"/>
      <c r="IIT3" s="157"/>
      <c r="IIU3" s="157"/>
      <c r="IIV3" s="157"/>
      <c r="IIW3" s="157"/>
      <c r="IIX3" s="157"/>
      <c r="IIY3" s="157"/>
      <c r="IIZ3" s="157"/>
      <c r="IJA3" s="157"/>
      <c r="IJB3" s="157"/>
      <c r="IJC3" s="157"/>
      <c r="IJD3" s="157"/>
      <c r="IJE3" s="157"/>
      <c r="IJF3" s="157"/>
      <c r="IJG3" s="157"/>
      <c r="IJH3" s="157"/>
      <c r="IJI3" s="157"/>
      <c r="IJJ3" s="157"/>
      <c r="IJK3" s="157"/>
      <c r="IJL3" s="157"/>
      <c r="IJM3" s="157"/>
      <c r="IJN3" s="157"/>
      <c r="IJO3" s="157"/>
      <c r="IJP3" s="157"/>
      <c r="IJQ3" s="157"/>
      <c r="IJR3" s="157"/>
      <c r="IJS3" s="157"/>
      <c r="IJT3" s="157"/>
      <c r="IJU3" s="157"/>
      <c r="IJV3" s="157"/>
      <c r="IJW3" s="157"/>
      <c r="IJX3" s="157"/>
      <c r="IJY3" s="157"/>
      <c r="IJZ3" s="157"/>
      <c r="IKA3" s="157"/>
      <c r="IKB3" s="157"/>
      <c r="IKC3" s="157"/>
      <c r="IKD3" s="157"/>
      <c r="IKE3" s="157"/>
      <c r="IKF3" s="157"/>
      <c r="IKG3" s="157"/>
      <c r="IKH3" s="157"/>
      <c r="IKI3" s="157"/>
      <c r="IKJ3" s="157"/>
      <c r="IKK3" s="157"/>
      <c r="IKL3" s="157"/>
      <c r="IKM3" s="157"/>
      <c r="IKN3" s="157"/>
      <c r="IKO3" s="157"/>
      <c r="IKP3" s="157"/>
      <c r="IKQ3" s="157"/>
      <c r="IKR3" s="157"/>
      <c r="IKS3" s="157"/>
      <c r="IKT3" s="157"/>
      <c r="IKU3" s="157"/>
      <c r="IKV3" s="157"/>
      <c r="IKW3" s="157"/>
      <c r="IKX3" s="157"/>
      <c r="IKY3" s="157"/>
      <c r="IKZ3" s="157"/>
      <c r="ILA3" s="157"/>
      <c r="ILB3" s="157"/>
      <c r="ILC3" s="157"/>
      <c r="ILD3" s="157"/>
      <c r="ILE3" s="157"/>
      <c r="ILF3" s="157"/>
      <c r="ILG3" s="157"/>
      <c r="ILH3" s="157"/>
      <c r="ILI3" s="157"/>
      <c r="ILJ3" s="157"/>
      <c r="ILK3" s="157"/>
      <c r="ILL3" s="157"/>
      <c r="ILM3" s="157"/>
      <c r="ILN3" s="157"/>
      <c r="ILO3" s="157"/>
      <c r="ILP3" s="157"/>
      <c r="ILQ3" s="157"/>
      <c r="ILR3" s="157"/>
      <c r="ILS3" s="157"/>
      <c r="ILT3" s="157"/>
      <c r="ILU3" s="157"/>
      <c r="ILV3" s="157"/>
      <c r="ILW3" s="157"/>
      <c r="ILX3" s="157"/>
      <c r="ILY3" s="157"/>
      <c r="ILZ3" s="157"/>
      <c r="IMA3" s="157"/>
      <c r="IMB3" s="157"/>
      <c r="IMC3" s="157"/>
      <c r="IMD3" s="157"/>
      <c r="IME3" s="157"/>
      <c r="IMF3" s="157"/>
      <c r="IMG3" s="157"/>
      <c r="IMH3" s="157"/>
      <c r="IMI3" s="157"/>
      <c r="IMJ3" s="157"/>
      <c r="IMK3" s="157"/>
      <c r="IML3" s="157"/>
      <c r="IMM3" s="157"/>
      <c r="IMN3" s="157"/>
      <c r="IMO3" s="157"/>
      <c r="IMP3" s="157"/>
      <c r="IMQ3" s="157"/>
      <c r="IMR3" s="157"/>
      <c r="IMS3" s="157"/>
      <c r="IMT3" s="157"/>
      <c r="IMU3" s="157"/>
      <c r="IMV3" s="157"/>
      <c r="IMW3" s="157"/>
      <c r="IMX3" s="157"/>
      <c r="IMY3" s="157"/>
      <c r="IMZ3" s="157"/>
      <c r="INA3" s="157"/>
      <c r="INB3" s="157"/>
      <c r="INC3" s="157"/>
      <c r="IND3" s="157"/>
      <c r="INE3" s="157"/>
      <c r="INF3" s="157"/>
      <c r="ING3" s="157"/>
      <c r="INH3" s="157"/>
      <c r="INI3" s="157"/>
      <c r="INJ3" s="157"/>
      <c r="INK3" s="157"/>
      <c r="INL3" s="157"/>
      <c r="INM3" s="157"/>
      <c r="INN3" s="157"/>
      <c r="INO3" s="157"/>
      <c r="INP3" s="157"/>
      <c r="INQ3" s="157"/>
      <c r="INR3" s="157"/>
      <c r="INS3" s="157"/>
      <c r="INT3" s="157"/>
      <c r="INU3" s="157"/>
      <c r="INV3" s="157"/>
      <c r="INW3" s="157"/>
      <c r="INX3" s="157"/>
      <c r="INY3" s="157"/>
      <c r="INZ3" s="157"/>
      <c r="IOA3" s="157"/>
      <c r="IOB3" s="157"/>
      <c r="IOC3" s="157"/>
      <c r="IOD3" s="157"/>
      <c r="IOE3" s="157"/>
      <c r="IOF3" s="157"/>
      <c r="IOG3" s="157"/>
      <c r="IOH3" s="157"/>
      <c r="IOI3" s="157"/>
      <c r="IOJ3" s="157"/>
      <c r="IOK3" s="157"/>
      <c r="IOL3" s="157"/>
      <c r="IOM3" s="157"/>
      <c r="ION3" s="157"/>
      <c r="IOO3" s="157"/>
      <c r="IOP3" s="157"/>
      <c r="IOQ3" s="157"/>
      <c r="IOR3" s="157"/>
      <c r="IOS3" s="157"/>
      <c r="IOT3" s="157"/>
      <c r="IOU3" s="157"/>
      <c r="IOV3" s="157"/>
      <c r="IOW3" s="157"/>
      <c r="IOX3" s="157"/>
      <c r="IOY3" s="157"/>
      <c r="IOZ3" s="157"/>
      <c r="IPA3" s="157"/>
      <c r="IPB3" s="157"/>
      <c r="IPC3" s="157"/>
      <c r="IPD3" s="157"/>
      <c r="IPE3" s="157"/>
      <c r="IPF3" s="157"/>
      <c r="IPG3" s="157"/>
      <c r="IPH3" s="157"/>
      <c r="IPI3" s="157"/>
      <c r="IPJ3" s="157"/>
      <c r="IPK3" s="157"/>
      <c r="IPL3" s="157"/>
      <c r="IPM3" s="157"/>
      <c r="IPN3" s="157"/>
      <c r="IPO3" s="157"/>
      <c r="IPP3" s="157"/>
      <c r="IPQ3" s="157"/>
      <c r="IPR3" s="157"/>
      <c r="IPS3" s="157"/>
      <c r="IPT3" s="157"/>
      <c r="IPU3" s="157"/>
      <c r="IPV3" s="157"/>
      <c r="IPW3" s="157"/>
      <c r="IPX3" s="157"/>
      <c r="IPY3" s="157"/>
      <c r="IPZ3" s="157"/>
      <c r="IQA3" s="157"/>
      <c r="IQB3" s="157"/>
      <c r="IQC3" s="157"/>
      <c r="IQD3" s="157"/>
      <c r="IQE3" s="157"/>
      <c r="IQF3" s="157"/>
      <c r="IQG3" s="157"/>
      <c r="IQH3" s="157"/>
      <c r="IQI3" s="157"/>
      <c r="IQJ3" s="157"/>
      <c r="IQK3" s="157"/>
      <c r="IQL3" s="157"/>
      <c r="IQM3" s="157"/>
      <c r="IQN3" s="157"/>
      <c r="IQO3" s="157"/>
      <c r="IQP3" s="157"/>
      <c r="IQQ3" s="157"/>
      <c r="IQR3" s="157"/>
      <c r="IQS3" s="157"/>
      <c r="IQT3" s="157"/>
      <c r="IQU3" s="157"/>
      <c r="IQV3" s="157"/>
      <c r="IQW3" s="157"/>
      <c r="IQX3" s="157"/>
      <c r="IQY3" s="157"/>
      <c r="IQZ3" s="157"/>
      <c r="IRA3" s="157"/>
      <c r="IRB3" s="157"/>
      <c r="IRC3" s="157"/>
      <c r="IRD3" s="157"/>
      <c r="IRE3" s="157"/>
      <c r="IRF3" s="157"/>
      <c r="IRG3" s="157"/>
      <c r="IRH3" s="157"/>
      <c r="IRI3" s="157"/>
      <c r="IRJ3" s="157"/>
      <c r="IRK3" s="157"/>
      <c r="IRL3" s="157"/>
      <c r="IRM3" s="157"/>
      <c r="IRN3" s="157"/>
      <c r="IRO3" s="157"/>
      <c r="IRP3" s="157"/>
      <c r="IRQ3" s="157"/>
      <c r="IRR3" s="157"/>
      <c r="IRS3" s="157"/>
      <c r="IRT3" s="157"/>
      <c r="IRU3" s="157"/>
      <c r="IRV3" s="157"/>
      <c r="IRW3" s="157"/>
      <c r="IRX3" s="157"/>
      <c r="IRY3" s="157"/>
      <c r="IRZ3" s="157"/>
      <c r="ISA3" s="157"/>
      <c r="ISB3" s="157"/>
      <c r="ISC3" s="157"/>
      <c r="ISD3" s="157"/>
      <c r="ISE3" s="157"/>
      <c r="ISF3" s="157"/>
      <c r="ISG3" s="157"/>
      <c r="ISH3" s="157"/>
      <c r="ISI3" s="157"/>
      <c r="ISJ3" s="157"/>
      <c r="ISK3" s="157"/>
      <c r="ISL3" s="157"/>
      <c r="ISM3" s="157"/>
      <c r="ISN3" s="157"/>
      <c r="ISO3" s="157"/>
      <c r="ISP3" s="157"/>
      <c r="ISQ3" s="157"/>
      <c r="ISR3" s="157"/>
      <c r="ISS3" s="157"/>
      <c r="IST3" s="157"/>
      <c r="ISU3" s="157"/>
      <c r="ISV3" s="157"/>
      <c r="ISW3" s="157"/>
      <c r="ISX3" s="157"/>
      <c r="ISY3" s="157"/>
      <c r="ISZ3" s="157"/>
      <c r="ITA3" s="157"/>
      <c r="ITB3" s="157"/>
      <c r="ITC3" s="157"/>
      <c r="ITD3" s="157"/>
      <c r="ITE3" s="157"/>
      <c r="ITF3" s="157"/>
      <c r="ITG3" s="157"/>
      <c r="ITH3" s="157"/>
      <c r="ITI3" s="157"/>
      <c r="ITJ3" s="157"/>
      <c r="ITK3" s="157"/>
      <c r="ITL3" s="157"/>
      <c r="ITM3" s="157"/>
      <c r="ITN3" s="157"/>
      <c r="ITO3" s="157"/>
      <c r="ITP3" s="157"/>
      <c r="ITQ3" s="157"/>
      <c r="ITR3" s="157"/>
      <c r="ITS3" s="157"/>
      <c r="ITT3" s="157"/>
      <c r="ITU3" s="157"/>
      <c r="ITV3" s="157"/>
      <c r="ITW3" s="157"/>
      <c r="ITX3" s="157"/>
      <c r="ITY3" s="157"/>
      <c r="ITZ3" s="157"/>
      <c r="IUA3" s="157"/>
      <c r="IUB3" s="157"/>
      <c r="IUC3" s="157"/>
      <c r="IUD3" s="157"/>
      <c r="IUE3" s="157"/>
      <c r="IUF3" s="157"/>
      <c r="IUG3" s="157"/>
      <c r="IUH3" s="157"/>
      <c r="IUI3" s="157"/>
      <c r="IUJ3" s="157"/>
      <c r="IUK3" s="157"/>
      <c r="IUL3" s="157"/>
      <c r="IUM3" s="157"/>
      <c r="IUN3" s="157"/>
      <c r="IUO3" s="157"/>
      <c r="IUP3" s="157"/>
      <c r="IUQ3" s="157"/>
      <c r="IUR3" s="157"/>
      <c r="IUS3" s="157"/>
      <c r="IUT3" s="157"/>
      <c r="IUU3" s="157"/>
      <c r="IUV3" s="157"/>
      <c r="IUW3" s="157"/>
      <c r="IUX3" s="157"/>
      <c r="IUY3" s="157"/>
      <c r="IUZ3" s="157"/>
      <c r="IVA3" s="157"/>
      <c r="IVB3" s="157"/>
      <c r="IVC3" s="157"/>
      <c r="IVD3" s="157"/>
      <c r="IVE3" s="157"/>
      <c r="IVF3" s="157"/>
      <c r="IVG3" s="157"/>
      <c r="IVH3" s="157"/>
      <c r="IVI3" s="157"/>
      <c r="IVJ3" s="157"/>
      <c r="IVK3" s="157"/>
      <c r="IVL3" s="157"/>
      <c r="IVM3" s="157"/>
      <c r="IVN3" s="157"/>
      <c r="IVO3" s="157"/>
      <c r="IVP3" s="157"/>
      <c r="IVQ3" s="157"/>
      <c r="IVR3" s="157"/>
      <c r="IVS3" s="157"/>
      <c r="IVT3" s="157"/>
      <c r="IVU3" s="157"/>
      <c r="IVV3" s="157"/>
      <c r="IVW3" s="157"/>
      <c r="IVX3" s="157"/>
      <c r="IVY3" s="157"/>
      <c r="IVZ3" s="157"/>
      <c r="IWA3" s="157"/>
      <c r="IWB3" s="157"/>
      <c r="IWC3" s="157"/>
      <c r="IWD3" s="157"/>
      <c r="IWE3" s="157"/>
      <c r="IWF3" s="157"/>
      <c r="IWG3" s="157"/>
      <c r="IWH3" s="157"/>
      <c r="IWI3" s="157"/>
      <c r="IWJ3" s="157"/>
      <c r="IWK3" s="157"/>
      <c r="IWL3" s="157"/>
      <c r="IWM3" s="157"/>
      <c r="IWN3" s="157"/>
      <c r="IWO3" s="157"/>
      <c r="IWP3" s="157"/>
      <c r="IWQ3" s="157"/>
      <c r="IWR3" s="157"/>
      <c r="IWS3" s="157"/>
      <c r="IWT3" s="157"/>
      <c r="IWU3" s="157"/>
      <c r="IWV3" s="157"/>
      <c r="IWW3" s="157"/>
      <c r="IWX3" s="157"/>
      <c r="IWY3" s="157"/>
      <c r="IWZ3" s="157"/>
      <c r="IXA3" s="157"/>
      <c r="IXB3" s="157"/>
      <c r="IXC3" s="157"/>
      <c r="IXD3" s="157"/>
      <c r="IXE3" s="157"/>
      <c r="IXF3" s="157"/>
      <c r="IXG3" s="157"/>
      <c r="IXH3" s="157"/>
      <c r="IXI3" s="157"/>
      <c r="IXJ3" s="157"/>
      <c r="IXK3" s="157"/>
      <c r="IXL3" s="157"/>
      <c r="IXM3" s="157"/>
      <c r="IXN3" s="157"/>
      <c r="IXO3" s="157"/>
      <c r="IXP3" s="157"/>
      <c r="IXQ3" s="157"/>
      <c r="IXR3" s="157"/>
      <c r="IXS3" s="157"/>
      <c r="IXT3" s="157"/>
      <c r="IXU3" s="157"/>
      <c r="IXV3" s="157"/>
      <c r="IXW3" s="157"/>
      <c r="IXX3" s="157"/>
      <c r="IXY3" s="157"/>
      <c r="IXZ3" s="157"/>
      <c r="IYA3" s="157"/>
      <c r="IYB3" s="157"/>
      <c r="IYC3" s="157"/>
      <c r="IYD3" s="157"/>
      <c r="IYE3" s="157"/>
      <c r="IYF3" s="157"/>
      <c r="IYG3" s="157"/>
      <c r="IYH3" s="157"/>
      <c r="IYI3" s="157"/>
      <c r="IYJ3" s="157"/>
      <c r="IYK3" s="157"/>
      <c r="IYL3" s="157"/>
      <c r="IYM3" s="157"/>
      <c r="IYN3" s="157"/>
      <c r="IYO3" s="157"/>
      <c r="IYP3" s="157"/>
      <c r="IYQ3" s="157"/>
      <c r="IYR3" s="157"/>
      <c r="IYS3" s="157"/>
      <c r="IYT3" s="157"/>
      <c r="IYU3" s="157"/>
      <c r="IYV3" s="157"/>
      <c r="IYW3" s="157"/>
      <c r="IYX3" s="157"/>
      <c r="IYY3" s="157"/>
      <c r="IYZ3" s="157"/>
      <c r="IZA3" s="157"/>
      <c r="IZB3" s="157"/>
      <c r="IZC3" s="157"/>
      <c r="IZD3" s="157"/>
      <c r="IZE3" s="157"/>
      <c r="IZF3" s="157"/>
      <c r="IZG3" s="157"/>
      <c r="IZH3" s="157"/>
      <c r="IZI3" s="157"/>
      <c r="IZJ3" s="157"/>
      <c r="IZK3" s="157"/>
      <c r="IZL3" s="157"/>
      <c r="IZM3" s="157"/>
      <c r="IZN3" s="157"/>
      <c r="IZO3" s="157"/>
      <c r="IZP3" s="157"/>
      <c r="IZQ3" s="157"/>
      <c r="IZR3" s="157"/>
      <c r="IZS3" s="157"/>
      <c r="IZT3" s="157"/>
      <c r="IZU3" s="157"/>
      <c r="IZV3" s="157"/>
      <c r="IZW3" s="157"/>
      <c r="IZX3" s="157"/>
      <c r="IZY3" s="157"/>
      <c r="IZZ3" s="157"/>
      <c r="JAA3" s="157"/>
      <c r="JAB3" s="157"/>
      <c r="JAC3" s="157"/>
      <c r="JAD3" s="157"/>
      <c r="JAE3" s="157"/>
      <c r="JAF3" s="157"/>
      <c r="JAG3" s="157"/>
      <c r="JAH3" s="157"/>
      <c r="JAI3" s="157"/>
      <c r="JAJ3" s="157"/>
      <c r="JAK3" s="157"/>
      <c r="JAL3" s="157"/>
      <c r="JAM3" s="157"/>
      <c r="JAN3" s="157"/>
      <c r="JAO3" s="157"/>
      <c r="JAP3" s="157"/>
      <c r="JAQ3" s="157"/>
      <c r="JAR3" s="157"/>
      <c r="JAS3" s="157"/>
      <c r="JAT3" s="157"/>
      <c r="JAU3" s="157"/>
      <c r="JAV3" s="157"/>
      <c r="JAW3" s="157"/>
      <c r="JAX3" s="157"/>
      <c r="JAY3" s="157"/>
      <c r="JAZ3" s="157"/>
      <c r="JBA3" s="157"/>
      <c r="JBB3" s="157"/>
      <c r="JBC3" s="157"/>
      <c r="JBD3" s="157"/>
      <c r="JBE3" s="157"/>
      <c r="JBF3" s="157"/>
      <c r="JBG3" s="157"/>
      <c r="JBH3" s="157"/>
      <c r="JBI3" s="157"/>
      <c r="JBJ3" s="157"/>
      <c r="JBK3" s="157"/>
      <c r="JBL3" s="157"/>
      <c r="JBM3" s="157"/>
      <c r="JBN3" s="157"/>
      <c r="JBO3" s="157"/>
      <c r="JBP3" s="157"/>
      <c r="JBQ3" s="157"/>
      <c r="JBR3" s="157"/>
      <c r="JBS3" s="157"/>
      <c r="JBT3" s="157"/>
      <c r="JBU3" s="157"/>
      <c r="JBV3" s="157"/>
      <c r="JBW3" s="157"/>
      <c r="JBX3" s="157"/>
      <c r="JBY3" s="157"/>
      <c r="JBZ3" s="157"/>
      <c r="JCA3" s="157"/>
      <c r="JCB3" s="157"/>
      <c r="JCC3" s="157"/>
      <c r="JCD3" s="157"/>
      <c r="JCE3" s="157"/>
      <c r="JCF3" s="157"/>
      <c r="JCG3" s="157"/>
      <c r="JCH3" s="157"/>
      <c r="JCI3" s="157"/>
      <c r="JCJ3" s="157"/>
      <c r="JCK3" s="157"/>
      <c r="JCL3" s="157"/>
      <c r="JCM3" s="157"/>
      <c r="JCN3" s="157"/>
      <c r="JCO3" s="157"/>
      <c r="JCP3" s="157"/>
      <c r="JCQ3" s="157"/>
      <c r="JCR3" s="157"/>
      <c r="JCS3" s="157"/>
      <c r="JCT3" s="157"/>
      <c r="JCU3" s="157"/>
      <c r="JCV3" s="157"/>
      <c r="JCW3" s="157"/>
      <c r="JCX3" s="157"/>
      <c r="JCY3" s="157"/>
      <c r="JCZ3" s="157"/>
      <c r="JDA3" s="157"/>
      <c r="JDB3" s="157"/>
      <c r="JDC3" s="157"/>
      <c r="JDD3" s="157"/>
      <c r="JDE3" s="157"/>
      <c r="JDF3" s="157"/>
      <c r="JDG3" s="157"/>
      <c r="JDH3" s="157"/>
      <c r="JDI3" s="157"/>
      <c r="JDJ3" s="157"/>
      <c r="JDK3" s="157"/>
      <c r="JDL3" s="157"/>
      <c r="JDM3" s="157"/>
      <c r="JDN3" s="157"/>
      <c r="JDO3" s="157"/>
      <c r="JDP3" s="157"/>
      <c r="JDQ3" s="157"/>
      <c r="JDR3" s="157"/>
      <c r="JDS3" s="157"/>
      <c r="JDT3" s="157"/>
      <c r="JDU3" s="157"/>
      <c r="JDV3" s="157"/>
      <c r="JDW3" s="157"/>
      <c r="JDX3" s="157"/>
      <c r="JDY3" s="157"/>
      <c r="JDZ3" s="157"/>
      <c r="JEA3" s="157"/>
      <c r="JEB3" s="157"/>
      <c r="JEC3" s="157"/>
      <c r="JED3" s="157"/>
      <c r="JEE3" s="157"/>
      <c r="JEF3" s="157"/>
      <c r="JEG3" s="157"/>
      <c r="JEH3" s="157"/>
      <c r="JEI3" s="157"/>
      <c r="JEJ3" s="157"/>
      <c r="JEK3" s="157"/>
      <c r="JEL3" s="157"/>
      <c r="JEM3" s="157"/>
      <c r="JEN3" s="157"/>
      <c r="JEO3" s="157"/>
      <c r="JEP3" s="157"/>
      <c r="JEQ3" s="157"/>
      <c r="JER3" s="157"/>
      <c r="JES3" s="157"/>
      <c r="JET3" s="157"/>
      <c r="JEU3" s="157"/>
      <c r="JEV3" s="157"/>
      <c r="JEW3" s="157"/>
      <c r="JEX3" s="157"/>
      <c r="JEY3" s="157"/>
      <c r="JEZ3" s="157"/>
      <c r="JFA3" s="157"/>
      <c r="JFB3" s="157"/>
      <c r="JFC3" s="157"/>
      <c r="JFD3" s="157"/>
      <c r="JFE3" s="157"/>
      <c r="JFF3" s="157"/>
      <c r="JFG3" s="157"/>
      <c r="JFH3" s="157"/>
      <c r="JFI3" s="157"/>
      <c r="JFJ3" s="157"/>
      <c r="JFK3" s="157"/>
      <c r="JFL3" s="157"/>
      <c r="JFM3" s="157"/>
      <c r="JFN3" s="157"/>
      <c r="JFO3" s="157"/>
      <c r="JFP3" s="157"/>
      <c r="JFQ3" s="157"/>
      <c r="JFR3" s="157"/>
      <c r="JFS3" s="157"/>
      <c r="JFT3" s="157"/>
      <c r="JFU3" s="157"/>
      <c r="JFV3" s="157"/>
      <c r="JFW3" s="157"/>
      <c r="JFX3" s="157"/>
      <c r="JFY3" s="157"/>
      <c r="JFZ3" s="157"/>
      <c r="JGA3" s="157"/>
      <c r="JGB3" s="157"/>
      <c r="JGC3" s="157"/>
      <c r="JGD3" s="157"/>
      <c r="JGE3" s="157"/>
      <c r="JGF3" s="157"/>
      <c r="JGG3" s="157"/>
      <c r="JGH3" s="157"/>
      <c r="JGI3" s="157"/>
      <c r="JGJ3" s="157"/>
      <c r="JGK3" s="157"/>
      <c r="JGL3" s="157"/>
      <c r="JGM3" s="157"/>
      <c r="JGN3" s="157"/>
      <c r="JGO3" s="157"/>
      <c r="JGP3" s="157"/>
      <c r="JGQ3" s="157"/>
      <c r="JGR3" s="157"/>
      <c r="JGS3" s="157"/>
      <c r="JGT3" s="157"/>
      <c r="JGU3" s="157"/>
      <c r="JGV3" s="157"/>
      <c r="JGW3" s="157"/>
      <c r="JGX3" s="157"/>
      <c r="JGY3" s="157"/>
      <c r="JGZ3" s="157"/>
      <c r="JHA3" s="157"/>
      <c r="JHB3" s="157"/>
      <c r="JHC3" s="157"/>
      <c r="JHD3" s="157"/>
      <c r="JHE3" s="157"/>
      <c r="JHF3" s="157"/>
      <c r="JHG3" s="157"/>
      <c r="JHH3" s="157"/>
      <c r="JHI3" s="157"/>
      <c r="JHJ3" s="157"/>
      <c r="JHK3" s="157"/>
      <c r="JHL3" s="157"/>
      <c r="JHM3" s="157"/>
      <c r="JHN3" s="157"/>
      <c r="JHO3" s="157"/>
      <c r="JHP3" s="157"/>
      <c r="JHQ3" s="157"/>
      <c r="JHR3" s="157"/>
      <c r="JHS3" s="157"/>
      <c r="JHT3" s="157"/>
      <c r="JHU3" s="157"/>
      <c r="JHV3" s="157"/>
      <c r="JHW3" s="157"/>
      <c r="JHX3" s="157"/>
      <c r="JHY3" s="157"/>
      <c r="JHZ3" s="157"/>
      <c r="JIA3" s="157"/>
      <c r="JIB3" s="157"/>
      <c r="JIC3" s="157"/>
      <c r="JID3" s="157"/>
      <c r="JIE3" s="157"/>
      <c r="JIF3" s="157"/>
      <c r="JIG3" s="157"/>
      <c r="JIH3" s="157"/>
      <c r="JII3" s="157"/>
      <c r="JIJ3" s="157"/>
      <c r="JIK3" s="157"/>
      <c r="JIL3" s="157"/>
      <c r="JIM3" s="157"/>
      <c r="JIN3" s="157"/>
      <c r="JIO3" s="157"/>
      <c r="JIP3" s="157"/>
      <c r="JIQ3" s="157"/>
      <c r="JIR3" s="157"/>
      <c r="JIS3" s="157"/>
      <c r="JIT3" s="157"/>
      <c r="JIU3" s="157"/>
      <c r="JIV3" s="157"/>
      <c r="JIW3" s="157"/>
      <c r="JIX3" s="157"/>
      <c r="JIY3" s="157"/>
      <c r="JIZ3" s="157"/>
      <c r="JJA3" s="157"/>
      <c r="JJB3" s="157"/>
      <c r="JJC3" s="157"/>
      <c r="JJD3" s="157"/>
      <c r="JJE3" s="157"/>
      <c r="JJF3" s="157"/>
      <c r="JJG3" s="157"/>
      <c r="JJH3" s="157"/>
      <c r="JJI3" s="157"/>
      <c r="JJJ3" s="157"/>
      <c r="JJK3" s="157"/>
      <c r="JJL3" s="157"/>
      <c r="JJM3" s="157"/>
      <c r="JJN3" s="157"/>
      <c r="JJO3" s="157"/>
      <c r="JJP3" s="157"/>
      <c r="JJQ3" s="157"/>
      <c r="JJR3" s="157"/>
      <c r="JJS3" s="157"/>
      <c r="JJT3" s="157"/>
      <c r="JJU3" s="157"/>
      <c r="JJV3" s="157"/>
      <c r="JJW3" s="157"/>
      <c r="JJX3" s="157"/>
      <c r="JJY3" s="157"/>
      <c r="JJZ3" s="157"/>
      <c r="JKA3" s="157"/>
      <c r="JKB3" s="157"/>
      <c r="JKC3" s="157"/>
      <c r="JKD3" s="157"/>
      <c r="JKE3" s="157"/>
      <c r="JKF3" s="157"/>
      <c r="JKG3" s="157"/>
      <c r="JKH3" s="157"/>
      <c r="JKI3" s="157"/>
      <c r="JKJ3" s="157"/>
      <c r="JKK3" s="157"/>
      <c r="JKL3" s="157"/>
      <c r="JKM3" s="157"/>
      <c r="JKN3" s="157"/>
      <c r="JKO3" s="157"/>
      <c r="JKP3" s="157"/>
      <c r="JKQ3" s="157"/>
      <c r="JKR3" s="157"/>
      <c r="JKS3" s="157"/>
      <c r="JKT3" s="157"/>
      <c r="JKU3" s="157"/>
      <c r="JKV3" s="157"/>
      <c r="JKW3" s="157"/>
      <c r="JKX3" s="157"/>
      <c r="JKY3" s="157"/>
      <c r="JKZ3" s="157"/>
      <c r="JLA3" s="157"/>
      <c r="JLB3" s="157"/>
      <c r="JLC3" s="157"/>
      <c r="JLD3" s="157"/>
      <c r="JLE3" s="157"/>
      <c r="JLF3" s="157"/>
      <c r="JLG3" s="157"/>
      <c r="JLH3" s="157"/>
      <c r="JLI3" s="157"/>
      <c r="JLJ3" s="157"/>
      <c r="JLK3" s="157"/>
      <c r="JLL3" s="157"/>
      <c r="JLM3" s="157"/>
      <c r="JLN3" s="157"/>
      <c r="JLO3" s="157"/>
      <c r="JLP3" s="157"/>
      <c r="JLQ3" s="157"/>
      <c r="JLR3" s="157"/>
      <c r="JLS3" s="157"/>
      <c r="JLT3" s="157"/>
      <c r="JLU3" s="157"/>
      <c r="JLV3" s="157"/>
      <c r="JLW3" s="157"/>
      <c r="JLX3" s="157"/>
      <c r="JLY3" s="157"/>
      <c r="JLZ3" s="157"/>
      <c r="JMA3" s="157"/>
      <c r="JMB3" s="157"/>
      <c r="JMC3" s="157"/>
      <c r="JMD3" s="157"/>
      <c r="JME3" s="157"/>
      <c r="JMF3" s="157"/>
      <c r="JMG3" s="157"/>
      <c r="JMH3" s="157"/>
      <c r="JMI3" s="157"/>
      <c r="JMJ3" s="157"/>
      <c r="JMK3" s="157"/>
      <c r="JML3" s="157"/>
      <c r="JMM3" s="157"/>
      <c r="JMN3" s="157"/>
      <c r="JMO3" s="157"/>
      <c r="JMP3" s="157"/>
      <c r="JMQ3" s="157"/>
      <c r="JMR3" s="157"/>
      <c r="JMS3" s="157"/>
      <c r="JMT3" s="157"/>
      <c r="JMU3" s="157"/>
      <c r="JMV3" s="157"/>
      <c r="JMW3" s="157"/>
      <c r="JMX3" s="157"/>
      <c r="JMY3" s="157"/>
      <c r="JMZ3" s="157"/>
      <c r="JNA3" s="157"/>
      <c r="JNB3" s="157"/>
      <c r="JNC3" s="157"/>
      <c r="JND3" s="157"/>
      <c r="JNE3" s="157"/>
      <c r="JNF3" s="157"/>
      <c r="JNG3" s="157"/>
      <c r="JNH3" s="157"/>
      <c r="JNI3" s="157"/>
      <c r="JNJ3" s="157"/>
      <c r="JNK3" s="157"/>
      <c r="JNL3" s="157"/>
      <c r="JNM3" s="157"/>
      <c r="JNN3" s="157"/>
      <c r="JNO3" s="157"/>
      <c r="JNP3" s="157"/>
      <c r="JNQ3" s="157"/>
      <c r="JNR3" s="157"/>
      <c r="JNS3" s="157"/>
      <c r="JNT3" s="157"/>
      <c r="JNU3" s="157"/>
      <c r="JNV3" s="157"/>
      <c r="JNW3" s="157"/>
      <c r="JNX3" s="157"/>
      <c r="JNY3" s="157"/>
      <c r="JNZ3" s="157"/>
      <c r="JOA3" s="157"/>
      <c r="JOB3" s="157"/>
      <c r="JOC3" s="157"/>
      <c r="JOD3" s="157"/>
      <c r="JOE3" s="157"/>
      <c r="JOF3" s="157"/>
      <c r="JOG3" s="157"/>
      <c r="JOH3" s="157"/>
      <c r="JOI3" s="157"/>
      <c r="JOJ3" s="157"/>
      <c r="JOK3" s="157"/>
      <c r="JOL3" s="157"/>
      <c r="JOM3" s="157"/>
      <c r="JON3" s="157"/>
      <c r="JOO3" s="157"/>
      <c r="JOP3" s="157"/>
      <c r="JOQ3" s="157"/>
      <c r="JOR3" s="157"/>
      <c r="JOS3" s="157"/>
      <c r="JOT3" s="157"/>
      <c r="JOU3" s="157"/>
      <c r="JOV3" s="157"/>
      <c r="JOW3" s="157"/>
      <c r="JOX3" s="157"/>
      <c r="JOY3" s="157"/>
      <c r="JOZ3" s="157"/>
      <c r="JPA3" s="157"/>
      <c r="JPB3" s="157"/>
      <c r="JPC3" s="157"/>
      <c r="JPD3" s="157"/>
      <c r="JPE3" s="157"/>
      <c r="JPF3" s="157"/>
      <c r="JPG3" s="157"/>
      <c r="JPH3" s="157"/>
      <c r="JPI3" s="157"/>
      <c r="JPJ3" s="157"/>
      <c r="JPK3" s="157"/>
      <c r="JPL3" s="157"/>
      <c r="JPM3" s="157"/>
      <c r="JPN3" s="157"/>
      <c r="JPO3" s="157"/>
      <c r="JPP3" s="157"/>
      <c r="JPQ3" s="157"/>
      <c r="JPR3" s="157"/>
      <c r="JPS3" s="157"/>
      <c r="JPT3" s="157"/>
      <c r="JPU3" s="157"/>
      <c r="JPV3" s="157"/>
      <c r="JPW3" s="157"/>
      <c r="JPX3" s="157"/>
      <c r="JPY3" s="157"/>
      <c r="JPZ3" s="157"/>
      <c r="JQA3" s="157"/>
      <c r="JQB3" s="157"/>
      <c r="JQC3" s="157"/>
      <c r="JQD3" s="157"/>
      <c r="JQE3" s="157"/>
      <c r="JQF3" s="157"/>
      <c r="JQG3" s="157"/>
      <c r="JQH3" s="157"/>
      <c r="JQI3" s="157"/>
      <c r="JQJ3" s="157"/>
      <c r="JQK3" s="157"/>
      <c r="JQL3" s="157"/>
      <c r="JQM3" s="157"/>
      <c r="JQN3" s="157"/>
      <c r="JQO3" s="157"/>
      <c r="JQP3" s="157"/>
      <c r="JQQ3" s="157"/>
      <c r="JQR3" s="157"/>
      <c r="JQS3" s="157"/>
      <c r="JQT3" s="157"/>
      <c r="JQU3" s="157"/>
      <c r="JQV3" s="157"/>
      <c r="JQW3" s="157"/>
      <c r="JQX3" s="157"/>
      <c r="JQY3" s="157"/>
      <c r="JQZ3" s="157"/>
      <c r="JRA3" s="157"/>
      <c r="JRB3" s="157"/>
      <c r="JRC3" s="157"/>
      <c r="JRD3" s="157"/>
      <c r="JRE3" s="157"/>
      <c r="JRF3" s="157"/>
      <c r="JRG3" s="157"/>
      <c r="JRH3" s="157"/>
      <c r="JRI3" s="157"/>
      <c r="JRJ3" s="157"/>
      <c r="JRK3" s="157"/>
      <c r="JRL3" s="157"/>
      <c r="JRM3" s="157"/>
      <c r="JRN3" s="157"/>
      <c r="JRO3" s="157"/>
      <c r="JRP3" s="157"/>
      <c r="JRQ3" s="157"/>
      <c r="JRR3" s="157"/>
      <c r="JRS3" s="157"/>
      <c r="JRT3" s="157"/>
      <c r="JRU3" s="157"/>
      <c r="JRV3" s="157"/>
      <c r="JRW3" s="157"/>
      <c r="JRX3" s="157"/>
      <c r="JRY3" s="157"/>
      <c r="JRZ3" s="157"/>
      <c r="JSA3" s="157"/>
      <c r="JSB3" s="157"/>
      <c r="JSC3" s="157"/>
      <c r="JSD3" s="157"/>
      <c r="JSE3" s="157"/>
      <c r="JSF3" s="157"/>
      <c r="JSG3" s="157"/>
      <c r="JSH3" s="157"/>
      <c r="JSI3" s="157"/>
      <c r="JSJ3" s="157"/>
      <c r="JSK3" s="157"/>
      <c r="JSL3" s="157"/>
      <c r="JSM3" s="157"/>
      <c r="JSN3" s="157"/>
      <c r="JSO3" s="157"/>
      <c r="JSP3" s="157"/>
      <c r="JSQ3" s="157"/>
      <c r="JSR3" s="157"/>
      <c r="JSS3" s="157"/>
      <c r="JST3" s="157"/>
      <c r="JSU3" s="157"/>
      <c r="JSV3" s="157"/>
      <c r="JSW3" s="157"/>
      <c r="JSX3" s="157"/>
      <c r="JSY3" s="157"/>
      <c r="JSZ3" s="157"/>
      <c r="JTA3" s="157"/>
      <c r="JTB3" s="157"/>
      <c r="JTC3" s="157"/>
      <c r="JTD3" s="157"/>
      <c r="JTE3" s="157"/>
      <c r="JTF3" s="157"/>
      <c r="JTG3" s="157"/>
      <c r="JTH3" s="157"/>
      <c r="JTI3" s="157"/>
      <c r="JTJ3" s="157"/>
      <c r="JTK3" s="157"/>
      <c r="JTL3" s="157"/>
      <c r="JTM3" s="157"/>
      <c r="JTN3" s="157"/>
      <c r="JTO3" s="157"/>
      <c r="JTP3" s="157"/>
      <c r="JTQ3" s="157"/>
      <c r="JTR3" s="157"/>
      <c r="JTS3" s="157"/>
      <c r="JTT3" s="157"/>
      <c r="JTU3" s="157"/>
      <c r="JTV3" s="157"/>
      <c r="JTW3" s="157"/>
      <c r="JTX3" s="157"/>
      <c r="JTY3" s="157"/>
      <c r="JTZ3" s="157"/>
      <c r="JUA3" s="157"/>
      <c r="JUB3" s="157"/>
      <c r="JUC3" s="157"/>
      <c r="JUD3" s="157"/>
      <c r="JUE3" s="157"/>
      <c r="JUF3" s="157"/>
      <c r="JUG3" s="157"/>
      <c r="JUH3" s="157"/>
      <c r="JUI3" s="157"/>
      <c r="JUJ3" s="157"/>
      <c r="JUK3" s="157"/>
      <c r="JUL3" s="157"/>
      <c r="JUM3" s="157"/>
      <c r="JUN3" s="157"/>
      <c r="JUO3" s="157"/>
      <c r="JUP3" s="157"/>
      <c r="JUQ3" s="157"/>
      <c r="JUR3" s="157"/>
      <c r="JUS3" s="157"/>
      <c r="JUT3" s="157"/>
      <c r="JUU3" s="157"/>
      <c r="JUV3" s="157"/>
      <c r="JUW3" s="157"/>
      <c r="JUX3" s="157"/>
      <c r="JUY3" s="157"/>
      <c r="JUZ3" s="157"/>
      <c r="JVA3" s="157"/>
      <c r="JVB3" s="157"/>
      <c r="JVC3" s="157"/>
      <c r="JVD3" s="157"/>
      <c r="JVE3" s="157"/>
      <c r="JVF3" s="157"/>
      <c r="JVG3" s="157"/>
      <c r="JVH3" s="157"/>
      <c r="JVI3" s="157"/>
      <c r="JVJ3" s="157"/>
      <c r="JVK3" s="157"/>
      <c r="JVL3" s="157"/>
      <c r="JVM3" s="157"/>
      <c r="JVN3" s="157"/>
      <c r="JVO3" s="157"/>
      <c r="JVP3" s="157"/>
      <c r="JVQ3" s="157"/>
      <c r="JVR3" s="157"/>
      <c r="JVS3" s="157"/>
      <c r="JVT3" s="157"/>
      <c r="JVU3" s="157"/>
      <c r="JVV3" s="157"/>
      <c r="JVW3" s="157"/>
      <c r="JVX3" s="157"/>
      <c r="JVY3" s="157"/>
      <c r="JVZ3" s="157"/>
      <c r="JWA3" s="157"/>
      <c r="JWB3" s="157"/>
      <c r="JWC3" s="157"/>
      <c r="JWD3" s="157"/>
      <c r="JWE3" s="157"/>
      <c r="JWF3" s="157"/>
      <c r="JWG3" s="157"/>
      <c r="JWH3" s="157"/>
      <c r="JWI3" s="157"/>
      <c r="JWJ3" s="157"/>
      <c r="JWK3" s="157"/>
      <c r="JWL3" s="157"/>
      <c r="JWM3" s="157"/>
      <c r="JWN3" s="157"/>
      <c r="JWO3" s="157"/>
      <c r="JWP3" s="157"/>
      <c r="JWQ3" s="157"/>
      <c r="JWR3" s="157"/>
      <c r="JWS3" s="157"/>
      <c r="JWT3" s="157"/>
      <c r="JWU3" s="157"/>
      <c r="JWV3" s="157"/>
      <c r="JWW3" s="157"/>
      <c r="JWX3" s="157"/>
      <c r="JWY3" s="157"/>
      <c r="JWZ3" s="157"/>
      <c r="JXA3" s="157"/>
      <c r="JXB3" s="157"/>
      <c r="JXC3" s="157"/>
      <c r="JXD3" s="157"/>
      <c r="JXE3" s="157"/>
      <c r="JXF3" s="157"/>
      <c r="JXG3" s="157"/>
      <c r="JXH3" s="157"/>
      <c r="JXI3" s="157"/>
      <c r="JXJ3" s="157"/>
      <c r="JXK3" s="157"/>
      <c r="JXL3" s="157"/>
      <c r="JXM3" s="157"/>
      <c r="JXN3" s="157"/>
      <c r="JXO3" s="157"/>
      <c r="JXP3" s="157"/>
      <c r="JXQ3" s="157"/>
      <c r="JXR3" s="157"/>
      <c r="JXS3" s="157"/>
      <c r="JXT3" s="157"/>
      <c r="JXU3" s="157"/>
      <c r="JXV3" s="157"/>
      <c r="JXW3" s="157"/>
      <c r="JXX3" s="157"/>
      <c r="JXY3" s="157"/>
      <c r="JXZ3" s="157"/>
      <c r="JYA3" s="157"/>
      <c r="JYB3" s="157"/>
      <c r="JYC3" s="157"/>
      <c r="JYD3" s="157"/>
      <c r="JYE3" s="157"/>
      <c r="JYF3" s="157"/>
      <c r="JYG3" s="157"/>
      <c r="JYH3" s="157"/>
      <c r="JYI3" s="157"/>
      <c r="JYJ3" s="157"/>
      <c r="JYK3" s="157"/>
      <c r="JYL3" s="157"/>
      <c r="JYM3" s="157"/>
      <c r="JYN3" s="157"/>
      <c r="JYO3" s="157"/>
      <c r="JYP3" s="157"/>
      <c r="JYQ3" s="157"/>
      <c r="JYR3" s="157"/>
      <c r="JYS3" s="157"/>
      <c r="JYT3" s="157"/>
      <c r="JYU3" s="157"/>
      <c r="JYV3" s="157"/>
      <c r="JYW3" s="157"/>
      <c r="JYX3" s="157"/>
      <c r="JYY3" s="157"/>
      <c r="JYZ3" s="157"/>
      <c r="JZA3" s="157"/>
      <c r="JZB3" s="157"/>
      <c r="JZC3" s="157"/>
      <c r="JZD3" s="157"/>
      <c r="JZE3" s="157"/>
      <c r="JZF3" s="157"/>
      <c r="JZG3" s="157"/>
      <c r="JZH3" s="157"/>
      <c r="JZI3" s="157"/>
      <c r="JZJ3" s="157"/>
      <c r="JZK3" s="157"/>
      <c r="JZL3" s="157"/>
      <c r="JZM3" s="157"/>
      <c r="JZN3" s="157"/>
      <c r="JZO3" s="157"/>
      <c r="JZP3" s="157"/>
      <c r="JZQ3" s="157"/>
      <c r="JZR3" s="157"/>
      <c r="JZS3" s="157"/>
      <c r="JZT3" s="157"/>
      <c r="JZU3" s="157"/>
      <c r="JZV3" s="157"/>
      <c r="JZW3" s="157"/>
      <c r="JZX3" s="157"/>
      <c r="JZY3" s="157"/>
      <c r="JZZ3" s="157"/>
      <c r="KAA3" s="157"/>
      <c r="KAB3" s="157"/>
      <c r="KAC3" s="157"/>
      <c r="KAD3" s="157"/>
      <c r="KAE3" s="157"/>
      <c r="KAF3" s="157"/>
      <c r="KAG3" s="157"/>
      <c r="KAH3" s="157"/>
      <c r="KAI3" s="157"/>
      <c r="KAJ3" s="157"/>
      <c r="KAK3" s="157"/>
      <c r="KAL3" s="157"/>
      <c r="KAM3" s="157"/>
      <c r="KAN3" s="157"/>
      <c r="KAO3" s="157"/>
      <c r="KAP3" s="157"/>
      <c r="KAQ3" s="157"/>
      <c r="KAR3" s="157"/>
      <c r="KAS3" s="157"/>
      <c r="KAT3" s="157"/>
      <c r="KAU3" s="157"/>
      <c r="KAV3" s="157"/>
      <c r="KAW3" s="157"/>
      <c r="KAX3" s="157"/>
      <c r="KAY3" s="157"/>
      <c r="KAZ3" s="157"/>
      <c r="KBA3" s="157"/>
      <c r="KBB3" s="157"/>
      <c r="KBC3" s="157"/>
      <c r="KBD3" s="157"/>
      <c r="KBE3" s="157"/>
      <c r="KBF3" s="157"/>
      <c r="KBG3" s="157"/>
      <c r="KBH3" s="157"/>
      <c r="KBI3" s="157"/>
      <c r="KBJ3" s="157"/>
      <c r="KBK3" s="157"/>
      <c r="KBL3" s="157"/>
      <c r="KBM3" s="157"/>
      <c r="KBN3" s="157"/>
      <c r="KBO3" s="157"/>
      <c r="KBP3" s="157"/>
      <c r="KBQ3" s="157"/>
      <c r="KBR3" s="157"/>
      <c r="KBS3" s="157"/>
      <c r="KBT3" s="157"/>
      <c r="KBU3" s="157"/>
      <c r="KBV3" s="157"/>
      <c r="KBW3" s="157"/>
      <c r="KBX3" s="157"/>
      <c r="KBY3" s="157"/>
      <c r="KBZ3" s="157"/>
      <c r="KCA3" s="157"/>
      <c r="KCB3" s="157"/>
      <c r="KCC3" s="157"/>
      <c r="KCD3" s="157"/>
      <c r="KCE3" s="157"/>
      <c r="KCF3" s="157"/>
      <c r="KCG3" s="157"/>
      <c r="KCH3" s="157"/>
      <c r="KCI3" s="157"/>
      <c r="KCJ3" s="157"/>
      <c r="KCK3" s="157"/>
      <c r="KCL3" s="157"/>
      <c r="KCM3" s="157"/>
      <c r="KCN3" s="157"/>
      <c r="KCO3" s="157"/>
      <c r="KCP3" s="157"/>
      <c r="KCQ3" s="157"/>
      <c r="KCR3" s="157"/>
      <c r="KCS3" s="157"/>
      <c r="KCT3" s="157"/>
      <c r="KCU3" s="157"/>
      <c r="KCV3" s="157"/>
      <c r="KCW3" s="157"/>
      <c r="KCX3" s="157"/>
      <c r="KCY3" s="157"/>
      <c r="KCZ3" s="157"/>
      <c r="KDA3" s="157"/>
      <c r="KDB3" s="157"/>
      <c r="KDC3" s="157"/>
      <c r="KDD3" s="157"/>
      <c r="KDE3" s="157"/>
      <c r="KDF3" s="157"/>
      <c r="KDG3" s="157"/>
      <c r="KDH3" s="157"/>
      <c r="KDI3" s="157"/>
      <c r="KDJ3" s="157"/>
      <c r="KDK3" s="157"/>
      <c r="KDL3" s="157"/>
      <c r="KDM3" s="157"/>
      <c r="KDN3" s="157"/>
      <c r="KDO3" s="157"/>
      <c r="KDP3" s="157"/>
      <c r="KDQ3" s="157"/>
      <c r="KDR3" s="157"/>
      <c r="KDS3" s="157"/>
      <c r="KDT3" s="157"/>
      <c r="KDU3" s="157"/>
      <c r="KDV3" s="157"/>
      <c r="KDW3" s="157"/>
      <c r="KDX3" s="157"/>
      <c r="KDY3" s="157"/>
      <c r="KDZ3" s="157"/>
      <c r="KEA3" s="157"/>
      <c r="KEB3" s="157"/>
      <c r="KEC3" s="157"/>
      <c r="KED3" s="157"/>
      <c r="KEE3" s="157"/>
      <c r="KEF3" s="157"/>
      <c r="KEG3" s="157"/>
      <c r="KEH3" s="157"/>
      <c r="KEI3" s="157"/>
      <c r="KEJ3" s="157"/>
      <c r="KEK3" s="157"/>
      <c r="KEL3" s="157"/>
      <c r="KEM3" s="157"/>
      <c r="KEN3" s="157"/>
      <c r="KEO3" s="157"/>
      <c r="KEP3" s="157"/>
      <c r="KEQ3" s="157"/>
      <c r="KER3" s="157"/>
      <c r="KES3" s="157"/>
      <c r="KET3" s="157"/>
      <c r="KEU3" s="157"/>
      <c r="KEV3" s="157"/>
      <c r="KEW3" s="157"/>
      <c r="KEX3" s="157"/>
      <c r="KEY3" s="157"/>
      <c r="KEZ3" s="157"/>
      <c r="KFA3" s="157"/>
      <c r="KFB3" s="157"/>
      <c r="KFC3" s="157"/>
      <c r="KFD3" s="157"/>
      <c r="KFE3" s="157"/>
      <c r="KFF3" s="157"/>
      <c r="KFG3" s="157"/>
      <c r="KFH3" s="157"/>
      <c r="KFI3" s="157"/>
      <c r="KFJ3" s="157"/>
      <c r="KFK3" s="157"/>
      <c r="KFL3" s="157"/>
      <c r="KFM3" s="157"/>
      <c r="KFN3" s="157"/>
      <c r="KFO3" s="157"/>
      <c r="KFP3" s="157"/>
      <c r="KFQ3" s="157"/>
      <c r="KFR3" s="157"/>
      <c r="KFS3" s="157"/>
      <c r="KFT3" s="157"/>
      <c r="KFU3" s="157"/>
      <c r="KFV3" s="157"/>
      <c r="KFW3" s="157"/>
      <c r="KFX3" s="157"/>
      <c r="KFY3" s="157"/>
      <c r="KFZ3" s="157"/>
      <c r="KGA3" s="157"/>
      <c r="KGB3" s="157"/>
      <c r="KGC3" s="157"/>
      <c r="KGD3" s="157"/>
      <c r="KGE3" s="157"/>
      <c r="KGF3" s="157"/>
      <c r="KGG3" s="157"/>
      <c r="KGH3" s="157"/>
      <c r="KGI3" s="157"/>
      <c r="KGJ3" s="157"/>
      <c r="KGK3" s="157"/>
      <c r="KGL3" s="157"/>
      <c r="KGM3" s="157"/>
      <c r="KGN3" s="157"/>
      <c r="KGO3" s="157"/>
      <c r="KGP3" s="157"/>
      <c r="KGQ3" s="157"/>
      <c r="KGR3" s="157"/>
      <c r="KGS3" s="157"/>
      <c r="KGT3" s="157"/>
      <c r="KGU3" s="157"/>
      <c r="KGV3" s="157"/>
      <c r="KGW3" s="157"/>
      <c r="KGX3" s="157"/>
      <c r="KGY3" s="157"/>
      <c r="KGZ3" s="157"/>
      <c r="KHA3" s="157"/>
      <c r="KHB3" s="157"/>
      <c r="KHC3" s="157"/>
      <c r="KHD3" s="157"/>
      <c r="KHE3" s="157"/>
      <c r="KHF3" s="157"/>
      <c r="KHG3" s="157"/>
      <c r="KHH3" s="157"/>
      <c r="KHI3" s="157"/>
      <c r="KHJ3" s="157"/>
      <c r="KHK3" s="157"/>
      <c r="KHL3" s="157"/>
      <c r="KHM3" s="157"/>
      <c r="KHN3" s="157"/>
      <c r="KHO3" s="157"/>
      <c r="KHP3" s="157"/>
      <c r="KHQ3" s="157"/>
      <c r="KHR3" s="157"/>
      <c r="KHS3" s="157"/>
      <c r="KHT3" s="157"/>
      <c r="KHU3" s="157"/>
      <c r="KHV3" s="157"/>
      <c r="KHW3" s="157"/>
      <c r="KHX3" s="157"/>
      <c r="KHY3" s="157"/>
      <c r="KHZ3" s="157"/>
      <c r="KIA3" s="157"/>
      <c r="KIB3" s="157"/>
      <c r="KIC3" s="157"/>
      <c r="KID3" s="157"/>
      <c r="KIE3" s="157"/>
      <c r="KIF3" s="157"/>
      <c r="KIG3" s="157"/>
      <c r="KIH3" s="157"/>
      <c r="KII3" s="157"/>
      <c r="KIJ3" s="157"/>
      <c r="KIK3" s="157"/>
      <c r="KIL3" s="157"/>
      <c r="KIM3" s="157"/>
      <c r="KIN3" s="157"/>
      <c r="KIO3" s="157"/>
      <c r="KIP3" s="157"/>
      <c r="KIQ3" s="157"/>
      <c r="KIR3" s="157"/>
      <c r="KIS3" s="157"/>
      <c r="KIT3" s="157"/>
      <c r="KIU3" s="157"/>
      <c r="KIV3" s="157"/>
      <c r="KIW3" s="157"/>
      <c r="KIX3" s="157"/>
      <c r="KIY3" s="157"/>
      <c r="KIZ3" s="157"/>
      <c r="KJA3" s="157"/>
      <c r="KJB3" s="157"/>
      <c r="KJC3" s="157"/>
      <c r="KJD3" s="157"/>
      <c r="KJE3" s="157"/>
      <c r="KJF3" s="157"/>
      <c r="KJG3" s="157"/>
      <c r="KJH3" s="157"/>
      <c r="KJI3" s="157"/>
      <c r="KJJ3" s="157"/>
      <c r="KJK3" s="157"/>
      <c r="KJL3" s="157"/>
      <c r="KJM3" s="157"/>
      <c r="KJN3" s="157"/>
      <c r="KJO3" s="157"/>
      <c r="KJP3" s="157"/>
      <c r="KJQ3" s="157"/>
      <c r="KJR3" s="157"/>
      <c r="KJS3" s="157"/>
      <c r="KJT3" s="157"/>
      <c r="KJU3" s="157"/>
      <c r="KJV3" s="157"/>
      <c r="KJW3" s="157"/>
      <c r="KJX3" s="157"/>
      <c r="KJY3" s="157"/>
      <c r="KJZ3" s="157"/>
      <c r="KKA3" s="157"/>
      <c r="KKB3" s="157"/>
      <c r="KKC3" s="157"/>
      <c r="KKD3" s="157"/>
      <c r="KKE3" s="157"/>
      <c r="KKF3" s="157"/>
      <c r="KKG3" s="157"/>
      <c r="KKH3" s="157"/>
      <c r="KKI3" s="157"/>
      <c r="KKJ3" s="157"/>
      <c r="KKK3" s="157"/>
      <c r="KKL3" s="157"/>
      <c r="KKM3" s="157"/>
      <c r="KKN3" s="157"/>
      <c r="KKO3" s="157"/>
      <c r="KKP3" s="157"/>
      <c r="KKQ3" s="157"/>
      <c r="KKR3" s="157"/>
      <c r="KKS3" s="157"/>
      <c r="KKT3" s="157"/>
      <c r="KKU3" s="157"/>
      <c r="KKV3" s="157"/>
      <c r="KKW3" s="157"/>
      <c r="KKX3" s="157"/>
      <c r="KKY3" s="157"/>
      <c r="KKZ3" s="157"/>
      <c r="KLA3" s="157"/>
      <c r="KLB3" s="157"/>
      <c r="KLC3" s="157"/>
      <c r="KLD3" s="157"/>
      <c r="KLE3" s="157"/>
      <c r="KLF3" s="157"/>
      <c r="KLG3" s="157"/>
      <c r="KLH3" s="157"/>
      <c r="KLI3" s="157"/>
      <c r="KLJ3" s="157"/>
      <c r="KLK3" s="157"/>
      <c r="KLL3" s="157"/>
      <c r="KLM3" s="157"/>
      <c r="KLN3" s="157"/>
      <c r="KLO3" s="157"/>
      <c r="KLP3" s="157"/>
      <c r="KLQ3" s="157"/>
      <c r="KLR3" s="157"/>
      <c r="KLS3" s="157"/>
      <c r="KLT3" s="157"/>
      <c r="KLU3" s="157"/>
      <c r="KLV3" s="157"/>
      <c r="KLW3" s="157"/>
      <c r="KLX3" s="157"/>
      <c r="KLY3" s="157"/>
      <c r="KLZ3" s="157"/>
      <c r="KMA3" s="157"/>
      <c r="KMB3" s="157"/>
      <c r="KMC3" s="157"/>
      <c r="KMD3" s="157"/>
      <c r="KME3" s="157"/>
      <c r="KMF3" s="157"/>
      <c r="KMG3" s="157"/>
      <c r="KMH3" s="157"/>
      <c r="KMI3" s="157"/>
      <c r="KMJ3" s="157"/>
      <c r="KMK3" s="157"/>
      <c r="KML3" s="157"/>
      <c r="KMM3" s="157"/>
      <c r="KMN3" s="157"/>
      <c r="KMO3" s="157"/>
      <c r="KMP3" s="157"/>
      <c r="KMQ3" s="157"/>
      <c r="KMR3" s="157"/>
      <c r="KMS3" s="157"/>
      <c r="KMT3" s="157"/>
      <c r="KMU3" s="157"/>
      <c r="KMV3" s="157"/>
      <c r="KMW3" s="157"/>
      <c r="KMX3" s="157"/>
      <c r="KMY3" s="157"/>
      <c r="KMZ3" s="157"/>
      <c r="KNA3" s="157"/>
      <c r="KNB3" s="157"/>
      <c r="KNC3" s="157"/>
      <c r="KND3" s="157"/>
      <c r="KNE3" s="157"/>
      <c r="KNF3" s="157"/>
      <c r="KNG3" s="157"/>
      <c r="KNH3" s="157"/>
      <c r="KNI3" s="157"/>
      <c r="KNJ3" s="157"/>
      <c r="KNK3" s="157"/>
      <c r="KNL3" s="157"/>
      <c r="KNM3" s="157"/>
      <c r="KNN3" s="157"/>
      <c r="KNO3" s="157"/>
      <c r="KNP3" s="157"/>
      <c r="KNQ3" s="157"/>
      <c r="KNR3" s="157"/>
      <c r="KNS3" s="157"/>
      <c r="KNT3" s="157"/>
      <c r="KNU3" s="157"/>
      <c r="KNV3" s="157"/>
      <c r="KNW3" s="157"/>
      <c r="KNX3" s="157"/>
      <c r="KNY3" s="157"/>
      <c r="KNZ3" s="157"/>
      <c r="KOA3" s="157"/>
      <c r="KOB3" s="157"/>
      <c r="KOC3" s="157"/>
      <c r="KOD3" s="157"/>
      <c r="KOE3" s="157"/>
      <c r="KOF3" s="157"/>
      <c r="KOG3" s="157"/>
      <c r="KOH3" s="157"/>
      <c r="KOI3" s="157"/>
      <c r="KOJ3" s="157"/>
      <c r="KOK3" s="157"/>
      <c r="KOL3" s="157"/>
      <c r="KOM3" s="157"/>
      <c r="KON3" s="157"/>
      <c r="KOO3" s="157"/>
      <c r="KOP3" s="157"/>
      <c r="KOQ3" s="157"/>
      <c r="KOR3" s="157"/>
      <c r="KOS3" s="157"/>
      <c r="KOT3" s="157"/>
      <c r="KOU3" s="157"/>
      <c r="KOV3" s="157"/>
      <c r="KOW3" s="157"/>
      <c r="KOX3" s="157"/>
      <c r="KOY3" s="157"/>
      <c r="KOZ3" s="157"/>
      <c r="KPA3" s="157"/>
      <c r="KPB3" s="157"/>
      <c r="KPC3" s="157"/>
      <c r="KPD3" s="157"/>
      <c r="KPE3" s="157"/>
      <c r="KPF3" s="157"/>
      <c r="KPG3" s="157"/>
      <c r="KPH3" s="157"/>
      <c r="KPI3" s="157"/>
      <c r="KPJ3" s="157"/>
      <c r="KPK3" s="157"/>
      <c r="KPL3" s="157"/>
      <c r="KPM3" s="157"/>
      <c r="KPN3" s="157"/>
      <c r="KPO3" s="157"/>
      <c r="KPP3" s="157"/>
      <c r="KPQ3" s="157"/>
      <c r="KPR3" s="157"/>
      <c r="KPS3" s="157"/>
      <c r="KPT3" s="157"/>
      <c r="KPU3" s="157"/>
      <c r="KPV3" s="157"/>
      <c r="KPW3" s="157"/>
      <c r="KPX3" s="157"/>
      <c r="KPY3" s="157"/>
      <c r="KPZ3" s="157"/>
      <c r="KQA3" s="157"/>
      <c r="KQB3" s="157"/>
      <c r="KQC3" s="157"/>
      <c r="KQD3" s="157"/>
      <c r="KQE3" s="157"/>
      <c r="KQF3" s="157"/>
      <c r="KQG3" s="157"/>
      <c r="KQH3" s="157"/>
      <c r="KQI3" s="157"/>
      <c r="KQJ3" s="157"/>
      <c r="KQK3" s="157"/>
      <c r="KQL3" s="157"/>
      <c r="KQM3" s="157"/>
      <c r="KQN3" s="157"/>
      <c r="KQO3" s="157"/>
      <c r="KQP3" s="157"/>
      <c r="KQQ3" s="157"/>
      <c r="KQR3" s="157"/>
      <c r="KQS3" s="157"/>
      <c r="KQT3" s="157"/>
      <c r="KQU3" s="157"/>
      <c r="KQV3" s="157"/>
      <c r="KQW3" s="157"/>
      <c r="KQX3" s="157"/>
      <c r="KQY3" s="157"/>
      <c r="KQZ3" s="157"/>
      <c r="KRA3" s="157"/>
      <c r="KRB3" s="157"/>
      <c r="KRC3" s="157"/>
      <c r="KRD3" s="157"/>
      <c r="KRE3" s="157"/>
      <c r="KRF3" s="157"/>
      <c r="KRG3" s="157"/>
      <c r="KRH3" s="157"/>
      <c r="KRI3" s="157"/>
      <c r="KRJ3" s="157"/>
      <c r="KRK3" s="157"/>
      <c r="KRL3" s="157"/>
      <c r="KRM3" s="157"/>
      <c r="KRN3" s="157"/>
      <c r="KRO3" s="157"/>
      <c r="KRP3" s="157"/>
      <c r="KRQ3" s="157"/>
      <c r="KRR3" s="157"/>
      <c r="KRS3" s="157"/>
      <c r="KRT3" s="157"/>
      <c r="KRU3" s="157"/>
      <c r="KRV3" s="157"/>
      <c r="KRW3" s="157"/>
      <c r="KRX3" s="157"/>
      <c r="KRY3" s="157"/>
      <c r="KRZ3" s="157"/>
      <c r="KSA3" s="157"/>
      <c r="KSB3" s="157"/>
      <c r="KSC3" s="157"/>
      <c r="KSD3" s="157"/>
      <c r="KSE3" s="157"/>
      <c r="KSF3" s="157"/>
      <c r="KSG3" s="157"/>
      <c r="KSH3" s="157"/>
      <c r="KSI3" s="157"/>
      <c r="KSJ3" s="157"/>
      <c r="KSK3" s="157"/>
      <c r="KSL3" s="157"/>
      <c r="KSM3" s="157"/>
      <c r="KSN3" s="157"/>
      <c r="KSO3" s="157"/>
      <c r="KSP3" s="157"/>
      <c r="KSQ3" s="157"/>
      <c r="KSR3" s="157"/>
      <c r="KSS3" s="157"/>
      <c r="KST3" s="157"/>
      <c r="KSU3" s="157"/>
      <c r="KSV3" s="157"/>
      <c r="KSW3" s="157"/>
      <c r="KSX3" s="157"/>
      <c r="KSY3" s="157"/>
      <c r="KSZ3" s="157"/>
      <c r="KTA3" s="157"/>
      <c r="KTB3" s="157"/>
      <c r="KTC3" s="157"/>
      <c r="KTD3" s="157"/>
      <c r="KTE3" s="157"/>
      <c r="KTF3" s="157"/>
      <c r="KTG3" s="157"/>
      <c r="KTH3" s="157"/>
      <c r="KTI3" s="157"/>
      <c r="KTJ3" s="157"/>
      <c r="KTK3" s="157"/>
      <c r="KTL3" s="157"/>
      <c r="KTM3" s="157"/>
      <c r="KTN3" s="157"/>
      <c r="KTO3" s="157"/>
      <c r="KTP3" s="157"/>
      <c r="KTQ3" s="157"/>
      <c r="KTR3" s="157"/>
      <c r="KTS3" s="157"/>
      <c r="KTT3" s="157"/>
      <c r="KTU3" s="157"/>
      <c r="KTV3" s="157"/>
      <c r="KTW3" s="157"/>
      <c r="KTX3" s="157"/>
      <c r="KTY3" s="157"/>
      <c r="KTZ3" s="157"/>
      <c r="KUA3" s="157"/>
      <c r="KUB3" s="157"/>
      <c r="KUC3" s="157"/>
      <c r="KUD3" s="157"/>
      <c r="KUE3" s="157"/>
      <c r="KUF3" s="157"/>
      <c r="KUG3" s="157"/>
      <c r="KUH3" s="157"/>
      <c r="KUI3" s="157"/>
      <c r="KUJ3" s="157"/>
      <c r="KUK3" s="157"/>
      <c r="KUL3" s="157"/>
      <c r="KUM3" s="157"/>
      <c r="KUN3" s="157"/>
      <c r="KUO3" s="157"/>
      <c r="KUP3" s="157"/>
      <c r="KUQ3" s="157"/>
      <c r="KUR3" s="157"/>
      <c r="KUS3" s="157"/>
      <c r="KUT3" s="157"/>
      <c r="KUU3" s="157"/>
      <c r="KUV3" s="157"/>
      <c r="KUW3" s="157"/>
      <c r="KUX3" s="157"/>
      <c r="KUY3" s="157"/>
      <c r="KUZ3" s="157"/>
      <c r="KVA3" s="157"/>
      <c r="KVB3" s="157"/>
      <c r="KVC3" s="157"/>
      <c r="KVD3" s="157"/>
      <c r="KVE3" s="157"/>
      <c r="KVF3" s="157"/>
      <c r="KVG3" s="157"/>
      <c r="KVH3" s="157"/>
      <c r="KVI3" s="157"/>
      <c r="KVJ3" s="157"/>
      <c r="KVK3" s="157"/>
      <c r="KVL3" s="157"/>
      <c r="KVM3" s="157"/>
      <c r="KVN3" s="157"/>
      <c r="KVO3" s="157"/>
      <c r="KVP3" s="157"/>
      <c r="KVQ3" s="157"/>
      <c r="KVR3" s="157"/>
      <c r="KVS3" s="157"/>
      <c r="KVT3" s="157"/>
      <c r="KVU3" s="157"/>
      <c r="KVV3" s="157"/>
      <c r="KVW3" s="157"/>
      <c r="KVX3" s="157"/>
      <c r="KVY3" s="157"/>
      <c r="KVZ3" s="157"/>
      <c r="KWA3" s="157"/>
      <c r="KWB3" s="157"/>
      <c r="KWC3" s="157"/>
      <c r="KWD3" s="157"/>
      <c r="KWE3" s="157"/>
      <c r="KWF3" s="157"/>
      <c r="KWG3" s="157"/>
      <c r="KWH3" s="157"/>
      <c r="KWI3" s="157"/>
      <c r="KWJ3" s="157"/>
      <c r="KWK3" s="157"/>
      <c r="KWL3" s="157"/>
      <c r="KWM3" s="157"/>
      <c r="KWN3" s="157"/>
      <c r="KWO3" s="157"/>
      <c r="KWP3" s="157"/>
      <c r="KWQ3" s="157"/>
      <c r="KWR3" s="157"/>
      <c r="KWS3" s="157"/>
      <c r="KWT3" s="157"/>
      <c r="KWU3" s="157"/>
      <c r="KWV3" s="157"/>
      <c r="KWW3" s="157"/>
      <c r="KWX3" s="157"/>
      <c r="KWY3" s="157"/>
      <c r="KWZ3" s="157"/>
      <c r="KXA3" s="157"/>
      <c r="KXB3" s="157"/>
      <c r="KXC3" s="157"/>
      <c r="KXD3" s="157"/>
      <c r="KXE3" s="157"/>
      <c r="KXF3" s="157"/>
      <c r="KXG3" s="157"/>
      <c r="KXH3" s="157"/>
      <c r="KXI3" s="157"/>
      <c r="KXJ3" s="157"/>
      <c r="KXK3" s="157"/>
      <c r="KXL3" s="157"/>
      <c r="KXM3" s="157"/>
      <c r="KXN3" s="157"/>
      <c r="KXO3" s="157"/>
      <c r="KXP3" s="157"/>
      <c r="KXQ3" s="157"/>
      <c r="KXR3" s="157"/>
      <c r="KXS3" s="157"/>
      <c r="KXT3" s="157"/>
      <c r="KXU3" s="157"/>
      <c r="KXV3" s="157"/>
      <c r="KXW3" s="157"/>
      <c r="KXX3" s="157"/>
      <c r="KXY3" s="157"/>
      <c r="KXZ3" s="157"/>
      <c r="KYA3" s="157"/>
      <c r="KYB3" s="157"/>
      <c r="KYC3" s="157"/>
      <c r="KYD3" s="157"/>
      <c r="KYE3" s="157"/>
      <c r="KYF3" s="157"/>
      <c r="KYG3" s="157"/>
      <c r="KYH3" s="157"/>
      <c r="KYI3" s="157"/>
      <c r="KYJ3" s="157"/>
      <c r="KYK3" s="157"/>
      <c r="KYL3" s="157"/>
      <c r="KYM3" s="157"/>
      <c r="KYN3" s="157"/>
      <c r="KYO3" s="157"/>
      <c r="KYP3" s="157"/>
      <c r="KYQ3" s="157"/>
      <c r="KYR3" s="157"/>
      <c r="KYS3" s="157"/>
      <c r="KYT3" s="157"/>
      <c r="KYU3" s="157"/>
      <c r="KYV3" s="157"/>
      <c r="KYW3" s="157"/>
      <c r="KYX3" s="157"/>
      <c r="KYY3" s="157"/>
      <c r="KYZ3" s="157"/>
      <c r="KZA3" s="157"/>
      <c r="KZB3" s="157"/>
      <c r="KZC3" s="157"/>
      <c r="KZD3" s="157"/>
      <c r="KZE3" s="157"/>
      <c r="KZF3" s="157"/>
      <c r="KZG3" s="157"/>
      <c r="KZH3" s="157"/>
      <c r="KZI3" s="157"/>
      <c r="KZJ3" s="157"/>
      <c r="KZK3" s="157"/>
      <c r="KZL3" s="157"/>
      <c r="KZM3" s="157"/>
      <c r="KZN3" s="157"/>
      <c r="KZO3" s="157"/>
      <c r="KZP3" s="157"/>
      <c r="KZQ3" s="157"/>
      <c r="KZR3" s="157"/>
      <c r="KZS3" s="157"/>
      <c r="KZT3" s="157"/>
      <c r="KZU3" s="157"/>
      <c r="KZV3" s="157"/>
      <c r="KZW3" s="157"/>
      <c r="KZX3" s="157"/>
      <c r="KZY3" s="157"/>
      <c r="KZZ3" s="157"/>
      <c r="LAA3" s="157"/>
      <c r="LAB3" s="157"/>
      <c r="LAC3" s="157"/>
      <c r="LAD3" s="157"/>
      <c r="LAE3" s="157"/>
      <c r="LAF3" s="157"/>
      <c r="LAG3" s="157"/>
      <c r="LAH3" s="157"/>
      <c r="LAI3" s="157"/>
      <c r="LAJ3" s="157"/>
      <c r="LAK3" s="157"/>
      <c r="LAL3" s="157"/>
      <c r="LAM3" s="157"/>
      <c r="LAN3" s="157"/>
      <c r="LAO3" s="157"/>
      <c r="LAP3" s="157"/>
      <c r="LAQ3" s="157"/>
      <c r="LAR3" s="157"/>
      <c r="LAS3" s="157"/>
      <c r="LAT3" s="157"/>
      <c r="LAU3" s="157"/>
      <c r="LAV3" s="157"/>
      <c r="LAW3" s="157"/>
      <c r="LAX3" s="157"/>
      <c r="LAY3" s="157"/>
      <c r="LAZ3" s="157"/>
      <c r="LBA3" s="157"/>
      <c r="LBB3" s="157"/>
      <c r="LBC3" s="157"/>
      <c r="LBD3" s="157"/>
      <c r="LBE3" s="157"/>
      <c r="LBF3" s="157"/>
      <c r="LBG3" s="157"/>
      <c r="LBH3" s="157"/>
      <c r="LBI3" s="157"/>
      <c r="LBJ3" s="157"/>
      <c r="LBK3" s="157"/>
      <c r="LBL3" s="157"/>
      <c r="LBM3" s="157"/>
      <c r="LBN3" s="157"/>
      <c r="LBO3" s="157"/>
      <c r="LBP3" s="157"/>
      <c r="LBQ3" s="157"/>
      <c r="LBR3" s="157"/>
      <c r="LBS3" s="157"/>
      <c r="LBT3" s="157"/>
      <c r="LBU3" s="157"/>
      <c r="LBV3" s="157"/>
      <c r="LBW3" s="157"/>
      <c r="LBX3" s="157"/>
      <c r="LBY3" s="157"/>
      <c r="LBZ3" s="157"/>
      <c r="LCA3" s="157"/>
      <c r="LCB3" s="157"/>
      <c r="LCC3" s="157"/>
      <c r="LCD3" s="157"/>
      <c r="LCE3" s="157"/>
      <c r="LCF3" s="157"/>
      <c r="LCG3" s="157"/>
      <c r="LCH3" s="157"/>
      <c r="LCI3" s="157"/>
      <c r="LCJ3" s="157"/>
      <c r="LCK3" s="157"/>
      <c r="LCL3" s="157"/>
      <c r="LCM3" s="157"/>
      <c r="LCN3" s="157"/>
      <c r="LCO3" s="157"/>
      <c r="LCP3" s="157"/>
      <c r="LCQ3" s="157"/>
      <c r="LCR3" s="157"/>
      <c r="LCS3" s="157"/>
      <c r="LCT3" s="157"/>
      <c r="LCU3" s="157"/>
      <c r="LCV3" s="157"/>
      <c r="LCW3" s="157"/>
      <c r="LCX3" s="157"/>
      <c r="LCY3" s="157"/>
      <c r="LCZ3" s="157"/>
      <c r="LDA3" s="157"/>
      <c r="LDB3" s="157"/>
      <c r="LDC3" s="157"/>
      <c r="LDD3" s="157"/>
      <c r="LDE3" s="157"/>
      <c r="LDF3" s="157"/>
      <c r="LDG3" s="157"/>
      <c r="LDH3" s="157"/>
      <c r="LDI3" s="157"/>
      <c r="LDJ3" s="157"/>
      <c r="LDK3" s="157"/>
      <c r="LDL3" s="157"/>
      <c r="LDM3" s="157"/>
      <c r="LDN3" s="157"/>
      <c r="LDO3" s="157"/>
      <c r="LDP3" s="157"/>
      <c r="LDQ3" s="157"/>
      <c r="LDR3" s="157"/>
      <c r="LDS3" s="157"/>
      <c r="LDT3" s="157"/>
      <c r="LDU3" s="157"/>
      <c r="LDV3" s="157"/>
      <c r="LDW3" s="157"/>
      <c r="LDX3" s="157"/>
      <c r="LDY3" s="157"/>
      <c r="LDZ3" s="157"/>
      <c r="LEA3" s="157"/>
      <c r="LEB3" s="157"/>
      <c r="LEC3" s="157"/>
      <c r="LED3" s="157"/>
      <c r="LEE3" s="157"/>
      <c r="LEF3" s="157"/>
      <c r="LEG3" s="157"/>
      <c r="LEH3" s="157"/>
      <c r="LEI3" s="157"/>
      <c r="LEJ3" s="157"/>
      <c r="LEK3" s="157"/>
      <c r="LEL3" s="157"/>
      <c r="LEM3" s="157"/>
      <c r="LEN3" s="157"/>
      <c r="LEO3" s="157"/>
      <c r="LEP3" s="157"/>
      <c r="LEQ3" s="157"/>
      <c r="LER3" s="157"/>
      <c r="LES3" s="157"/>
      <c r="LET3" s="157"/>
      <c r="LEU3" s="157"/>
      <c r="LEV3" s="157"/>
      <c r="LEW3" s="157"/>
      <c r="LEX3" s="157"/>
      <c r="LEY3" s="157"/>
      <c r="LEZ3" s="157"/>
      <c r="LFA3" s="157"/>
      <c r="LFB3" s="157"/>
      <c r="LFC3" s="157"/>
      <c r="LFD3" s="157"/>
      <c r="LFE3" s="157"/>
      <c r="LFF3" s="157"/>
      <c r="LFG3" s="157"/>
      <c r="LFH3" s="157"/>
      <c r="LFI3" s="157"/>
      <c r="LFJ3" s="157"/>
      <c r="LFK3" s="157"/>
      <c r="LFL3" s="157"/>
      <c r="LFM3" s="157"/>
      <c r="LFN3" s="157"/>
      <c r="LFO3" s="157"/>
      <c r="LFP3" s="157"/>
      <c r="LFQ3" s="157"/>
      <c r="LFR3" s="157"/>
      <c r="LFS3" s="157"/>
      <c r="LFT3" s="157"/>
      <c r="LFU3" s="157"/>
      <c r="LFV3" s="157"/>
      <c r="LFW3" s="157"/>
      <c r="LFX3" s="157"/>
      <c r="LFY3" s="157"/>
      <c r="LFZ3" s="157"/>
      <c r="LGA3" s="157"/>
      <c r="LGB3" s="157"/>
      <c r="LGC3" s="157"/>
      <c r="LGD3" s="157"/>
      <c r="LGE3" s="157"/>
      <c r="LGF3" s="157"/>
      <c r="LGG3" s="157"/>
      <c r="LGH3" s="157"/>
      <c r="LGI3" s="157"/>
      <c r="LGJ3" s="157"/>
      <c r="LGK3" s="157"/>
      <c r="LGL3" s="157"/>
      <c r="LGM3" s="157"/>
      <c r="LGN3" s="157"/>
      <c r="LGO3" s="157"/>
      <c r="LGP3" s="157"/>
      <c r="LGQ3" s="157"/>
      <c r="LGR3" s="157"/>
      <c r="LGS3" s="157"/>
      <c r="LGT3" s="157"/>
      <c r="LGU3" s="157"/>
      <c r="LGV3" s="157"/>
      <c r="LGW3" s="157"/>
      <c r="LGX3" s="157"/>
      <c r="LGY3" s="157"/>
      <c r="LGZ3" s="157"/>
      <c r="LHA3" s="157"/>
      <c r="LHB3" s="157"/>
      <c r="LHC3" s="157"/>
      <c r="LHD3" s="157"/>
      <c r="LHE3" s="157"/>
      <c r="LHF3" s="157"/>
      <c r="LHG3" s="157"/>
      <c r="LHH3" s="157"/>
      <c r="LHI3" s="157"/>
      <c r="LHJ3" s="157"/>
      <c r="LHK3" s="157"/>
      <c r="LHL3" s="157"/>
      <c r="LHM3" s="157"/>
      <c r="LHN3" s="157"/>
      <c r="LHO3" s="157"/>
      <c r="LHP3" s="157"/>
      <c r="LHQ3" s="157"/>
      <c r="LHR3" s="157"/>
      <c r="LHS3" s="157"/>
      <c r="LHT3" s="157"/>
      <c r="LHU3" s="157"/>
      <c r="LHV3" s="157"/>
      <c r="LHW3" s="157"/>
      <c r="LHX3" s="157"/>
      <c r="LHY3" s="157"/>
      <c r="LHZ3" s="157"/>
      <c r="LIA3" s="157"/>
      <c r="LIB3" s="157"/>
      <c r="LIC3" s="157"/>
      <c r="LID3" s="157"/>
      <c r="LIE3" s="157"/>
      <c r="LIF3" s="157"/>
      <c r="LIG3" s="157"/>
      <c r="LIH3" s="157"/>
      <c r="LII3" s="157"/>
      <c r="LIJ3" s="157"/>
      <c r="LIK3" s="157"/>
      <c r="LIL3" s="157"/>
      <c r="LIM3" s="157"/>
      <c r="LIN3" s="157"/>
      <c r="LIO3" s="157"/>
      <c r="LIP3" s="157"/>
      <c r="LIQ3" s="157"/>
      <c r="LIR3" s="157"/>
      <c r="LIS3" s="157"/>
      <c r="LIT3" s="157"/>
      <c r="LIU3" s="157"/>
      <c r="LIV3" s="157"/>
      <c r="LIW3" s="157"/>
      <c r="LIX3" s="157"/>
      <c r="LIY3" s="157"/>
      <c r="LIZ3" s="157"/>
      <c r="LJA3" s="157"/>
      <c r="LJB3" s="157"/>
      <c r="LJC3" s="157"/>
      <c r="LJD3" s="157"/>
      <c r="LJE3" s="157"/>
      <c r="LJF3" s="157"/>
      <c r="LJG3" s="157"/>
      <c r="LJH3" s="157"/>
      <c r="LJI3" s="157"/>
      <c r="LJJ3" s="157"/>
      <c r="LJK3" s="157"/>
      <c r="LJL3" s="157"/>
      <c r="LJM3" s="157"/>
      <c r="LJN3" s="157"/>
      <c r="LJO3" s="157"/>
      <c r="LJP3" s="157"/>
      <c r="LJQ3" s="157"/>
      <c r="LJR3" s="157"/>
      <c r="LJS3" s="157"/>
      <c r="LJT3" s="157"/>
      <c r="LJU3" s="157"/>
      <c r="LJV3" s="157"/>
      <c r="LJW3" s="157"/>
      <c r="LJX3" s="157"/>
      <c r="LJY3" s="157"/>
      <c r="LJZ3" s="157"/>
      <c r="LKA3" s="157"/>
      <c r="LKB3" s="157"/>
      <c r="LKC3" s="157"/>
      <c r="LKD3" s="157"/>
      <c r="LKE3" s="157"/>
      <c r="LKF3" s="157"/>
      <c r="LKG3" s="157"/>
      <c r="LKH3" s="157"/>
      <c r="LKI3" s="157"/>
      <c r="LKJ3" s="157"/>
      <c r="LKK3" s="157"/>
      <c r="LKL3" s="157"/>
      <c r="LKM3" s="157"/>
      <c r="LKN3" s="157"/>
      <c r="LKO3" s="157"/>
      <c r="LKP3" s="157"/>
      <c r="LKQ3" s="157"/>
      <c r="LKR3" s="157"/>
      <c r="LKS3" s="157"/>
      <c r="LKT3" s="157"/>
      <c r="LKU3" s="157"/>
      <c r="LKV3" s="157"/>
      <c r="LKW3" s="157"/>
      <c r="LKX3" s="157"/>
      <c r="LKY3" s="157"/>
      <c r="LKZ3" s="157"/>
      <c r="LLA3" s="157"/>
      <c r="LLB3" s="157"/>
      <c r="LLC3" s="157"/>
      <c r="LLD3" s="157"/>
      <c r="LLE3" s="157"/>
      <c r="LLF3" s="157"/>
      <c r="LLG3" s="157"/>
      <c r="LLH3" s="157"/>
      <c r="LLI3" s="157"/>
      <c r="LLJ3" s="157"/>
      <c r="LLK3" s="157"/>
      <c r="LLL3" s="157"/>
      <c r="LLM3" s="157"/>
      <c r="LLN3" s="157"/>
      <c r="LLO3" s="157"/>
      <c r="LLP3" s="157"/>
      <c r="LLQ3" s="157"/>
      <c r="LLR3" s="157"/>
      <c r="LLS3" s="157"/>
      <c r="LLT3" s="157"/>
      <c r="LLU3" s="157"/>
      <c r="LLV3" s="157"/>
      <c r="LLW3" s="157"/>
      <c r="LLX3" s="157"/>
      <c r="LLY3" s="157"/>
      <c r="LLZ3" s="157"/>
      <c r="LMA3" s="157"/>
      <c r="LMB3" s="157"/>
      <c r="LMC3" s="157"/>
      <c r="LMD3" s="157"/>
      <c r="LME3" s="157"/>
      <c r="LMF3" s="157"/>
      <c r="LMG3" s="157"/>
      <c r="LMH3" s="157"/>
      <c r="LMI3" s="157"/>
      <c r="LMJ3" s="157"/>
      <c r="LMK3" s="157"/>
      <c r="LML3" s="157"/>
      <c r="LMM3" s="157"/>
      <c r="LMN3" s="157"/>
      <c r="LMO3" s="157"/>
      <c r="LMP3" s="157"/>
      <c r="LMQ3" s="157"/>
      <c r="LMR3" s="157"/>
      <c r="LMS3" s="157"/>
      <c r="LMT3" s="157"/>
      <c r="LMU3" s="157"/>
      <c r="LMV3" s="157"/>
      <c r="LMW3" s="157"/>
      <c r="LMX3" s="157"/>
      <c r="LMY3" s="157"/>
      <c r="LMZ3" s="157"/>
      <c r="LNA3" s="157"/>
      <c r="LNB3" s="157"/>
      <c r="LNC3" s="157"/>
      <c r="LND3" s="157"/>
      <c r="LNE3" s="157"/>
      <c r="LNF3" s="157"/>
      <c r="LNG3" s="157"/>
      <c r="LNH3" s="157"/>
      <c r="LNI3" s="157"/>
      <c r="LNJ3" s="157"/>
      <c r="LNK3" s="157"/>
      <c r="LNL3" s="157"/>
      <c r="LNM3" s="157"/>
      <c r="LNN3" s="157"/>
      <c r="LNO3" s="157"/>
      <c r="LNP3" s="157"/>
      <c r="LNQ3" s="157"/>
      <c r="LNR3" s="157"/>
      <c r="LNS3" s="157"/>
      <c r="LNT3" s="157"/>
      <c r="LNU3" s="157"/>
      <c r="LNV3" s="157"/>
      <c r="LNW3" s="157"/>
      <c r="LNX3" s="157"/>
      <c r="LNY3" s="157"/>
      <c r="LNZ3" s="157"/>
      <c r="LOA3" s="157"/>
      <c r="LOB3" s="157"/>
      <c r="LOC3" s="157"/>
      <c r="LOD3" s="157"/>
      <c r="LOE3" s="157"/>
      <c r="LOF3" s="157"/>
      <c r="LOG3" s="157"/>
      <c r="LOH3" s="157"/>
      <c r="LOI3" s="157"/>
      <c r="LOJ3" s="157"/>
      <c r="LOK3" s="157"/>
      <c r="LOL3" s="157"/>
      <c r="LOM3" s="157"/>
      <c r="LON3" s="157"/>
      <c r="LOO3" s="157"/>
      <c r="LOP3" s="157"/>
      <c r="LOQ3" s="157"/>
      <c r="LOR3" s="157"/>
      <c r="LOS3" s="157"/>
      <c r="LOT3" s="157"/>
      <c r="LOU3" s="157"/>
      <c r="LOV3" s="157"/>
      <c r="LOW3" s="157"/>
      <c r="LOX3" s="157"/>
      <c r="LOY3" s="157"/>
      <c r="LOZ3" s="157"/>
      <c r="LPA3" s="157"/>
      <c r="LPB3" s="157"/>
      <c r="LPC3" s="157"/>
      <c r="LPD3" s="157"/>
      <c r="LPE3" s="157"/>
      <c r="LPF3" s="157"/>
      <c r="LPG3" s="157"/>
      <c r="LPH3" s="157"/>
      <c r="LPI3" s="157"/>
      <c r="LPJ3" s="157"/>
      <c r="LPK3" s="157"/>
      <c r="LPL3" s="157"/>
      <c r="LPM3" s="157"/>
      <c r="LPN3" s="157"/>
      <c r="LPO3" s="157"/>
      <c r="LPP3" s="157"/>
      <c r="LPQ3" s="157"/>
      <c r="LPR3" s="157"/>
      <c r="LPS3" s="157"/>
      <c r="LPT3" s="157"/>
      <c r="LPU3" s="157"/>
      <c r="LPV3" s="157"/>
      <c r="LPW3" s="157"/>
      <c r="LPX3" s="157"/>
      <c r="LPY3" s="157"/>
      <c r="LPZ3" s="157"/>
      <c r="LQA3" s="157"/>
      <c r="LQB3" s="157"/>
      <c r="LQC3" s="157"/>
      <c r="LQD3" s="157"/>
      <c r="LQE3" s="157"/>
      <c r="LQF3" s="157"/>
      <c r="LQG3" s="157"/>
      <c r="LQH3" s="157"/>
      <c r="LQI3" s="157"/>
      <c r="LQJ3" s="157"/>
      <c r="LQK3" s="157"/>
      <c r="LQL3" s="157"/>
      <c r="LQM3" s="157"/>
      <c r="LQN3" s="157"/>
      <c r="LQO3" s="157"/>
      <c r="LQP3" s="157"/>
      <c r="LQQ3" s="157"/>
      <c r="LQR3" s="157"/>
      <c r="LQS3" s="157"/>
      <c r="LQT3" s="157"/>
      <c r="LQU3" s="157"/>
      <c r="LQV3" s="157"/>
      <c r="LQW3" s="157"/>
      <c r="LQX3" s="157"/>
      <c r="LQY3" s="157"/>
      <c r="LQZ3" s="157"/>
      <c r="LRA3" s="157"/>
      <c r="LRB3" s="157"/>
      <c r="LRC3" s="157"/>
      <c r="LRD3" s="157"/>
      <c r="LRE3" s="157"/>
      <c r="LRF3" s="157"/>
      <c r="LRG3" s="157"/>
      <c r="LRH3" s="157"/>
      <c r="LRI3" s="157"/>
      <c r="LRJ3" s="157"/>
      <c r="LRK3" s="157"/>
      <c r="LRL3" s="157"/>
      <c r="LRM3" s="157"/>
      <c r="LRN3" s="157"/>
      <c r="LRO3" s="157"/>
      <c r="LRP3" s="157"/>
      <c r="LRQ3" s="157"/>
      <c r="LRR3" s="157"/>
      <c r="LRS3" s="157"/>
      <c r="LRT3" s="157"/>
      <c r="LRU3" s="157"/>
      <c r="LRV3" s="157"/>
      <c r="LRW3" s="157"/>
      <c r="LRX3" s="157"/>
      <c r="LRY3" s="157"/>
      <c r="LRZ3" s="157"/>
      <c r="LSA3" s="157"/>
      <c r="LSB3" s="157"/>
      <c r="LSC3" s="157"/>
      <c r="LSD3" s="157"/>
      <c r="LSE3" s="157"/>
      <c r="LSF3" s="157"/>
      <c r="LSG3" s="157"/>
      <c r="LSH3" s="157"/>
      <c r="LSI3" s="157"/>
      <c r="LSJ3" s="157"/>
      <c r="LSK3" s="157"/>
      <c r="LSL3" s="157"/>
      <c r="LSM3" s="157"/>
      <c r="LSN3" s="157"/>
      <c r="LSO3" s="157"/>
      <c r="LSP3" s="157"/>
      <c r="LSQ3" s="157"/>
      <c r="LSR3" s="157"/>
      <c r="LSS3" s="157"/>
      <c r="LST3" s="157"/>
      <c r="LSU3" s="157"/>
      <c r="LSV3" s="157"/>
      <c r="LSW3" s="157"/>
      <c r="LSX3" s="157"/>
      <c r="LSY3" s="157"/>
      <c r="LSZ3" s="157"/>
      <c r="LTA3" s="157"/>
      <c r="LTB3" s="157"/>
      <c r="LTC3" s="157"/>
      <c r="LTD3" s="157"/>
      <c r="LTE3" s="157"/>
      <c r="LTF3" s="157"/>
      <c r="LTG3" s="157"/>
      <c r="LTH3" s="157"/>
      <c r="LTI3" s="157"/>
      <c r="LTJ3" s="157"/>
      <c r="LTK3" s="157"/>
      <c r="LTL3" s="157"/>
      <c r="LTM3" s="157"/>
      <c r="LTN3" s="157"/>
      <c r="LTO3" s="157"/>
      <c r="LTP3" s="157"/>
      <c r="LTQ3" s="157"/>
      <c r="LTR3" s="157"/>
      <c r="LTS3" s="157"/>
      <c r="LTT3" s="157"/>
      <c r="LTU3" s="157"/>
      <c r="LTV3" s="157"/>
      <c r="LTW3" s="157"/>
      <c r="LTX3" s="157"/>
      <c r="LTY3" s="157"/>
      <c r="LTZ3" s="157"/>
      <c r="LUA3" s="157"/>
      <c r="LUB3" s="157"/>
      <c r="LUC3" s="157"/>
      <c r="LUD3" s="157"/>
      <c r="LUE3" s="157"/>
      <c r="LUF3" s="157"/>
      <c r="LUG3" s="157"/>
      <c r="LUH3" s="157"/>
      <c r="LUI3" s="157"/>
      <c r="LUJ3" s="157"/>
      <c r="LUK3" s="157"/>
      <c r="LUL3" s="157"/>
      <c r="LUM3" s="157"/>
      <c r="LUN3" s="157"/>
      <c r="LUO3" s="157"/>
      <c r="LUP3" s="157"/>
      <c r="LUQ3" s="157"/>
      <c r="LUR3" s="157"/>
      <c r="LUS3" s="157"/>
      <c r="LUT3" s="157"/>
      <c r="LUU3" s="157"/>
      <c r="LUV3" s="157"/>
      <c r="LUW3" s="157"/>
      <c r="LUX3" s="157"/>
      <c r="LUY3" s="157"/>
      <c r="LUZ3" s="157"/>
      <c r="LVA3" s="157"/>
      <c r="LVB3" s="157"/>
      <c r="LVC3" s="157"/>
      <c r="LVD3" s="157"/>
      <c r="LVE3" s="157"/>
      <c r="LVF3" s="157"/>
      <c r="LVG3" s="157"/>
      <c r="LVH3" s="157"/>
      <c r="LVI3" s="157"/>
      <c r="LVJ3" s="157"/>
      <c r="LVK3" s="157"/>
      <c r="LVL3" s="157"/>
      <c r="LVM3" s="157"/>
      <c r="LVN3" s="157"/>
      <c r="LVO3" s="157"/>
      <c r="LVP3" s="157"/>
      <c r="LVQ3" s="157"/>
      <c r="LVR3" s="157"/>
      <c r="LVS3" s="157"/>
      <c r="LVT3" s="157"/>
      <c r="LVU3" s="157"/>
      <c r="LVV3" s="157"/>
      <c r="LVW3" s="157"/>
      <c r="LVX3" s="157"/>
      <c r="LVY3" s="157"/>
      <c r="LVZ3" s="157"/>
      <c r="LWA3" s="157"/>
      <c r="LWB3" s="157"/>
      <c r="LWC3" s="157"/>
      <c r="LWD3" s="157"/>
      <c r="LWE3" s="157"/>
      <c r="LWF3" s="157"/>
      <c r="LWG3" s="157"/>
      <c r="LWH3" s="157"/>
      <c r="LWI3" s="157"/>
      <c r="LWJ3" s="157"/>
      <c r="LWK3" s="157"/>
      <c r="LWL3" s="157"/>
      <c r="LWM3" s="157"/>
      <c r="LWN3" s="157"/>
      <c r="LWO3" s="157"/>
      <c r="LWP3" s="157"/>
      <c r="LWQ3" s="157"/>
      <c r="LWR3" s="157"/>
      <c r="LWS3" s="157"/>
      <c r="LWT3" s="157"/>
      <c r="LWU3" s="157"/>
      <c r="LWV3" s="157"/>
      <c r="LWW3" s="157"/>
      <c r="LWX3" s="157"/>
      <c r="LWY3" s="157"/>
      <c r="LWZ3" s="157"/>
      <c r="LXA3" s="157"/>
      <c r="LXB3" s="157"/>
      <c r="LXC3" s="157"/>
      <c r="LXD3" s="157"/>
      <c r="LXE3" s="157"/>
      <c r="LXF3" s="157"/>
      <c r="LXG3" s="157"/>
      <c r="LXH3" s="157"/>
      <c r="LXI3" s="157"/>
      <c r="LXJ3" s="157"/>
      <c r="LXK3" s="157"/>
      <c r="LXL3" s="157"/>
      <c r="LXM3" s="157"/>
      <c r="LXN3" s="157"/>
      <c r="LXO3" s="157"/>
      <c r="LXP3" s="157"/>
      <c r="LXQ3" s="157"/>
      <c r="LXR3" s="157"/>
      <c r="LXS3" s="157"/>
      <c r="LXT3" s="157"/>
      <c r="LXU3" s="157"/>
      <c r="LXV3" s="157"/>
      <c r="LXW3" s="157"/>
      <c r="LXX3" s="157"/>
      <c r="LXY3" s="157"/>
      <c r="LXZ3" s="157"/>
      <c r="LYA3" s="157"/>
      <c r="LYB3" s="157"/>
      <c r="LYC3" s="157"/>
      <c r="LYD3" s="157"/>
      <c r="LYE3" s="157"/>
      <c r="LYF3" s="157"/>
      <c r="LYG3" s="157"/>
      <c r="LYH3" s="157"/>
      <c r="LYI3" s="157"/>
      <c r="LYJ3" s="157"/>
      <c r="LYK3" s="157"/>
      <c r="LYL3" s="157"/>
      <c r="LYM3" s="157"/>
      <c r="LYN3" s="157"/>
      <c r="LYO3" s="157"/>
      <c r="LYP3" s="157"/>
      <c r="LYQ3" s="157"/>
      <c r="LYR3" s="157"/>
      <c r="LYS3" s="157"/>
      <c r="LYT3" s="157"/>
      <c r="LYU3" s="157"/>
      <c r="LYV3" s="157"/>
      <c r="LYW3" s="157"/>
      <c r="LYX3" s="157"/>
      <c r="LYY3" s="157"/>
      <c r="LYZ3" s="157"/>
      <c r="LZA3" s="157"/>
      <c r="LZB3" s="157"/>
      <c r="LZC3" s="157"/>
      <c r="LZD3" s="157"/>
      <c r="LZE3" s="157"/>
      <c r="LZF3" s="157"/>
      <c r="LZG3" s="157"/>
      <c r="LZH3" s="157"/>
      <c r="LZI3" s="157"/>
      <c r="LZJ3" s="157"/>
      <c r="LZK3" s="157"/>
      <c r="LZL3" s="157"/>
      <c r="LZM3" s="157"/>
      <c r="LZN3" s="157"/>
      <c r="LZO3" s="157"/>
      <c r="LZP3" s="157"/>
      <c r="LZQ3" s="157"/>
      <c r="LZR3" s="157"/>
      <c r="LZS3" s="157"/>
      <c r="LZT3" s="157"/>
      <c r="LZU3" s="157"/>
      <c r="LZV3" s="157"/>
      <c r="LZW3" s="157"/>
      <c r="LZX3" s="157"/>
      <c r="LZY3" s="157"/>
      <c r="LZZ3" s="157"/>
      <c r="MAA3" s="157"/>
      <c r="MAB3" s="157"/>
      <c r="MAC3" s="157"/>
      <c r="MAD3" s="157"/>
      <c r="MAE3" s="157"/>
      <c r="MAF3" s="157"/>
      <c r="MAG3" s="157"/>
      <c r="MAH3" s="157"/>
      <c r="MAI3" s="157"/>
      <c r="MAJ3" s="157"/>
      <c r="MAK3" s="157"/>
      <c r="MAL3" s="157"/>
      <c r="MAM3" s="157"/>
      <c r="MAN3" s="157"/>
      <c r="MAO3" s="157"/>
      <c r="MAP3" s="157"/>
      <c r="MAQ3" s="157"/>
      <c r="MAR3" s="157"/>
      <c r="MAS3" s="157"/>
      <c r="MAT3" s="157"/>
      <c r="MAU3" s="157"/>
      <c r="MAV3" s="157"/>
      <c r="MAW3" s="157"/>
      <c r="MAX3" s="157"/>
      <c r="MAY3" s="157"/>
      <c r="MAZ3" s="157"/>
      <c r="MBA3" s="157"/>
      <c r="MBB3" s="157"/>
      <c r="MBC3" s="157"/>
      <c r="MBD3" s="157"/>
      <c r="MBE3" s="157"/>
      <c r="MBF3" s="157"/>
      <c r="MBG3" s="157"/>
      <c r="MBH3" s="157"/>
      <c r="MBI3" s="157"/>
      <c r="MBJ3" s="157"/>
      <c r="MBK3" s="157"/>
      <c r="MBL3" s="157"/>
      <c r="MBM3" s="157"/>
      <c r="MBN3" s="157"/>
      <c r="MBO3" s="157"/>
      <c r="MBP3" s="157"/>
      <c r="MBQ3" s="157"/>
      <c r="MBR3" s="157"/>
      <c r="MBS3" s="157"/>
      <c r="MBT3" s="157"/>
      <c r="MBU3" s="157"/>
      <c r="MBV3" s="157"/>
      <c r="MBW3" s="157"/>
      <c r="MBX3" s="157"/>
      <c r="MBY3" s="157"/>
      <c r="MBZ3" s="157"/>
      <c r="MCA3" s="157"/>
      <c r="MCB3" s="157"/>
      <c r="MCC3" s="157"/>
      <c r="MCD3" s="157"/>
      <c r="MCE3" s="157"/>
      <c r="MCF3" s="157"/>
      <c r="MCG3" s="157"/>
      <c r="MCH3" s="157"/>
      <c r="MCI3" s="157"/>
      <c r="MCJ3" s="157"/>
      <c r="MCK3" s="157"/>
      <c r="MCL3" s="157"/>
      <c r="MCM3" s="157"/>
      <c r="MCN3" s="157"/>
      <c r="MCO3" s="157"/>
      <c r="MCP3" s="157"/>
      <c r="MCQ3" s="157"/>
      <c r="MCR3" s="157"/>
      <c r="MCS3" s="157"/>
      <c r="MCT3" s="157"/>
      <c r="MCU3" s="157"/>
      <c r="MCV3" s="157"/>
      <c r="MCW3" s="157"/>
      <c r="MCX3" s="157"/>
      <c r="MCY3" s="157"/>
      <c r="MCZ3" s="157"/>
      <c r="MDA3" s="157"/>
      <c r="MDB3" s="157"/>
      <c r="MDC3" s="157"/>
      <c r="MDD3" s="157"/>
      <c r="MDE3" s="157"/>
      <c r="MDF3" s="157"/>
      <c r="MDG3" s="157"/>
      <c r="MDH3" s="157"/>
      <c r="MDI3" s="157"/>
      <c r="MDJ3" s="157"/>
      <c r="MDK3" s="157"/>
      <c r="MDL3" s="157"/>
      <c r="MDM3" s="157"/>
      <c r="MDN3" s="157"/>
      <c r="MDO3" s="157"/>
      <c r="MDP3" s="157"/>
      <c r="MDQ3" s="157"/>
      <c r="MDR3" s="157"/>
      <c r="MDS3" s="157"/>
      <c r="MDT3" s="157"/>
      <c r="MDU3" s="157"/>
      <c r="MDV3" s="157"/>
      <c r="MDW3" s="157"/>
      <c r="MDX3" s="157"/>
      <c r="MDY3" s="157"/>
      <c r="MDZ3" s="157"/>
      <c r="MEA3" s="157"/>
      <c r="MEB3" s="157"/>
      <c r="MEC3" s="157"/>
      <c r="MED3" s="157"/>
      <c r="MEE3" s="157"/>
      <c r="MEF3" s="157"/>
      <c r="MEG3" s="157"/>
      <c r="MEH3" s="157"/>
      <c r="MEI3" s="157"/>
      <c r="MEJ3" s="157"/>
      <c r="MEK3" s="157"/>
      <c r="MEL3" s="157"/>
      <c r="MEM3" s="157"/>
      <c r="MEN3" s="157"/>
      <c r="MEO3" s="157"/>
      <c r="MEP3" s="157"/>
      <c r="MEQ3" s="157"/>
      <c r="MER3" s="157"/>
      <c r="MES3" s="157"/>
      <c r="MET3" s="157"/>
      <c r="MEU3" s="157"/>
      <c r="MEV3" s="157"/>
      <c r="MEW3" s="157"/>
      <c r="MEX3" s="157"/>
      <c r="MEY3" s="157"/>
      <c r="MEZ3" s="157"/>
      <c r="MFA3" s="157"/>
      <c r="MFB3" s="157"/>
      <c r="MFC3" s="157"/>
      <c r="MFD3" s="157"/>
      <c r="MFE3" s="157"/>
      <c r="MFF3" s="157"/>
      <c r="MFG3" s="157"/>
      <c r="MFH3" s="157"/>
      <c r="MFI3" s="157"/>
      <c r="MFJ3" s="157"/>
      <c r="MFK3" s="157"/>
      <c r="MFL3" s="157"/>
      <c r="MFM3" s="157"/>
      <c r="MFN3" s="157"/>
      <c r="MFO3" s="157"/>
      <c r="MFP3" s="157"/>
      <c r="MFQ3" s="157"/>
      <c r="MFR3" s="157"/>
      <c r="MFS3" s="157"/>
      <c r="MFT3" s="157"/>
      <c r="MFU3" s="157"/>
      <c r="MFV3" s="157"/>
      <c r="MFW3" s="157"/>
      <c r="MFX3" s="157"/>
      <c r="MFY3" s="157"/>
      <c r="MFZ3" s="157"/>
      <c r="MGA3" s="157"/>
      <c r="MGB3" s="157"/>
      <c r="MGC3" s="157"/>
      <c r="MGD3" s="157"/>
      <c r="MGE3" s="157"/>
      <c r="MGF3" s="157"/>
      <c r="MGG3" s="157"/>
      <c r="MGH3" s="157"/>
      <c r="MGI3" s="157"/>
      <c r="MGJ3" s="157"/>
      <c r="MGK3" s="157"/>
      <c r="MGL3" s="157"/>
      <c r="MGM3" s="157"/>
      <c r="MGN3" s="157"/>
      <c r="MGO3" s="157"/>
      <c r="MGP3" s="157"/>
      <c r="MGQ3" s="157"/>
      <c r="MGR3" s="157"/>
      <c r="MGS3" s="157"/>
      <c r="MGT3" s="157"/>
      <c r="MGU3" s="157"/>
      <c r="MGV3" s="157"/>
      <c r="MGW3" s="157"/>
      <c r="MGX3" s="157"/>
      <c r="MGY3" s="157"/>
      <c r="MGZ3" s="157"/>
      <c r="MHA3" s="157"/>
      <c r="MHB3" s="157"/>
      <c r="MHC3" s="157"/>
      <c r="MHD3" s="157"/>
      <c r="MHE3" s="157"/>
      <c r="MHF3" s="157"/>
      <c r="MHG3" s="157"/>
      <c r="MHH3" s="157"/>
      <c r="MHI3" s="157"/>
      <c r="MHJ3" s="157"/>
      <c r="MHK3" s="157"/>
      <c r="MHL3" s="157"/>
      <c r="MHM3" s="157"/>
      <c r="MHN3" s="157"/>
      <c r="MHO3" s="157"/>
      <c r="MHP3" s="157"/>
      <c r="MHQ3" s="157"/>
      <c r="MHR3" s="157"/>
      <c r="MHS3" s="157"/>
      <c r="MHT3" s="157"/>
      <c r="MHU3" s="157"/>
      <c r="MHV3" s="157"/>
      <c r="MHW3" s="157"/>
      <c r="MHX3" s="157"/>
      <c r="MHY3" s="157"/>
      <c r="MHZ3" s="157"/>
      <c r="MIA3" s="157"/>
      <c r="MIB3" s="157"/>
      <c r="MIC3" s="157"/>
      <c r="MID3" s="157"/>
      <c r="MIE3" s="157"/>
      <c r="MIF3" s="157"/>
      <c r="MIG3" s="157"/>
      <c r="MIH3" s="157"/>
      <c r="MII3" s="157"/>
      <c r="MIJ3" s="157"/>
      <c r="MIK3" s="157"/>
      <c r="MIL3" s="157"/>
      <c r="MIM3" s="157"/>
      <c r="MIN3" s="157"/>
      <c r="MIO3" s="157"/>
      <c r="MIP3" s="157"/>
      <c r="MIQ3" s="157"/>
      <c r="MIR3" s="157"/>
      <c r="MIS3" s="157"/>
      <c r="MIT3" s="157"/>
      <c r="MIU3" s="157"/>
      <c r="MIV3" s="157"/>
      <c r="MIW3" s="157"/>
      <c r="MIX3" s="157"/>
      <c r="MIY3" s="157"/>
      <c r="MIZ3" s="157"/>
      <c r="MJA3" s="157"/>
      <c r="MJB3" s="157"/>
      <c r="MJC3" s="157"/>
      <c r="MJD3" s="157"/>
      <c r="MJE3" s="157"/>
      <c r="MJF3" s="157"/>
      <c r="MJG3" s="157"/>
      <c r="MJH3" s="157"/>
      <c r="MJI3" s="157"/>
      <c r="MJJ3" s="157"/>
      <c r="MJK3" s="157"/>
      <c r="MJL3" s="157"/>
      <c r="MJM3" s="157"/>
      <c r="MJN3" s="157"/>
      <c r="MJO3" s="157"/>
      <c r="MJP3" s="157"/>
      <c r="MJQ3" s="157"/>
      <c r="MJR3" s="157"/>
      <c r="MJS3" s="157"/>
      <c r="MJT3" s="157"/>
      <c r="MJU3" s="157"/>
      <c r="MJV3" s="157"/>
      <c r="MJW3" s="157"/>
      <c r="MJX3" s="157"/>
      <c r="MJY3" s="157"/>
      <c r="MJZ3" s="157"/>
      <c r="MKA3" s="157"/>
      <c r="MKB3" s="157"/>
      <c r="MKC3" s="157"/>
      <c r="MKD3" s="157"/>
      <c r="MKE3" s="157"/>
      <c r="MKF3" s="157"/>
      <c r="MKG3" s="157"/>
      <c r="MKH3" s="157"/>
      <c r="MKI3" s="157"/>
      <c r="MKJ3" s="157"/>
      <c r="MKK3" s="157"/>
      <c r="MKL3" s="157"/>
      <c r="MKM3" s="157"/>
      <c r="MKN3" s="157"/>
      <c r="MKO3" s="157"/>
      <c r="MKP3" s="157"/>
      <c r="MKQ3" s="157"/>
      <c r="MKR3" s="157"/>
      <c r="MKS3" s="157"/>
      <c r="MKT3" s="157"/>
      <c r="MKU3" s="157"/>
      <c r="MKV3" s="157"/>
      <c r="MKW3" s="157"/>
      <c r="MKX3" s="157"/>
      <c r="MKY3" s="157"/>
      <c r="MKZ3" s="157"/>
      <c r="MLA3" s="157"/>
      <c r="MLB3" s="157"/>
      <c r="MLC3" s="157"/>
      <c r="MLD3" s="157"/>
      <c r="MLE3" s="157"/>
      <c r="MLF3" s="157"/>
      <c r="MLG3" s="157"/>
      <c r="MLH3" s="157"/>
      <c r="MLI3" s="157"/>
      <c r="MLJ3" s="157"/>
      <c r="MLK3" s="157"/>
      <c r="MLL3" s="157"/>
      <c r="MLM3" s="157"/>
      <c r="MLN3" s="157"/>
      <c r="MLO3" s="157"/>
      <c r="MLP3" s="157"/>
      <c r="MLQ3" s="157"/>
      <c r="MLR3" s="157"/>
      <c r="MLS3" s="157"/>
      <c r="MLT3" s="157"/>
      <c r="MLU3" s="157"/>
      <c r="MLV3" s="157"/>
      <c r="MLW3" s="157"/>
      <c r="MLX3" s="157"/>
      <c r="MLY3" s="157"/>
      <c r="MLZ3" s="157"/>
      <c r="MMA3" s="157"/>
      <c r="MMB3" s="157"/>
      <c r="MMC3" s="157"/>
      <c r="MMD3" s="157"/>
      <c r="MME3" s="157"/>
      <c r="MMF3" s="157"/>
      <c r="MMG3" s="157"/>
      <c r="MMH3" s="157"/>
      <c r="MMI3" s="157"/>
      <c r="MMJ3" s="157"/>
      <c r="MMK3" s="157"/>
      <c r="MML3" s="157"/>
      <c r="MMM3" s="157"/>
      <c r="MMN3" s="157"/>
      <c r="MMO3" s="157"/>
      <c r="MMP3" s="157"/>
      <c r="MMQ3" s="157"/>
      <c r="MMR3" s="157"/>
      <c r="MMS3" s="157"/>
      <c r="MMT3" s="157"/>
      <c r="MMU3" s="157"/>
      <c r="MMV3" s="157"/>
      <c r="MMW3" s="157"/>
      <c r="MMX3" s="157"/>
      <c r="MMY3" s="157"/>
      <c r="MMZ3" s="157"/>
      <c r="MNA3" s="157"/>
      <c r="MNB3" s="157"/>
      <c r="MNC3" s="157"/>
      <c r="MND3" s="157"/>
      <c r="MNE3" s="157"/>
      <c r="MNF3" s="157"/>
      <c r="MNG3" s="157"/>
      <c r="MNH3" s="157"/>
      <c r="MNI3" s="157"/>
      <c r="MNJ3" s="157"/>
      <c r="MNK3" s="157"/>
      <c r="MNL3" s="157"/>
      <c r="MNM3" s="157"/>
      <c r="MNN3" s="157"/>
      <c r="MNO3" s="157"/>
      <c r="MNP3" s="157"/>
      <c r="MNQ3" s="157"/>
      <c r="MNR3" s="157"/>
      <c r="MNS3" s="157"/>
      <c r="MNT3" s="157"/>
      <c r="MNU3" s="157"/>
      <c r="MNV3" s="157"/>
      <c r="MNW3" s="157"/>
      <c r="MNX3" s="157"/>
      <c r="MNY3" s="157"/>
      <c r="MNZ3" s="157"/>
      <c r="MOA3" s="157"/>
      <c r="MOB3" s="157"/>
      <c r="MOC3" s="157"/>
      <c r="MOD3" s="157"/>
      <c r="MOE3" s="157"/>
      <c r="MOF3" s="157"/>
      <c r="MOG3" s="157"/>
      <c r="MOH3" s="157"/>
      <c r="MOI3" s="157"/>
      <c r="MOJ3" s="157"/>
      <c r="MOK3" s="157"/>
      <c r="MOL3" s="157"/>
      <c r="MOM3" s="157"/>
      <c r="MON3" s="157"/>
      <c r="MOO3" s="157"/>
      <c r="MOP3" s="157"/>
      <c r="MOQ3" s="157"/>
      <c r="MOR3" s="157"/>
      <c r="MOS3" s="157"/>
      <c r="MOT3" s="157"/>
      <c r="MOU3" s="157"/>
      <c r="MOV3" s="157"/>
      <c r="MOW3" s="157"/>
      <c r="MOX3" s="157"/>
      <c r="MOY3" s="157"/>
      <c r="MOZ3" s="157"/>
      <c r="MPA3" s="157"/>
      <c r="MPB3" s="157"/>
      <c r="MPC3" s="157"/>
      <c r="MPD3" s="157"/>
      <c r="MPE3" s="157"/>
      <c r="MPF3" s="157"/>
      <c r="MPG3" s="157"/>
      <c r="MPH3" s="157"/>
      <c r="MPI3" s="157"/>
      <c r="MPJ3" s="157"/>
      <c r="MPK3" s="157"/>
      <c r="MPL3" s="157"/>
      <c r="MPM3" s="157"/>
      <c r="MPN3" s="157"/>
      <c r="MPO3" s="157"/>
      <c r="MPP3" s="157"/>
      <c r="MPQ3" s="157"/>
      <c r="MPR3" s="157"/>
      <c r="MPS3" s="157"/>
      <c r="MPT3" s="157"/>
      <c r="MPU3" s="157"/>
      <c r="MPV3" s="157"/>
      <c r="MPW3" s="157"/>
      <c r="MPX3" s="157"/>
      <c r="MPY3" s="157"/>
      <c r="MPZ3" s="157"/>
      <c r="MQA3" s="157"/>
      <c r="MQB3" s="157"/>
      <c r="MQC3" s="157"/>
      <c r="MQD3" s="157"/>
      <c r="MQE3" s="157"/>
      <c r="MQF3" s="157"/>
      <c r="MQG3" s="157"/>
      <c r="MQH3" s="157"/>
      <c r="MQI3" s="157"/>
      <c r="MQJ3" s="157"/>
      <c r="MQK3" s="157"/>
      <c r="MQL3" s="157"/>
      <c r="MQM3" s="157"/>
      <c r="MQN3" s="157"/>
      <c r="MQO3" s="157"/>
      <c r="MQP3" s="157"/>
      <c r="MQQ3" s="157"/>
      <c r="MQR3" s="157"/>
      <c r="MQS3" s="157"/>
      <c r="MQT3" s="157"/>
      <c r="MQU3" s="157"/>
      <c r="MQV3" s="157"/>
      <c r="MQW3" s="157"/>
      <c r="MQX3" s="157"/>
      <c r="MQY3" s="157"/>
      <c r="MQZ3" s="157"/>
      <c r="MRA3" s="157"/>
      <c r="MRB3" s="157"/>
      <c r="MRC3" s="157"/>
      <c r="MRD3" s="157"/>
      <c r="MRE3" s="157"/>
      <c r="MRF3" s="157"/>
      <c r="MRG3" s="157"/>
      <c r="MRH3" s="157"/>
      <c r="MRI3" s="157"/>
      <c r="MRJ3" s="157"/>
      <c r="MRK3" s="157"/>
      <c r="MRL3" s="157"/>
      <c r="MRM3" s="157"/>
      <c r="MRN3" s="157"/>
      <c r="MRO3" s="157"/>
      <c r="MRP3" s="157"/>
      <c r="MRQ3" s="157"/>
      <c r="MRR3" s="157"/>
      <c r="MRS3" s="157"/>
      <c r="MRT3" s="157"/>
      <c r="MRU3" s="157"/>
      <c r="MRV3" s="157"/>
      <c r="MRW3" s="157"/>
      <c r="MRX3" s="157"/>
      <c r="MRY3" s="157"/>
      <c r="MRZ3" s="157"/>
      <c r="MSA3" s="157"/>
      <c r="MSB3" s="157"/>
      <c r="MSC3" s="157"/>
      <c r="MSD3" s="157"/>
      <c r="MSE3" s="157"/>
      <c r="MSF3" s="157"/>
      <c r="MSG3" s="157"/>
      <c r="MSH3" s="157"/>
      <c r="MSI3" s="157"/>
      <c r="MSJ3" s="157"/>
      <c r="MSK3" s="157"/>
      <c r="MSL3" s="157"/>
      <c r="MSM3" s="157"/>
      <c r="MSN3" s="157"/>
      <c r="MSO3" s="157"/>
      <c r="MSP3" s="157"/>
      <c r="MSQ3" s="157"/>
      <c r="MSR3" s="157"/>
      <c r="MSS3" s="157"/>
      <c r="MST3" s="157"/>
      <c r="MSU3" s="157"/>
      <c r="MSV3" s="157"/>
      <c r="MSW3" s="157"/>
      <c r="MSX3" s="157"/>
      <c r="MSY3" s="157"/>
      <c r="MSZ3" s="157"/>
      <c r="MTA3" s="157"/>
      <c r="MTB3" s="157"/>
      <c r="MTC3" s="157"/>
      <c r="MTD3" s="157"/>
      <c r="MTE3" s="157"/>
      <c r="MTF3" s="157"/>
      <c r="MTG3" s="157"/>
      <c r="MTH3" s="157"/>
      <c r="MTI3" s="157"/>
      <c r="MTJ3" s="157"/>
      <c r="MTK3" s="157"/>
      <c r="MTL3" s="157"/>
      <c r="MTM3" s="157"/>
      <c r="MTN3" s="157"/>
      <c r="MTO3" s="157"/>
      <c r="MTP3" s="157"/>
      <c r="MTQ3" s="157"/>
      <c r="MTR3" s="157"/>
      <c r="MTS3" s="157"/>
      <c r="MTT3" s="157"/>
      <c r="MTU3" s="157"/>
      <c r="MTV3" s="157"/>
      <c r="MTW3" s="157"/>
      <c r="MTX3" s="157"/>
      <c r="MTY3" s="157"/>
      <c r="MTZ3" s="157"/>
      <c r="MUA3" s="157"/>
      <c r="MUB3" s="157"/>
      <c r="MUC3" s="157"/>
      <c r="MUD3" s="157"/>
      <c r="MUE3" s="157"/>
      <c r="MUF3" s="157"/>
      <c r="MUG3" s="157"/>
      <c r="MUH3" s="157"/>
      <c r="MUI3" s="157"/>
      <c r="MUJ3" s="157"/>
      <c r="MUK3" s="157"/>
      <c r="MUL3" s="157"/>
      <c r="MUM3" s="157"/>
      <c r="MUN3" s="157"/>
      <c r="MUO3" s="157"/>
      <c r="MUP3" s="157"/>
      <c r="MUQ3" s="157"/>
      <c r="MUR3" s="157"/>
      <c r="MUS3" s="157"/>
      <c r="MUT3" s="157"/>
      <c r="MUU3" s="157"/>
      <c r="MUV3" s="157"/>
      <c r="MUW3" s="157"/>
      <c r="MUX3" s="157"/>
      <c r="MUY3" s="157"/>
      <c r="MUZ3" s="157"/>
      <c r="MVA3" s="157"/>
      <c r="MVB3" s="157"/>
      <c r="MVC3" s="157"/>
      <c r="MVD3" s="157"/>
      <c r="MVE3" s="157"/>
      <c r="MVF3" s="157"/>
      <c r="MVG3" s="157"/>
      <c r="MVH3" s="157"/>
      <c r="MVI3" s="157"/>
      <c r="MVJ3" s="157"/>
      <c r="MVK3" s="157"/>
      <c r="MVL3" s="157"/>
      <c r="MVM3" s="157"/>
      <c r="MVN3" s="157"/>
      <c r="MVO3" s="157"/>
      <c r="MVP3" s="157"/>
      <c r="MVQ3" s="157"/>
      <c r="MVR3" s="157"/>
      <c r="MVS3" s="157"/>
      <c r="MVT3" s="157"/>
      <c r="MVU3" s="157"/>
      <c r="MVV3" s="157"/>
      <c r="MVW3" s="157"/>
      <c r="MVX3" s="157"/>
      <c r="MVY3" s="157"/>
      <c r="MVZ3" s="157"/>
      <c r="MWA3" s="157"/>
      <c r="MWB3" s="157"/>
      <c r="MWC3" s="157"/>
      <c r="MWD3" s="157"/>
      <c r="MWE3" s="157"/>
      <c r="MWF3" s="157"/>
      <c r="MWG3" s="157"/>
      <c r="MWH3" s="157"/>
      <c r="MWI3" s="157"/>
      <c r="MWJ3" s="157"/>
      <c r="MWK3" s="157"/>
      <c r="MWL3" s="157"/>
      <c r="MWM3" s="157"/>
      <c r="MWN3" s="157"/>
      <c r="MWO3" s="157"/>
      <c r="MWP3" s="157"/>
      <c r="MWQ3" s="157"/>
      <c r="MWR3" s="157"/>
      <c r="MWS3" s="157"/>
      <c r="MWT3" s="157"/>
      <c r="MWU3" s="157"/>
      <c r="MWV3" s="157"/>
      <c r="MWW3" s="157"/>
      <c r="MWX3" s="157"/>
      <c r="MWY3" s="157"/>
      <c r="MWZ3" s="157"/>
      <c r="MXA3" s="157"/>
      <c r="MXB3" s="157"/>
      <c r="MXC3" s="157"/>
      <c r="MXD3" s="157"/>
      <c r="MXE3" s="157"/>
      <c r="MXF3" s="157"/>
      <c r="MXG3" s="157"/>
      <c r="MXH3" s="157"/>
      <c r="MXI3" s="157"/>
      <c r="MXJ3" s="157"/>
      <c r="MXK3" s="157"/>
      <c r="MXL3" s="157"/>
      <c r="MXM3" s="157"/>
      <c r="MXN3" s="157"/>
      <c r="MXO3" s="157"/>
      <c r="MXP3" s="157"/>
      <c r="MXQ3" s="157"/>
      <c r="MXR3" s="157"/>
      <c r="MXS3" s="157"/>
      <c r="MXT3" s="157"/>
      <c r="MXU3" s="157"/>
      <c r="MXV3" s="157"/>
      <c r="MXW3" s="157"/>
      <c r="MXX3" s="157"/>
      <c r="MXY3" s="157"/>
      <c r="MXZ3" s="157"/>
      <c r="MYA3" s="157"/>
      <c r="MYB3" s="157"/>
      <c r="MYC3" s="157"/>
      <c r="MYD3" s="157"/>
      <c r="MYE3" s="157"/>
      <c r="MYF3" s="157"/>
      <c r="MYG3" s="157"/>
      <c r="MYH3" s="157"/>
      <c r="MYI3" s="157"/>
      <c r="MYJ3" s="157"/>
      <c r="MYK3" s="157"/>
      <c r="MYL3" s="157"/>
      <c r="MYM3" s="157"/>
      <c r="MYN3" s="157"/>
      <c r="MYO3" s="157"/>
      <c r="MYP3" s="157"/>
      <c r="MYQ3" s="157"/>
      <c r="MYR3" s="157"/>
      <c r="MYS3" s="157"/>
      <c r="MYT3" s="157"/>
      <c r="MYU3" s="157"/>
      <c r="MYV3" s="157"/>
      <c r="MYW3" s="157"/>
      <c r="MYX3" s="157"/>
      <c r="MYY3" s="157"/>
      <c r="MYZ3" s="157"/>
      <c r="MZA3" s="157"/>
      <c r="MZB3" s="157"/>
      <c r="MZC3" s="157"/>
      <c r="MZD3" s="157"/>
      <c r="MZE3" s="157"/>
      <c r="MZF3" s="157"/>
      <c r="MZG3" s="157"/>
      <c r="MZH3" s="157"/>
      <c r="MZI3" s="157"/>
      <c r="MZJ3" s="157"/>
      <c r="MZK3" s="157"/>
      <c r="MZL3" s="157"/>
      <c r="MZM3" s="157"/>
      <c r="MZN3" s="157"/>
      <c r="MZO3" s="157"/>
      <c r="MZP3" s="157"/>
      <c r="MZQ3" s="157"/>
      <c r="MZR3" s="157"/>
      <c r="MZS3" s="157"/>
      <c r="MZT3" s="157"/>
      <c r="MZU3" s="157"/>
      <c r="MZV3" s="157"/>
      <c r="MZW3" s="157"/>
      <c r="MZX3" s="157"/>
      <c r="MZY3" s="157"/>
      <c r="MZZ3" s="157"/>
      <c r="NAA3" s="157"/>
      <c r="NAB3" s="157"/>
      <c r="NAC3" s="157"/>
      <c r="NAD3" s="157"/>
      <c r="NAE3" s="157"/>
      <c r="NAF3" s="157"/>
      <c r="NAG3" s="157"/>
      <c r="NAH3" s="157"/>
      <c r="NAI3" s="157"/>
      <c r="NAJ3" s="157"/>
      <c r="NAK3" s="157"/>
      <c r="NAL3" s="157"/>
      <c r="NAM3" s="157"/>
      <c r="NAN3" s="157"/>
      <c r="NAO3" s="157"/>
      <c r="NAP3" s="157"/>
      <c r="NAQ3" s="157"/>
      <c r="NAR3" s="157"/>
      <c r="NAS3" s="157"/>
      <c r="NAT3" s="157"/>
      <c r="NAU3" s="157"/>
      <c r="NAV3" s="157"/>
      <c r="NAW3" s="157"/>
      <c r="NAX3" s="157"/>
      <c r="NAY3" s="157"/>
      <c r="NAZ3" s="157"/>
      <c r="NBA3" s="157"/>
      <c r="NBB3" s="157"/>
      <c r="NBC3" s="157"/>
      <c r="NBD3" s="157"/>
      <c r="NBE3" s="157"/>
      <c r="NBF3" s="157"/>
      <c r="NBG3" s="157"/>
      <c r="NBH3" s="157"/>
      <c r="NBI3" s="157"/>
      <c r="NBJ3" s="157"/>
      <c r="NBK3" s="157"/>
      <c r="NBL3" s="157"/>
      <c r="NBM3" s="157"/>
      <c r="NBN3" s="157"/>
      <c r="NBO3" s="157"/>
      <c r="NBP3" s="157"/>
      <c r="NBQ3" s="157"/>
      <c r="NBR3" s="157"/>
      <c r="NBS3" s="157"/>
      <c r="NBT3" s="157"/>
      <c r="NBU3" s="157"/>
      <c r="NBV3" s="157"/>
      <c r="NBW3" s="157"/>
      <c r="NBX3" s="157"/>
      <c r="NBY3" s="157"/>
      <c r="NBZ3" s="157"/>
      <c r="NCA3" s="157"/>
      <c r="NCB3" s="157"/>
      <c r="NCC3" s="157"/>
      <c r="NCD3" s="157"/>
      <c r="NCE3" s="157"/>
      <c r="NCF3" s="157"/>
      <c r="NCG3" s="157"/>
      <c r="NCH3" s="157"/>
      <c r="NCI3" s="157"/>
      <c r="NCJ3" s="157"/>
      <c r="NCK3" s="157"/>
      <c r="NCL3" s="157"/>
      <c r="NCM3" s="157"/>
      <c r="NCN3" s="157"/>
      <c r="NCO3" s="157"/>
      <c r="NCP3" s="157"/>
      <c r="NCQ3" s="157"/>
      <c r="NCR3" s="157"/>
      <c r="NCS3" s="157"/>
      <c r="NCT3" s="157"/>
      <c r="NCU3" s="157"/>
      <c r="NCV3" s="157"/>
      <c r="NCW3" s="157"/>
      <c r="NCX3" s="157"/>
      <c r="NCY3" s="157"/>
      <c r="NCZ3" s="157"/>
      <c r="NDA3" s="157"/>
      <c r="NDB3" s="157"/>
      <c r="NDC3" s="157"/>
      <c r="NDD3" s="157"/>
      <c r="NDE3" s="157"/>
      <c r="NDF3" s="157"/>
      <c r="NDG3" s="157"/>
      <c r="NDH3" s="157"/>
      <c r="NDI3" s="157"/>
      <c r="NDJ3" s="157"/>
      <c r="NDK3" s="157"/>
      <c r="NDL3" s="157"/>
      <c r="NDM3" s="157"/>
      <c r="NDN3" s="157"/>
      <c r="NDO3" s="157"/>
      <c r="NDP3" s="157"/>
      <c r="NDQ3" s="157"/>
      <c r="NDR3" s="157"/>
      <c r="NDS3" s="157"/>
      <c r="NDT3" s="157"/>
      <c r="NDU3" s="157"/>
      <c r="NDV3" s="157"/>
      <c r="NDW3" s="157"/>
      <c r="NDX3" s="157"/>
      <c r="NDY3" s="157"/>
      <c r="NDZ3" s="157"/>
      <c r="NEA3" s="157"/>
      <c r="NEB3" s="157"/>
      <c r="NEC3" s="157"/>
      <c r="NED3" s="157"/>
      <c r="NEE3" s="157"/>
      <c r="NEF3" s="157"/>
      <c r="NEG3" s="157"/>
      <c r="NEH3" s="157"/>
      <c r="NEI3" s="157"/>
      <c r="NEJ3" s="157"/>
      <c r="NEK3" s="157"/>
      <c r="NEL3" s="157"/>
      <c r="NEM3" s="157"/>
      <c r="NEN3" s="157"/>
      <c r="NEO3" s="157"/>
      <c r="NEP3" s="157"/>
      <c r="NEQ3" s="157"/>
      <c r="NER3" s="157"/>
      <c r="NES3" s="157"/>
      <c r="NET3" s="157"/>
      <c r="NEU3" s="157"/>
      <c r="NEV3" s="157"/>
      <c r="NEW3" s="157"/>
      <c r="NEX3" s="157"/>
      <c r="NEY3" s="157"/>
      <c r="NEZ3" s="157"/>
      <c r="NFA3" s="157"/>
      <c r="NFB3" s="157"/>
      <c r="NFC3" s="157"/>
      <c r="NFD3" s="157"/>
      <c r="NFE3" s="157"/>
      <c r="NFF3" s="157"/>
      <c r="NFG3" s="157"/>
      <c r="NFH3" s="157"/>
      <c r="NFI3" s="157"/>
      <c r="NFJ3" s="157"/>
      <c r="NFK3" s="157"/>
      <c r="NFL3" s="157"/>
      <c r="NFM3" s="157"/>
      <c r="NFN3" s="157"/>
      <c r="NFO3" s="157"/>
      <c r="NFP3" s="157"/>
      <c r="NFQ3" s="157"/>
      <c r="NFR3" s="157"/>
      <c r="NFS3" s="157"/>
      <c r="NFT3" s="157"/>
      <c r="NFU3" s="157"/>
      <c r="NFV3" s="157"/>
      <c r="NFW3" s="157"/>
      <c r="NFX3" s="157"/>
      <c r="NFY3" s="157"/>
      <c r="NFZ3" s="157"/>
      <c r="NGA3" s="157"/>
      <c r="NGB3" s="157"/>
      <c r="NGC3" s="157"/>
      <c r="NGD3" s="157"/>
      <c r="NGE3" s="157"/>
      <c r="NGF3" s="157"/>
      <c r="NGG3" s="157"/>
      <c r="NGH3" s="157"/>
      <c r="NGI3" s="157"/>
      <c r="NGJ3" s="157"/>
      <c r="NGK3" s="157"/>
      <c r="NGL3" s="157"/>
      <c r="NGM3" s="157"/>
      <c r="NGN3" s="157"/>
      <c r="NGO3" s="157"/>
      <c r="NGP3" s="157"/>
      <c r="NGQ3" s="157"/>
      <c r="NGR3" s="157"/>
      <c r="NGS3" s="157"/>
      <c r="NGT3" s="157"/>
      <c r="NGU3" s="157"/>
      <c r="NGV3" s="157"/>
      <c r="NGW3" s="157"/>
      <c r="NGX3" s="157"/>
      <c r="NGY3" s="157"/>
      <c r="NGZ3" s="157"/>
      <c r="NHA3" s="157"/>
      <c r="NHB3" s="157"/>
      <c r="NHC3" s="157"/>
      <c r="NHD3" s="157"/>
      <c r="NHE3" s="157"/>
      <c r="NHF3" s="157"/>
      <c r="NHG3" s="157"/>
      <c r="NHH3" s="157"/>
      <c r="NHI3" s="157"/>
      <c r="NHJ3" s="157"/>
      <c r="NHK3" s="157"/>
      <c r="NHL3" s="157"/>
      <c r="NHM3" s="157"/>
      <c r="NHN3" s="157"/>
      <c r="NHO3" s="157"/>
      <c r="NHP3" s="157"/>
      <c r="NHQ3" s="157"/>
      <c r="NHR3" s="157"/>
      <c r="NHS3" s="157"/>
      <c r="NHT3" s="157"/>
      <c r="NHU3" s="157"/>
      <c r="NHV3" s="157"/>
      <c r="NHW3" s="157"/>
      <c r="NHX3" s="157"/>
      <c r="NHY3" s="157"/>
      <c r="NHZ3" s="157"/>
      <c r="NIA3" s="157"/>
      <c r="NIB3" s="157"/>
      <c r="NIC3" s="157"/>
      <c r="NID3" s="157"/>
      <c r="NIE3" s="157"/>
      <c r="NIF3" s="157"/>
      <c r="NIG3" s="157"/>
      <c r="NIH3" s="157"/>
      <c r="NII3" s="157"/>
      <c r="NIJ3" s="157"/>
      <c r="NIK3" s="157"/>
      <c r="NIL3" s="157"/>
      <c r="NIM3" s="157"/>
      <c r="NIN3" s="157"/>
      <c r="NIO3" s="157"/>
      <c r="NIP3" s="157"/>
      <c r="NIQ3" s="157"/>
      <c r="NIR3" s="157"/>
      <c r="NIS3" s="157"/>
      <c r="NIT3" s="157"/>
      <c r="NIU3" s="157"/>
      <c r="NIV3" s="157"/>
      <c r="NIW3" s="157"/>
      <c r="NIX3" s="157"/>
      <c r="NIY3" s="157"/>
      <c r="NIZ3" s="157"/>
      <c r="NJA3" s="157"/>
      <c r="NJB3" s="157"/>
      <c r="NJC3" s="157"/>
      <c r="NJD3" s="157"/>
      <c r="NJE3" s="157"/>
      <c r="NJF3" s="157"/>
      <c r="NJG3" s="157"/>
      <c r="NJH3" s="157"/>
      <c r="NJI3" s="157"/>
      <c r="NJJ3" s="157"/>
      <c r="NJK3" s="157"/>
      <c r="NJL3" s="157"/>
      <c r="NJM3" s="157"/>
      <c r="NJN3" s="157"/>
      <c r="NJO3" s="157"/>
      <c r="NJP3" s="157"/>
      <c r="NJQ3" s="157"/>
      <c r="NJR3" s="157"/>
      <c r="NJS3" s="157"/>
      <c r="NJT3" s="157"/>
      <c r="NJU3" s="157"/>
      <c r="NJV3" s="157"/>
      <c r="NJW3" s="157"/>
      <c r="NJX3" s="157"/>
      <c r="NJY3" s="157"/>
      <c r="NJZ3" s="157"/>
      <c r="NKA3" s="157"/>
      <c r="NKB3" s="157"/>
      <c r="NKC3" s="157"/>
      <c r="NKD3" s="157"/>
      <c r="NKE3" s="157"/>
      <c r="NKF3" s="157"/>
      <c r="NKG3" s="157"/>
      <c r="NKH3" s="157"/>
      <c r="NKI3" s="157"/>
      <c r="NKJ3" s="157"/>
      <c r="NKK3" s="157"/>
      <c r="NKL3" s="157"/>
      <c r="NKM3" s="157"/>
      <c r="NKN3" s="157"/>
      <c r="NKO3" s="157"/>
      <c r="NKP3" s="157"/>
      <c r="NKQ3" s="157"/>
      <c r="NKR3" s="157"/>
      <c r="NKS3" s="157"/>
      <c r="NKT3" s="157"/>
      <c r="NKU3" s="157"/>
      <c r="NKV3" s="157"/>
      <c r="NKW3" s="157"/>
      <c r="NKX3" s="157"/>
      <c r="NKY3" s="157"/>
      <c r="NKZ3" s="157"/>
      <c r="NLA3" s="157"/>
      <c r="NLB3" s="157"/>
      <c r="NLC3" s="157"/>
      <c r="NLD3" s="157"/>
      <c r="NLE3" s="157"/>
      <c r="NLF3" s="157"/>
      <c r="NLG3" s="157"/>
      <c r="NLH3" s="157"/>
      <c r="NLI3" s="157"/>
      <c r="NLJ3" s="157"/>
      <c r="NLK3" s="157"/>
      <c r="NLL3" s="157"/>
      <c r="NLM3" s="157"/>
      <c r="NLN3" s="157"/>
      <c r="NLO3" s="157"/>
      <c r="NLP3" s="157"/>
      <c r="NLQ3" s="157"/>
      <c r="NLR3" s="157"/>
      <c r="NLS3" s="157"/>
      <c r="NLT3" s="157"/>
      <c r="NLU3" s="157"/>
      <c r="NLV3" s="157"/>
      <c r="NLW3" s="157"/>
      <c r="NLX3" s="157"/>
      <c r="NLY3" s="157"/>
      <c r="NLZ3" s="157"/>
      <c r="NMA3" s="157"/>
      <c r="NMB3" s="157"/>
      <c r="NMC3" s="157"/>
      <c r="NMD3" s="157"/>
      <c r="NME3" s="157"/>
      <c r="NMF3" s="157"/>
      <c r="NMG3" s="157"/>
      <c r="NMH3" s="157"/>
      <c r="NMI3" s="157"/>
      <c r="NMJ3" s="157"/>
      <c r="NMK3" s="157"/>
      <c r="NML3" s="157"/>
      <c r="NMM3" s="157"/>
      <c r="NMN3" s="157"/>
      <c r="NMO3" s="157"/>
      <c r="NMP3" s="157"/>
      <c r="NMQ3" s="157"/>
      <c r="NMR3" s="157"/>
      <c r="NMS3" s="157"/>
      <c r="NMT3" s="157"/>
      <c r="NMU3" s="157"/>
      <c r="NMV3" s="157"/>
      <c r="NMW3" s="157"/>
      <c r="NMX3" s="157"/>
      <c r="NMY3" s="157"/>
      <c r="NMZ3" s="157"/>
      <c r="NNA3" s="157"/>
      <c r="NNB3" s="157"/>
      <c r="NNC3" s="157"/>
      <c r="NND3" s="157"/>
      <c r="NNE3" s="157"/>
      <c r="NNF3" s="157"/>
      <c r="NNG3" s="157"/>
      <c r="NNH3" s="157"/>
      <c r="NNI3" s="157"/>
      <c r="NNJ3" s="157"/>
      <c r="NNK3" s="157"/>
      <c r="NNL3" s="157"/>
      <c r="NNM3" s="157"/>
      <c r="NNN3" s="157"/>
      <c r="NNO3" s="157"/>
      <c r="NNP3" s="157"/>
      <c r="NNQ3" s="157"/>
      <c r="NNR3" s="157"/>
      <c r="NNS3" s="157"/>
      <c r="NNT3" s="157"/>
      <c r="NNU3" s="157"/>
      <c r="NNV3" s="157"/>
      <c r="NNW3" s="157"/>
      <c r="NNX3" s="157"/>
      <c r="NNY3" s="157"/>
      <c r="NNZ3" s="157"/>
      <c r="NOA3" s="157"/>
      <c r="NOB3" s="157"/>
      <c r="NOC3" s="157"/>
      <c r="NOD3" s="157"/>
      <c r="NOE3" s="157"/>
      <c r="NOF3" s="157"/>
      <c r="NOG3" s="157"/>
      <c r="NOH3" s="157"/>
      <c r="NOI3" s="157"/>
      <c r="NOJ3" s="157"/>
      <c r="NOK3" s="157"/>
      <c r="NOL3" s="157"/>
      <c r="NOM3" s="157"/>
      <c r="NON3" s="157"/>
      <c r="NOO3" s="157"/>
      <c r="NOP3" s="157"/>
      <c r="NOQ3" s="157"/>
      <c r="NOR3" s="157"/>
      <c r="NOS3" s="157"/>
      <c r="NOT3" s="157"/>
      <c r="NOU3" s="157"/>
      <c r="NOV3" s="157"/>
      <c r="NOW3" s="157"/>
      <c r="NOX3" s="157"/>
      <c r="NOY3" s="157"/>
      <c r="NOZ3" s="157"/>
      <c r="NPA3" s="157"/>
      <c r="NPB3" s="157"/>
      <c r="NPC3" s="157"/>
      <c r="NPD3" s="157"/>
      <c r="NPE3" s="157"/>
      <c r="NPF3" s="157"/>
      <c r="NPG3" s="157"/>
      <c r="NPH3" s="157"/>
      <c r="NPI3" s="157"/>
      <c r="NPJ3" s="157"/>
      <c r="NPK3" s="157"/>
      <c r="NPL3" s="157"/>
      <c r="NPM3" s="157"/>
      <c r="NPN3" s="157"/>
      <c r="NPO3" s="157"/>
      <c r="NPP3" s="157"/>
      <c r="NPQ3" s="157"/>
      <c r="NPR3" s="157"/>
      <c r="NPS3" s="157"/>
      <c r="NPT3" s="157"/>
      <c r="NPU3" s="157"/>
      <c r="NPV3" s="157"/>
      <c r="NPW3" s="157"/>
      <c r="NPX3" s="157"/>
      <c r="NPY3" s="157"/>
      <c r="NPZ3" s="157"/>
      <c r="NQA3" s="157"/>
      <c r="NQB3" s="157"/>
      <c r="NQC3" s="157"/>
      <c r="NQD3" s="157"/>
      <c r="NQE3" s="157"/>
      <c r="NQF3" s="157"/>
      <c r="NQG3" s="157"/>
      <c r="NQH3" s="157"/>
      <c r="NQI3" s="157"/>
      <c r="NQJ3" s="157"/>
      <c r="NQK3" s="157"/>
      <c r="NQL3" s="157"/>
      <c r="NQM3" s="157"/>
      <c r="NQN3" s="157"/>
      <c r="NQO3" s="157"/>
      <c r="NQP3" s="157"/>
      <c r="NQQ3" s="157"/>
      <c r="NQR3" s="157"/>
      <c r="NQS3" s="157"/>
      <c r="NQT3" s="157"/>
      <c r="NQU3" s="157"/>
      <c r="NQV3" s="157"/>
      <c r="NQW3" s="157"/>
      <c r="NQX3" s="157"/>
      <c r="NQY3" s="157"/>
      <c r="NQZ3" s="157"/>
      <c r="NRA3" s="157"/>
      <c r="NRB3" s="157"/>
      <c r="NRC3" s="157"/>
      <c r="NRD3" s="157"/>
      <c r="NRE3" s="157"/>
      <c r="NRF3" s="157"/>
      <c r="NRG3" s="157"/>
      <c r="NRH3" s="157"/>
      <c r="NRI3" s="157"/>
      <c r="NRJ3" s="157"/>
      <c r="NRK3" s="157"/>
      <c r="NRL3" s="157"/>
      <c r="NRM3" s="157"/>
      <c r="NRN3" s="157"/>
      <c r="NRO3" s="157"/>
      <c r="NRP3" s="157"/>
      <c r="NRQ3" s="157"/>
      <c r="NRR3" s="157"/>
      <c r="NRS3" s="157"/>
      <c r="NRT3" s="157"/>
      <c r="NRU3" s="157"/>
      <c r="NRV3" s="157"/>
      <c r="NRW3" s="157"/>
      <c r="NRX3" s="157"/>
      <c r="NRY3" s="157"/>
      <c r="NRZ3" s="157"/>
      <c r="NSA3" s="157"/>
      <c r="NSB3" s="157"/>
      <c r="NSC3" s="157"/>
      <c r="NSD3" s="157"/>
      <c r="NSE3" s="157"/>
      <c r="NSF3" s="157"/>
      <c r="NSG3" s="157"/>
      <c r="NSH3" s="157"/>
      <c r="NSI3" s="157"/>
      <c r="NSJ3" s="157"/>
      <c r="NSK3" s="157"/>
      <c r="NSL3" s="157"/>
      <c r="NSM3" s="157"/>
      <c r="NSN3" s="157"/>
      <c r="NSO3" s="157"/>
      <c r="NSP3" s="157"/>
      <c r="NSQ3" s="157"/>
      <c r="NSR3" s="157"/>
      <c r="NSS3" s="157"/>
      <c r="NST3" s="157"/>
      <c r="NSU3" s="157"/>
      <c r="NSV3" s="157"/>
      <c r="NSW3" s="157"/>
      <c r="NSX3" s="157"/>
      <c r="NSY3" s="157"/>
      <c r="NSZ3" s="157"/>
      <c r="NTA3" s="157"/>
      <c r="NTB3" s="157"/>
      <c r="NTC3" s="157"/>
      <c r="NTD3" s="157"/>
      <c r="NTE3" s="157"/>
      <c r="NTF3" s="157"/>
      <c r="NTG3" s="157"/>
      <c r="NTH3" s="157"/>
      <c r="NTI3" s="157"/>
      <c r="NTJ3" s="157"/>
      <c r="NTK3" s="157"/>
      <c r="NTL3" s="157"/>
      <c r="NTM3" s="157"/>
      <c r="NTN3" s="157"/>
      <c r="NTO3" s="157"/>
      <c r="NTP3" s="157"/>
      <c r="NTQ3" s="157"/>
      <c r="NTR3" s="157"/>
      <c r="NTS3" s="157"/>
      <c r="NTT3" s="157"/>
      <c r="NTU3" s="157"/>
      <c r="NTV3" s="157"/>
      <c r="NTW3" s="157"/>
      <c r="NTX3" s="157"/>
      <c r="NTY3" s="157"/>
      <c r="NTZ3" s="157"/>
      <c r="NUA3" s="157"/>
      <c r="NUB3" s="157"/>
      <c r="NUC3" s="157"/>
      <c r="NUD3" s="157"/>
      <c r="NUE3" s="157"/>
      <c r="NUF3" s="157"/>
      <c r="NUG3" s="157"/>
      <c r="NUH3" s="157"/>
      <c r="NUI3" s="157"/>
      <c r="NUJ3" s="157"/>
      <c r="NUK3" s="157"/>
      <c r="NUL3" s="157"/>
      <c r="NUM3" s="157"/>
      <c r="NUN3" s="157"/>
      <c r="NUO3" s="157"/>
      <c r="NUP3" s="157"/>
      <c r="NUQ3" s="157"/>
      <c r="NUR3" s="157"/>
      <c r="NUS3" s="157"/>
      <c r="NUT3" s="157"/>
      <c r="NUU3" s="157"/>
      <c r="NUV3" s="157"/>
      <c r="NUW3" s="157"/>
      <c r="NUX3" s="157"/>
      <c r="NUY3" s="157"/>
      <c r="NUZ3" s="157"/>
      <c r="NVA3" s="157"/>
      <c r="NVB3" s="157"/>
      <c r="NVC3" s="157"/>
      <c r="NVD3" s="157"/>
      <c r="NVE3" s="157"/>
      <c r="NVF3" s="157"/>
      <c r="NVG3" s="157"/>
      <c r="NVH3" s="157"/>
      <c r="NVI3" s="157"/>
      <c r="NVJ3" s="157"/>
      <c r="NVK3" s="157"/>
      <c r="NVL3" s="157"/>
      <c r="NVM3" s="157"/>
      <c r="NVN3" s="157"/>
      <c r="NVO3" s="157"/>
      <c r="NVP3" s="157"/>
      <c r="NVQ3" s="157"/>
      <c r="NVR3" s="157"/>
      <c r="NVS3" s="157"/>
      <c r="NVT3" s="157"/>
      <c r="NVU3" s="157"/>
      <c r="NVV3" s="157"/>
      <c r="NVW3" s="157"/>
      <c r="NVX3" s="157"/>
      <c r="NVY3" s="157"/>
      <c r="NVZ3" s="157"/>
      <c r="NWA3" s="157"/>
      <c r="NWB3" s="157"/>
      <c r="NWC3" s="157"/>
      <c r="NWD3" s="157"/>
      <c r="NWE3" s="157"/>
      <c r="NWF3" s="157"/>
      <c r="NWG3" s="157"/>
      <c r="NWH3" s="157"/>
      <c r="NWI3" s="157"/>
      <c r="NWJ3" s="157"/>
      <c r="NWK3" s="157"/>
      <c r="NWL3" s="157"/>
      <c r="NWM3" s="157"/>
      <c r="NWN3" s="157"/>
      <c r="NWO3" s="157"/>
      <c r="NWP3" s="157"/>
      <c r="NWQ3" s="157"/>
      <c r="NWR3" s="157"/>
      <c r="NWS3" s="157"/>
      <c r="NWT3" s="157"/>
      <c r="NWU3" s="157"/>
      <c r="NWV3" s="157"/>
      <c r="NWW3" s="157"/>
      <c r="NWX3" s="157"/>
      <c r="NWY3" s="157"/>
      <c r="NWZ3" s="157"/>
      <c r="NXA3" s="157"/>
      <c r="NXB3" s="157"/>
      <c r="NXC3" s="157"/>
      <c r="NXD3" s="157"/>
      <c r="NXE3" s="157"/>
      <c r="NXF3" s="157"/>
      <c r="NXG3" s="157"/>
      <c r="NXH3" s="157"/>
      <c r="NXI3" s="157"/>
      <c r="NXJ3" s="157"/>
      <c r="NXK3" s="157"/>
      <c r="NXL3" s="157"/>
      <c r="NXM3" s="157"/>
      <c r="NXN3" s="157"/>
      <c r="NXO3" s="157"/>
      <c r="NXP3" s="157"/>
      <c r="NXQ3" s="157"/>
      <c r="NXR3" s="157"/>
      <c r="NXS3" s="157"/>
      <c r="NXT3" s="157"/>
      <c r="NXU3" s="157"/>
      <c r="NXV3" s="157"/>
      <c r="NXW3" s="157"/>
      <c r="NXX3" s="157"/>
      <c r="NXY3" s="157"/>
      <c r="NXZ3" s="157"/>
      <c r="NYA3" s="157"/>
      <c r="NYB3" s="157"/>
      <c r="NYC3" s="157"/>
      <c r="NYD3" s="157"/>
      <c r="NYE3" s="157"/>
      <c r="NYF3" s="157"/>
      <c r="NYG3" s="157"/>
      <c r="NYH3" s="157"/>
      <c r="NYI3" s="157"/>
      <c r="NYJ3" s="157"/>
      <c r="NYK3" s="157"/>
      <c r="NYL3" s="157"/>
      <c r="NYM3" s="157"/>
      <c r="NYN3" s="157"/>
      <c r="NYO3" s="157"/>
      <c r="NYP3" s="157"/>
      <c r="NYQ3" s="157"/>
      <c r="NYR3" s="157"/>
      <c r="NYS3" s="157"/>
      <c r="NYT3" s="157"/>
      <c r="NYU3" s="157"/>
      <c r="NYV3" s="157"/>
      <c r="NYW3" s="157"/>
      <c r="NYX3" s="157"/>
      <c r="NYY3" s="157"/>
      <c r="NYZ3" s="157"/>
      <c r="NZA3" s="157"/>
      <c r="NZB3" s="157"/>
      <c r="NZC3" s="157"/>
      <c r="NZD3" s="157"/>
      <c r="NZE3" s="157"/>
      <c r="NZF3" s="157"/>
      <c r="NZG3" s="157"/>
      <c r="NZH3" s="157"/>
      <c r="NZI3" s="157"/>
      <c r="NZJ3" s="157"/>
      <c r="NZK3" s="157"/>
      <c r="NZL3" s="157"/>
      <c r="NZM3" s="157"/>
      <c r="NZN3" s="157"/>
      <c r="NZO3" s="157"/>
      <c r="NZP3" s="157"/>
      <c r="NZQ3" s="157"/>
      <c r="NZR3" s="157"/>
      <c r="NZS3" s="157"/>
      <c r="NZT3" s="157"/>
      <c r="NZU3" s="157"/>
      <c r="NZV3" s="157"/>
      <c r="NZW3" s="157"/>
      <c r="NZX3" s="157"/>
      <c r="NZY3" s="157"/>
      <c r="NZZ3" s="157"/>
      <c r="OAA3" s="157"/>
      <c r="OAB3" s="157"/>
      <c r="OAC3" s="157"/>
      <c r="OAD3" s="157"/>
      <c r="OAE3" s="157"/>
      <c r="OAF3" s="157"/>
      <c r="OAG3" s="157"/>
      <c r="OAH3" s="157"/>
      <c r="OAI3" s="157"/>
      <c r="OAJ3" s="157"/>
      <c r="OAK3" s="157"/>
      <c r="OAL3" s="157"/>
      <c r="OAM3" s="157"/>
      <c r="OAN3" s="157"/>
      <c r="OAO3" s="157"/>
      <c r="OAP3" s="157"/>
      <c r="OAQ3" s="157"/>
      <c r="OAR3" s="157"/>
      <c r="OAS3" s="157"/>
      <c r="OAT3" s="157"/>
      <c r="OAU3" s="157"/>
      <c r="OAV3" s="157"/>
      <c r="OAW3" s="157"/>
      <c r="OAX3" s="157"/>
      <c r="OAY3" s="157"/>
      <c r="OAZ3" s="157"/>
      <c r="OBA3" s="157"/>
      <c r="OBB3" s="157"/>
      <c r="OBC3" s="157"/>
      <c r="OBD3" s="157"/>
      <c r="OBE3" s="157"/>
      <c r="OBF3" s="157"/>
      <c r="OBG3" s="157"/>
      <c r="OBH3" s="157"/>
      <c r="OBI3" s="157"/>
      <c r="OBJ3" s="157"/>
      <c r="OBK3" s="157"/>
      <c r="OBL3" s="157"/>
      <c r="OBM3" s="157"/>
      <c r="OBN3" s="157"/>
      <c r="OBO3" s="157"/>
      <c r="OBP3" s="157"/>
      <c r="OBQ3" s="157"/>
      <c r="OBR3" s="157"/>
      <c r="OBS3" s="157"/>
      <c r="OBT3" s="157"/>
      <c r="OBU3" s="157"/>
      <c r="OBV3" s="157"/>
      <c r="OBW3" s="157"/>
      <c r="OBX3" s="157"/>
      <c r="OBY3" s="157"/>
      <c r="OBZ3" s="157"/>
      <c r="OCA3" s="157"/>
      <c r="OCB3" s="157"/>
      <c r="OCC3" s="157"/>
      <c r="OCD3" s="157"/>
      <c r="OCE3" s="157"/>
      <c r="OCF3" s="157"/>
      <c r="OCG3" s="157"/>
      <c r="OCH3" s="157"/>
      <c r="OCI3" s="157"/>
      <c r="OCJ3" s="157"/>
      <c r="OCK3" s="157"/>
      <c r="OCL3" s="157"/>
      <c r="OCM3" s="157"/>
      <c r="OCN3" s="157"/>
      <c r="OCO3" s="157"/>
      <c r="OCP3" s="157"/>
      <c r="OCQ3" s="157"/>
      <c r="OCR3" s="157"/>
      <c r="OCS3" s="157"/>
      <c r="OCT3" s="157"/>
      <c r="OCU3" s="157"/>
      <c r="OCV3" s="157"/>
      <c r="OCW3" s="157"/>
      <c r="OCX3" s="157"/>
      <c r="OCY3" s="157"/>
      <c r="OCZ3" s="157"/>
      <c r="ODA3" s="157"/>
      <c r="ODB3" s="157"/>
      <c r="ODC3" s="157"/>
      <c r="ODD3" s="157"/>
      <c r="ODE3" s="157"/>
      <c r="ODF3" s="157"/>
      <c r="ODG3" s="157"/>
      <c r="ODH3" s="157"/>
      <c r="ODI3" s="157"/>
      <c r="ODJ3" s="157"/>
      <c r="ODK3" s="157"/>
      <c r="ODL3" s="157"/>
      <c r="ODM3" s="157"/>
      <c r="ODN3" s="157"/>
      <c r="ODO3" s="157"/>
      <c r="ODP3" s="157"/>
      <c r="ODQ3" s="157"/>
      <c r="ODR3" s="157"/>
      <c r="ODS3" s="157"/>
      <c r="ODT3" s="157"/>
      <c r="ODU3" s="157"/>
      <c r="ODV3" s="157"/>
      <c r="ODW3" s="157"/>
      <c r="ODX3" s="157"/>
      <c r="ODY3" s="157"/>
      <c r="ODZ3" s="157"/>
      <c r="OEA3" s="157"/>
      <c r="OEB3" s="157"/>
      <c r="OEC3" s="157"/>
      <c r="OED3" s="157"/>
      <c r="OEE3" s="157"/>
      <c r="OEF3" s="157"/>
      <c r="OEG3" s="157"/>
      <c r="OEH3" s="157"/>
      <c r="OEI3" s="157"/>
      <c r="OEJ3" s="157"/>
      <c r="OEK3" s="157"/>
      <c r="OEL3" s="157"/>
      <c r="OEM3" s="157"/>
      <c r="OEN3" s="157"/>
      <c r="OEO3" s="157"/>
      <c r="OEP3" s="157"/>
      <c r="OEQ3" s="157"/>
      <c r="OER3" s="157"/>
      <c r="OES3" s="157"/>
      <c r="OET3" s="157"/>
      <c r="OEU3" s="157"/>
      <c r="OEV3" s="157"/>
      <c r="OEW3" s="157"/>
      <c r="OEX3" s="157"/>
      <c r="OEY3" s="157"/>
      <c r="OEZ3" s="157"/>
      <c r="OFA3" s="157"/>
      <c r="OFB3" s="157"/>
      <c r="OFC3" s="157"/>
      <c r="OFD3" s="157"/>
      <c r="OFE3" s="157"/>
      <c r="OFF3" s="157"/>
      <c r="OFG3" s="157"/>
      <c r="OFH3" s="157"/>
      <c r="OFI3" s="157"/>
      <c r="OFJ3" s="157"/>
      <c r="OFK3" s="157"/>
      <c r="OFL3" s="157"/>
      <c r="OFM3" s="157"/>
      <c r="OFN3" s="157"/>
      <c r="OFO3" s="157"/>
      <c r="OFP3" s="157"/>
      <c r="OFQ3" s="157"/>
      <c r="OFR3" s="157"/>
      <c r="OFS3" s="157"/>
      <c r="OFT3" s="157"/>
      <c r="OFU3" s="157"/>
      <c r="OFV3" s="157"/>
      <c r="OFW3" s="157"/>
      <c r="OFX3" s="157"/>
      <c r="OFY3" s="157"/>
      <c r="OFZ3" s="157"/>
      <c r="OGA3" s="157"/>
      <c r="OGB3" s="157"/>
      <c r="OGC3" s="157"/>
      <c r="OGD3" s="157"/>
      <c r="OGE3" s="157"/>
      <c r="OGF3" s="157"/>
      <c r="OGG3" s="157"/>
      <c r="OGH3" s="157"/>
      <c r="OGI3" s="157"/>
      <c r="OGJ3" s="157"/>
      <c r="OGK3" s="157"/>
      <c r="OGL3" s="157"/>
      <c r="OGM3" s="157"/>
      <c r="OGN3" s="157"/>
      <c r="OGO3" s="157"/>
      <c r="OGP3" s="157"/>
      <c r="OGQ3" s="157"/>
      <c r="OGR3" s="157"/>
      <c r="OGS3" s="157"/>
      <c r="OGT3" s="157"/>
      <c r="OGU3" s="157"/>
      <c r="OGV3" s="157"/>
      <c r="OGW3" s="157"/>
      <c r="OGX3" s="157"/>
      <c r="OGY3" s="157"/>
      <c r="OGZ3" s="157"/>
      <c r="OHA3" s="157"/>
      <c r="OHB3" s="157"/>
      <c r="OHC3" s="157"/>
      <c r="OHD3" s="157"/>
      <c r="OHE3" s="157"/>
      <c r="OHF3" s="157"/>
      <c r="OHG3" s="157"/>
      <c r="OHH3" s="157"/>
      <c r="OHI3" s="157"/>
      <c r="OHJ3" s="157"/>
      <c r="OHK3" s="157"/>
      <c r="OHL3" s="157"/>
      <c r="OHM3" s="157"/>
      <c r="OHN3" s="157"/>
      <c r="OHO3" s="157"/>
      <c r="OHP3" s="157"/>
      <c r="OHQ3" s="157"/>
      <c r="OHR3" s="157"/>
      <c r="OHS3" s="157"/>
      <c r="OHT3" s="157"/>
      <c r="OHU3" s="157"/>
      <c r="OHV3" s="157"/>
      <c r="OHW3" s="157"/>
      <c r="OHX3" s="157"/>
      <c r="OHY3" s="157"/>
      <c r="OHZ3" s="157"/>
      <c r="OIA3" s="157"/>
      <c r="OIB3" s="157"/>
      <c r="OIC3" s="157"/>
      <c r="OID3" s="157"/>
      <c r="OIE3" s="157"/>
      <c r="OIF3" s="157"/>
      <c r="OIG3" s="157"/>
      <c r="OIH3" s="157"/>
      <c r="OII3" s="157"/>
      <c r="OIJ3" s="157"/>
      <c r="OIK3" s="157"/>
      <c r="OIL3" s="157"/>
      <c r="OIM3" s="157"/>
      <c r="OIN3" s="157"/>
      <c r="OIO3" s="157"/>
      <c r="OIP3" s="157"/>
      <c r="OIQ3" s="157"/>
      <c r="OIR3" s="157"/>
      <c r="OIS3" s="157"/>
      <c r="OIT3" s="157"/>
      <c r="OIU3" s="157"/>
      <c r="OIV3" s="157"/>
      <c r="OIW3" s="157"/>
      <c r="OIX3" s="157"/>
      <c r="OIY3" s="157"/>
      <c r="OIZ3" s="157"/>
      <c r="OJA3" s="157"/>
      <c r="OJB3" s="157"/>
      <c r="OJC3" s="157"/>
      <c r="OJD3" s="157"/>
      <c r="OJE3" s="157"/>
      <c r="OJF3" s="157"/>
      <c r="OJG3" s="157"/>
      <c r="OJH3" s="157"/>
      <c r="OJI3" s="157"/>
      <c r="OJJ3" s="157"/>
      <c r="OJK3" s="157"/>
      <c r="OJL3" s="157"/>
      <c r="OJM3" s="157"/>
      <c r="OJN3" s="157"/>
      <c r="OJO3" s="157"/>
      <c r="OJP3" s="157"/>
      <c r="OJQ3" s="157"/>
      <c r="OJR3" s="157"/>
      <c r="OJS3" s="157"/>
      <c r="OJT3" s="157"/>
      <c r="OJU3" s="157"/>
      <c r="OJV3" s="157"/>
      <c r="OJW3" s="157"/>
      <c r="OJX3" s="157"/>
      <c r="OJY3" s="157"/>
      <c r="OJZ3" s="157"/>
      <c r="OKA3" s="157"/>
      <c r="OKB3" s="157"/>
      <c r="OKC3" s="157"/>
      <c r="OKD3" s="157"/>
      <c r="OKE3" s="157"/>
      <c r="OKF3" s="157"/>
      <c r="OKG3" s="157"/>
      <c r="OKH3" s="157"/>
      <c r="OKI3" s="157"/>
      <c r="OKJ3" s="157"/>
      <c r="OKK3" s="157"/>
      <c r="OKL3" s="157"/>
      <c r="OKM3" s="157"/>
      <c r="OKN3" s="157"/>
      <c r="OKO3" s="157"/>
      <c r="OKP3" s="157"/>
      <c r="OKQ3" s="157"/>
      <c r="OKR3" s="157"/>
      <c r="OKS3" s="157"/>
      <c r="OKT3" s="157"/>
      <c r="OKU3" s="157"/>
      <c r="OKV3" s="157"/>
      <c r="OKW3" s="157"/>
      <c r="OKX3" s="157"/>
      <c r="OKY3" s="157"/>
      <c r="OKZ3" s="157"/>
      <c r="OLA3" s="157"/>
      <c r="OLB3" s="157"/>
      <c r="OLC3" s="157"/>
      <c r="OLD3" s="157"/>
      <c r="OLE3" s="157"/>
      <c r="OLF3" s="157"/>
      <c r="OLG3" s="157"/>
      <c r="OLH3" s="157"/>
      <c r="OLI3" s="157"/>
      <c r="OLJ3" s="157"/>
      <c r="OLK3" s="157"/>
      <c r="OLL3" s="157"/>
      <c r="OLM3" s="157"/>
      <c r="OLN3" s="157"/>
      <c r="OLO3" s="157"/>
      <c r="OLP3" s="157"/>
      <c r="OLQ3" s="157"/>
      <c r="OLR3" s="157"/>
      <c r="OLS3" s="157"/>
      <c r="OLT3" s="157"/>
      <c r="OLU3" s="157"/>
      <c r="OLV3" s="157"/>
      <c r="OLW3" s="157"/>
      <c r="OLX3" s="157"/>
      <c r="OLY3" s="157"/>
      <c r="OLZ3" s="157"/>
      <c r="OMA3" s="157"/>
      <c r="OMB3" s="157"/>
      <c r="OMC3" s="157"/>
      <c r="OMD3" s="157"/>
      <c r="OME3" s="157"/>
      <c r="OMF3" s="157"/>
      <c r="OMG3" s="157"/>
      <c r="OMH3" s="157"/>
      <c r="OMI3" s="157"/>
      <c r="OMJ3" s="157"/>
      <c r="OMK3" s="157"/>
      <c r="OML3" s="157"/>
      <c r="OMM3" s="157"/>
      <c r="OMN3" s="157"/>
      <c r="OMO3" s="157"/>
      <c r="OMP3" s="157"/>
      <c r="OMQ3" s="157"/>
      <c r="OMR3" s="157"/>
      <c r="OMS3" s="157"/>
      <c r="OMT3" s="157"/>
      <c r="OMU3" s="157"/>
      <c r="OMV3" s="157"/>
      <c r="OMW3" s="157"/>
      <c r="OMX3" s="157"/>
      <c r="OMY3" s="157"/>
      <c r="OMZ3" s="157"/>
      <c r="ONA3" s="157"/>
      <c r="ONB3" s="157"/>
      <c r="ONC3" s="157"/>
      <c r="OND3" s="157"/>
      <c r="ONE3" s="157"/>
      <c r="ONF3" s="157"/>
      <c r="ONG3" s="157"/>
      <c r="ONH3" s="157"/>
      <c r="ONI3" s="157"/>
      <c r="ONJ3" s="157"/>
      <c r="ONK3" s="157"/>
      <c r="ONL3" s="157"/>
      <c r="ONM3" s="157"/>
      <c r="ONN3" s="157"/>
      <c r="ONO3" s="157"/>
      <c r="ONP3" s="157"/>
      <c r="ONQ3" s="157"/>
      <c r="ONR3" s="157"/>
      <c r="ONS3" s="157"/>
      <c r="ONT3" s="157"/>
      <c r="ONU3" s="157"/>
      <c r="ONV3" s="157"/>
      <c r="ONW3" s="157"/>
      <c r="ONX3" s="157"/>
      <c r="ONY3" s="157"/>
      <c r="ONZ3" s="157"/>
      <c r="OOA3" s="157"/>
      <c r="OOB3" s="157"/>
      <c r="OOC3" s="157"/>
      <c r="OOD3" s="157"/>
      <c r="OOE3" s="157"/>
      <c r="OOF3" s="157"/>
      <c r="OOG3" s="157"/>
      <c r="OOH3" s="157"/>
      <c r="OOI3" s="157"/>
      <c r="OOJ3" s="157"/>
      <c r="OOK3" s="157"/>
      <c r="OOL3" s="157"/>
      <c r="OOM3" s="157"/>
      <c r="OON3" s="157"/>
      <c r="OOO3" s="157"/>
      <c r="OOP3" s="157"/>
      <c r="OOQ3" s="157"/>
      <c r="OOR3" s="157"/>
      <c r="OOS3" s="157"/>
      <c r="OOT3" s="157"/>
      <c r="OOU3" s="157"/>
      <c r="OOV3" s="157"/>
      <c r="OOW3" s="157"/>
      <c r="OOX3" s="157"/>
      <c r="OOY3" s="157"/>
      <c r="OOZ3" s="157"/>
      <c r="OPA3" s="157"/>
      <c r="OPB3" s="157"/>
      <c r="OPC3" s="157"/>
      <c r="OPD3" s="157"/>
      <c r="OPE3" s="157"/>
      <c r="OPF3" s="157"/>
      <c r="OPG3" s="157"/>
      <c r="OPH3" s="157"/>
      <c r="OPI3" s="157"/>
      <c r="OPJ3" s="157"/>
      <c r="OPK3" s="157"/>
      <c r="OPL3" s="157"/>
      <c r="OPM3" s="157"/>
      <c r="OPN3" s="157"/>
      <c r="OPO3" s="157"/>
      <c r="OPP3" s="157"/>
      <c r="OPQ3" s="157"/>
      <c r="OPR3" s="157"/>
      <c r="OPS3" s="157"/>
      <c r="OPT3" s="157"/>
      <c r="OPU3" s="157"/>
      <c r="OPV3" s="157"/>
      <c r="OPW3" s="157"/>
      <c r="OPX3" s="157"/>
      <c r="OPY3" s="157"/>
      <c r="OPZ3" s="157"/>
      <c r="OQA3" s="157"/>
      <c r="OQB3" s="157"/>
      <c r="OQC3" s="157"/>
      <c r="OQD3" s="157"/>
      <c r="OQE3" s="157"/>
      <c r="OQF3" s="157"/>
      <c r="OQG3" s="157"/>
      <c r="OQH3" s="157"/>
      <c r="OQI3" s="157"/>
      <c r="OQJ3" s="157"/>
      <c r="OQK3" s="157"/>
      <c r="OQL3" s="157"/>
      <c r="OQM3" s="157"/>
      <c r="OQN3" s="157"/>
      <c r="OQO3" s="157"/>
      <c r="OQP3" s="157"/>
      <c r="OQQ3" s="157"/>
      <c r="OQR3" s="157"/>
      <c r="OQS3" s="157"/>
      <c r="OQT3" s="157"/>
      <c r="OQU3" s="157"/>
      <c r="OQV3" s="157"/>
      <c r="OQW3" s="157"/>
      <c r="OQX3" s="157"/>
      <c r="OQY3" s="157"/>
      <c r="OQZ3" s="157"/>
      <c r="ORA3" s="157"/>
      <c r="ORB3" s="157"/>
      <c r="ORC3" s="157"/>
      <c r="ORD3" s="157"/>
      <c r="ORE3" s="157"/>
      <c r="ORF3" s="157"/>
      <c r="ORG3" s="157"/>
      <c r="ORH3" s="157"/>
      <c r="ORI3" s="157"/>
      <c r="ORJ3" s="157"/>
      <c r="ORK3" s="157"/>
      <c r="ORL3" s="157"/>
      <c r="ORM3" s="157"/>
      <c r="ORN3" s="157"/>
      <c r="ORO3" s="157"/>
      <c r="ORP3" s="157"/>
      <c r="ORQ3" s="157"/>
      <c r="ORR3" s="157"/>
      <c r="ORS3" s="157"/>
      <c r="ORT3" s="157"/>
      <c r="ORU3" s="157"/>
      <c r="ORV3" s="157"/>
      <c r="ORW3" s="157"/>
      <c r="ORX3" s="157"/>
      <c r="ORY3" s="157"/>
      <c r="ORZ3" s="157"/>
      <c r="OSA3" s="157"/>
      <c r="OSB3" s="157"/>
      <c r="OSC3" s="157"/>
      <c r="OSD3" s="157"/>
      <c r="OSE3" s="157"/>
      <c r="OSF3" s="157"/>
      <c r="OSG3" s="157"/>
      <c r="OSH3" s="157"/>
      <c r="OSI3" s="157"/>
      <c r="OSJ3" s="157"/>
      <c r="OSK3" s="157"/>
      <c r="OSL3" s="157"/>
      <c r="OSM3" s="157"/>
      <c r="OSN3" s="157"/>
      <c r="OSO3" s="157"/>
      <c r="OSP3" s="157"/>
      <c r="OSQ3" s="157"/>
      <c r="OSR3" s="157"/>
      <c r="OSS3" s="157"/>
      <c r="OST3" s="157"/>
      <c r="OSU3" s="157"/>
      <c r="OSV3" s="157"/>
      <c r="OSW3" s="157"/>
      <c r="OSX3" s="157"/>
      <c r="OSY3" s="157"/>
      <c r="OSZ3" s="157"/>
      <c r="OTA3" s="157"/>
      <c r="OTB3" s="157"/>
      <c r="OTC3" s="157"/>
      <c r="OTD3" s="157"/>
      <c r="OTE3" s="157"/>
      <c r="OTF3" s="157"/>
      <c r="OTG3" s="157"/>
      <c r="OTH3" s="157"/>
      <c r="OTI3" s="157"/>
      <c r="OTJ3" s="157"/>
      <c r="OTK3" s="157"/>
      <c r="OTL3" s="157"/>
      <c r="OTM3" s="157"/>
      <c r="OTN3" s="157"/>
      <c r="OTO3" s="157"/>
      <c r="OTP3" s="157"/>
      <c r="OTQ3" s="157"/>
      <c r="OTR3" s="157"/>
      <c r="OTS3" s="157"/>
      <c r="OTT3" s="157"/>
      <c r="OTU3" s="157"/>
      <c r="OTV3" s="157"/>
      <c r="OTW3" s="157"/>
      <c r="OTX3" s="157"/>
      <c r="OTY3" s="157"/>
      <c r="OTZ3" s="157"/>
      <c r="OUA3" s="157"/>
      <c r="OUB3" s="157"/>
      <c r="OUC3" s="157"/>
      <c r="OUD3" s="157"/>
      <c r="OUE3" s="157"/>
      <c r="OUF3" s="157"/>
      <c r="OUG3" s="157"/>
      <c r="OUH3" s="157"/>
      <c r="OUI3" s="157"/>
      <c r="OUJ3" s="157"/>
      <c r="OUK3" s="157"/>
      <c r="OUL3" s="157"/>
      <c r="OUM3" s="157"/>
      <c r="OUN3" s="157"/>
      <c r="OUO3" s="157"/>
      <c r="OUP3" s="157"/>
      <c r="OUQ3" s="157"/>
      <c r="OUR3" s="157"/>
      <c r="OUS3" s="157"/>
      <c r="OUT3" s="157"/>
      <c r="OUU3" s="157"/>
      <c r="OUV3" s="157"/>
      <c r="OUW3" s="157"/>
      <c r="OUX3" s="157"/>
      <c r="OUY3" s="157"/>
      <c r="OUZ3" s="157"/>
      <c r="OVA3" s="157"/>
      <c r="OVB3" s="157"/>
      <c r="OVC3" s="157"/>
      <c r="OVD3" s="157"/>
      <c r="OVE3" s="157"/>
      <c r="OVF3" s="157"/>
      <c r="OVG3" s="157"/>
      <c r="OVH3" s="157"/>
      <c r="OVI3" s="157"/>
      <c r="OVJ3" s="157"/>
      <c r="OVK3" s="157"/>
      <c r="OVL3" s="157"/>
      <c r="OVM3" s="157"/>
      <c r="OVN3" s="157"/>
      <c r="OVO3" s="157"/>
      <c r="OVP3" s="157"/>
      <c r="OVQ3" s="157"/>
      <c r="OVR3" s="157"/>
      <c r="OVS3" s="157"/>
      <c r="OVT3" s="157"/>
      <c r="OVU3" s="157"/>
      <c r="OVV3" s="157"/>
      <c r="OVW3" s="157"/>
      <c r="OVX3" s="157"/>
      <c r="OVY3" s="157"/>
      <c r="OVZ3" s="157"/>
      <c r="OWA3" s="157"/>
      <c r="OWB3" s="157"/>
      <c r="OWC3" s="157"/>
      <c r="OWD3" s="157"/>
      <c r="OWE3" s="157"/>
      <c r="OWF3" s="157"/>
      <c r="OWG3" s="157"/>
      <c r="OWH3" s="157"/>
      <c r="OWI3" s="157"/>
      <c r="OWJ3" s="157"/>
      <c r="OWK3" s="157"/>
      <c r="OWL3" s="157"/>
      <c r="OWM3" s="157"/>
      <c r="OWN3" s="157"/>
      <c r="OWO3" s="157"/>
      <c r="OWP3" s="157"/>
      <c r="OWQ3" s="157"/>
      <c r="OWR3" s="157"/>
      <c r="OWS3" s="157"/>
      <c r="OWT3" s="157"/>
      <c r="OWU3" s="157"/>
      <c r="OWV3" s="157"/>
      <c r="OWW3" s="157"/>
      <c r="OWX3" s="157"/>
      <c r="OWY3" s="157"/>
      <c r="OWZ3" s="157"/>
      <c r="OXA3" s="157"/>
      <c r="OXB3" s="157"/>
      <c r="OXC3" s="157"/>
      <c r="OXD3" s="157"/>
      <c r="OXE3" s="157"/>
      <c r="OXF3" s="157"/>
      <c r="OXG3" s="157"/>
      <c r="OXH3" s="157"/>
      <c r="OXI3" s="157"/>
      <c r="OXJ3" s="157"/>
      <c r="OXK3" s="157"/>
      <c r="OXL3" s="157"/>
      <c r="OXM3" s="157"/>
      <c r="OXN3" s="157"/>
      <c r="OXO3" s="157"/>
      <c r="OXP3" s="157"/>
      <c r="OXQ3" s="157"/>
      <c r="OXR3" s="157"/>
      <c r="OXS3" s="157"/>
      <c r="OXT3" s="157"/>
      <c r="OXU3" s="157"/>
      <c r="OXV3" s="157"/>
      <c r="OXW3" s="157"/>
      <c r="OXX3" s="157"/>
      <c r="OXY3" s="157"/>
      <c r="OXZ3" s="157"/>
      <c r="OYA3" s="157"/>
      <c r="OYB3" s="157"/>
      <c r="OYC3" s="157"/>
      <c r="OYD3" s="157"/>
      <c r="OYE3" s="157"/>
      <c r="OYF3" s="157"/>
      <c r="OYG3" s="157"/>
      <c r="OYH3" s="157"/>
      <c r="OYI3" s="157"/>
      <c r="OYJ3" s="157"/>
      <c r="OYK3" s="157"/>
      <c r="OYL3" s="157"/>
      <c r="OYM3" s="157"/>
      <c r="OYN3" s="157"/>
      <c r="OYO3" s="157"/>
      <c r="OYP3" s="157"/>
      <c r="OYQ3" s="157"/>
      <c r="OYR3" s="157"/>
      <c r="OYS3" s="157"/>
      <c r="OYT3" s="157"/>
      <c r="OYU3" s="157"/>
      <c r="OYV3" s="157"/>
      <c r="OYW3" s="157"/>
      <c r="OYX3" s="157"/>
      <c r="OYY3" s="157"/>
      <c r="OYZ3" s="157"/>
      <c r="OZA3" s="157"/>
      <c r="OZB3" s="157"/>
      <c r="OZC3" s="157"/>
      <c r="OZD3" s="157"/>
      <c r="OZE3" s="157"/>
      <c r="OZF3" s="157"/>
      <c r="OZG3" s="157"/>
      <c r="OZH3" s="157"/>
      <c r="OZI3" s="157"/>
      <c r="OZJ3" s="157"/>
      <c r="OZK3" s="157"/>
      <c r="OZL3" s="157"/>
      <c r="OZM3" s="157"/>
      <c r="OZN3" s="157"/>
      <c r="OZO3" s="157"/>
      <c r="OZP3" s="157"/>
      <c r="OZQ3" s="157"/>
      <c r="OZR3" s="157"/>
      <c r="OZS3" s="157"/>
      <c r="OZT3" s="157"/>
      <c r="OZU3" s="157"/>
      <c r="OZV3" s="157"/>
      <c r="OZW3" s="157"/>
      <c r="OZX3" s="157"/>
      <c r="OZY3" s="157"/>
      <c r="OZZ3" s="157"/>
      <c r="PAA3" s="157"/>
      <c r="PAB3" s="157"/>
      <c r="PAC3" s="157"/>
      <c r="PAD3" s="157"/>
      <c r="PAE3" s="157"/>
      <c r="PAF3" s="157"/>
      <c r="PAG3" s="157"/>
      <c r="PAH3" s="157"/>
      <c r="PAI3" s="157"/>
      <c r="PAJ3" s="157"/>
      <c r="PAK3" s="157"/>
      <c r="PAL3" s="157"/>
      <c r="PAM3" s="157"/>
      <c r="PAN3" s="157"/>
      <c r="PAO3" s="157"/>
      <c r="PAP3" s="157"/>
      <c r="PAQ3" s="157"/>
      <c r="PAR3" s="157"/>
      <c r="PAS3" s="157"/>
      <c r="PAT3" s="157"/>
      <c r="PAU3" s="157"/>
      <c r="PAV3" s="157"/>
      <c r="PAW3" s="157"/>
      <c r="PAX3" s="157"/>
      <c r="PAY3" s="157"/>
      <c r="PAZ3" s="157"/>
      <c r="PBA3" s="157"/>
      <c r="PBB3" s="157"/>
      <c r="PBC3" s="157"/>
      <c r="PBD3" s="157"/>
      <c r="PBE3" s="157"/>
      <c r="PBF3" s="157"/>
      <c r="PBG3" s="157"/>
      <c r="PBH3" s="157"/>
      <c r="PBI3" s="157"/>
      <c r="PBJ3" s="157"/>
      <c r="PBK3" s="157"/>
      <c r="PBL3" s="157"/>
      <c r="PBM3" s="157"/>
      <c r="PBN3" s="157"/>
      <c r="PBO3" s="157"/>
      <c r="PBP3" s="157"/>
      <c r="PBQ3" s="157"/>
      <c r="PBR3" s="157"/>
      <c r="PBS3" s="157"/>
      <c r="PBT3" s="157"/>
      <c r="PBU3" s="157"/>
      <c r="PBV3" s="157"/>
      <c r="PBW3" s="157"/>
      <c r="PBX3" s="157"/>
      <c r="PBY3" s="157"/>
      <c r="PBZ3" s="157"/>
      <c r="PCA3" s="157"/>
      <c r="PCB3" s="157"/>
      <c r="PCC3" s="157"/>
      <c r="PCD3" s="157"/>
      <c r="PCE3" s="157"/>
      <c r="PCF3" s="157"/>
      <c r="PCG3" s="157"/>
      <c r="PCH3" s="157"/>
      <c r="PCI3" s="157"/>
      <c r="PCJ3" s="157"/>
      <c r="PCK3" s="157"/>
      <c r="PCL3" s="157"/>
      <c r="PCM3" s="157"/>
      <c r="PCN3" s="157"/>
      <c r="PCO3" s="157"/>
      <c r="PCP3" s="157"/>
      <c r="PCQ3" s="157"/>
      <c r="PCR3" s="157"/>
      <c r="PCS3" s="157"/>
      <c r="PCT3" s="157"/>
      <c r="PCU3" s="157"/>
      <c r="PCV3" s="157"/>
      <c r="PCW3" s="157"/>
      <c r="PCX3" s="157"/>
      <c r="PCY3" s="157"/>
      <c r="PCZ3" s="157"/>
      <c r="PDA3" s="157"/>
      <c r="PDB3" s="157"/>
      <c r="PDC3" s="157"/>
      <c r="PDD3" s="157"/>
      <c r="PDE3" s="157"/>
      <c r="PDF3" s="157"/>
      <c r="PDG3" s="157"/>
      <c r="PDH3" s="157"/>
      <c r="PDI3" s="157"/>
      <c r="PDJ3" s="157"/>
      <c r="PDK3" s="157"/>
      <c r="PDL3" s="157"/>
      <c r="PDM3" s="157"/>
      <c r="PDN3" s="157"/>
      <c r="PDO3" s="157"/>
      <c r="PDP3" s="157"/>
      <c r="PDQ3" s="157"/>
      <c r="PDR3" s="157"/>
      <c r="PDS3" s="157"/>
      <c r="PDT3" s="157"/>
      <c r="PDU3" s="157"/>
      <c r="PDV3" s="157"/>
      <c r="PDW3" s="157"/>
      <c r="PDX3" s="157"/>
      <c r="PDY3" s="157"/>
      <c r="PDZ3" s="157"/>
      <c r="PEA3" s="157"/>
      <c r="PEB3" s="157"/>
      <c r="PEC3" s="157"/>
      <c r="PED3" s="157"/>
      <c r="PEE3" s="157"/>
      <c r="PEF3" s="157"/>
      <c r="PEG3" s="157"/>
      <c r="PEH3" s="157"/>
      <c r="PEI3" s="157"/>
      <c r="PEJ3" s="157"/>
      <c r="PEK3" s="157"/>
      <c r="PEL3" s="157"/>
      <c r="PEM3" s="157"/>
      <c r="PEN3" s="157"/>
      <c r="PEO3" s="157"/>
      <c r="PEP3" s="157"/>
      <c r="PEQ3" s="157"/>
      <c r="PER3" s="157"/>
      <c r="PES3" s="157"/>
      <c r="PET3" s="157"/>
      <c r="PEU3" s="157"/>
      <c r="PEV3" s="157"/>
      <c r="PEW3" s="157"/>
      <c r="PEX3" s="157"/>
      <c r="PEY3" s="157"/>
      <c r="PEZ3" s="157"/>
      <c r="PFA3" s="157"/>
      <c r="PFB3" s="157"/>
      <c r="PFC3" s="157"/>
      <c r="PFD3" s="157"/>
      <c r="PFE3" s="157"/>
      <c r="PFF3" s="157"/>
      <c r="PFG3" s="157"/>
      <c r="PFH3" s="157"/>
      <c r="PFI3" s="157"/>
      <c r="PFJ3" s="157"/>
      <c r="PFK3" s="157"/>
      <c r="PFL3" s="157"/>
      <c r="PFM3" s="157"/>
      <c r="PFN3" s="157"/>
      <c r="PFO3" s="157"/>
      <c r="PFP3" s="157"/>
      <c r="PFQ3" s="157"/>
      <c r="PFR3" s="157"/>
      <c r="PFS3" s="157"/>
      <c r="PFT3" s="157"/>
      <c r="PFU3" s="157"/>
      <c r="PFV3" s="157"/>
      <c r="PFW3" s="157"/>
      <c r="PFX3" s="157"/>
      <c r="PFY3" s="157"/>
      <c r="PFZ3" s="157"/>
      <c r="PGA3" s="157"/>
      <c r="PGB3" s="157"/>
      <c r="PGC3" s="157"/>
      <c r="PGD3" s="157"/>
      <c r="PGE3" s="157"/>
      <c r="PGF3" s="157"/>
      <c r="PGG3" s="157"/>
      <c r="PGH3" s="157"/>
      <c r="PGI3" s="157"/>
      <c r="PGJ3" s="157"/>
      <c r="PGK3" s="157"/>
      <c r="PGL3" s="157"/>
      <c r="PGM3" s="157"/>
      <c r="PGN3" s="157"/>
      <c r="PGO3" s="157"/>
      <c r="PGP3" s="157"/>
      <c r="PGQ3" s="157"/>
      <c r="PGR3" s="157"/>
      <c r="PGS3" s="157"/>
      <c r="PGT3" s="157"/>
      <c r="PGU3" s="157"/>
      <c r="PGV3" s="157"/>
      <c r="PGW3" s="157"/>
      <c r="PGX3" s="157"/>
      <c r="PGY3" s="157"/>
      <c r="PGZ3" s="157"/>
      <c r="PHA3" s="157"/>
      <c r="PHB3" s="157"/>
      <c r="PHC3" s="157"/>
      <c r="PHD3" s="157"/>
      <c r="PHE3" s="157"/>
      <c r="PHF3" s="157"/>
      <c r="PHG3" s="157"/>
      <c r="PHH3" s="157"/>
      <c r="PHI3" s="157"/>
      <c r="PHJ3" s="157"/>
      <c r="PHK3" s="157"/>
      <c r="PHL3" s="157"/>
      <c r="PHM3" s="157"/>
      <c r="PHN3" s="157"/>
      <c r="PHO3" s="157"/>
      <c r="PHP3" s="157"/>
      <c r="PHQ3" s="157"/>
      <c r="PHR3" s="157"/>
      <c r="PHS3" s="157"/>
      <c r="PHT3" s="157"/>
      <c r="PHU3" s="157"/>
      <c r="PHV3" s="157"/>
      <c r="PHW3" s="157"/>
      <c r="PHX3" s="157"/>
      <c r="PHY3" s="157"/>
      <c r="PHZ3" s="157"/>
      <c r="PIA3" s="157"/>
      <c r="PIB3" s="157"/>
      <c r="PIC3" s="157"/>
      <c r="PID3" s="157"/>
      <c r="PIE3" s="157"/>
      <c r="PIF3" s="157"/>
      <c r="PIG3" s="157"/>
      <c r="PIH3" s="157"/>
      <c r="PII3" s="157"/>
      <c r="PIJ3" s="157"/>
      <c r="PIK3" s="157"/>
      <c r="PIL3" s="157"/>
      <c r="PIM3" s="157"/>
      <c r="PIN3" s="157"/>
      <c r="PIO3" s="157"/>
      <c r="PIP3" s="157"/>
      <c r="PIQ3" s="157"/>
      <c r="PIR3" s="157"/>
      <c r="PIS3" s="157"/>
      <c r="PIT3" s="157"/>
      <c r="PIU3" s="157"/>
      <c r="PIV3" s="157"/>
      <c r="PIW3" s="157"/>
      <c r="PIX3" s="157"/>
      <c r="PIY3" s="157"/>
      <c r="PIZ3" s="157"/>
      <c r="PJA3" s="157"/>
      <c r="PJB3" s="157"/>
      <c r="PJC3" s="157"/>
      <c r="PJD3" s="157"/>
      <c r="PJE3" s="157"/>
      <c r="PJF3" s="157"/>
      <c r="PJG3" s="157"/>
      <c r="PJH3" s="157"/>
      <c r="PJI3" s="157"/>
      <c r="PJJ3" s="157"/>
      <c r="PJK3" s="157"/>
      <c r="PJL3" s="157"/>
      <c r="PJM3" s="157"/>
      <c r="PJN3" s="157"/>
      <c r="PJO3" s="157"/>
      <c r="PJP3" s="157"/>
      <c r="PJQ3" s="157"/>
      <c r="PJR3" s="157"/>
      <c r="PJS3" s="157"/>
      <c r="PJT3" s="157"/>
      <c r="PJU3" s="157"/>
      <c r="PJV3" s="157"/>
      <c r="PJW3" s="157"/>
      <c r="PJX3" s="157"/>
      <c r="PJY3" s="157"/>
      <c r="PJZ3" s="157"/>
      <c r="PKA3" s="157"/>
      <c r="PKB3" s="157"/>
      <c r="PKC3" s="157"/>
      <c r="PKD3" s="157"/>
      <c r="PKE3" s="157"/>
      <c r="PKF3" s="157"/>
      <c r="PKG3" s="157"/>
      <c r="PKH3" s="157"/>
      <c r="PKI3" s="157"/>
      <c r="PKJ3" s="157"/>
      <c r="PKK3" s="157"/>
      <c r="PKL3" s="157"/>
      <c r="PKM3" s="157"/>
      <c r="PKN3" s="157"/>
      <c r="PKO3" s="157"/>
      <c r="PKP3" s="157"/>
      <c r="PKQ3" s="157"/>
      <c r="PKR3" s="157"/>
      <c r="PKS3" s="157"/>
      <c r="PKT3" s="157"/>
      <c r="PKU3" s="157"/>
      <c r="PKV3" s="157"/>
      <c r="PKW3" s="157"/>
      <c r="PKX3" s="157"/>
      <c r="PKY3" s="157"/>
      <c r="PKZ3" s="157"/>
      <c r="PLA3" s="157"/>
      <c r="PLB3" s="157"/>
      <c r="PLC3" s="157"/>
      <c r="PLD3" s="157"/>
      <c r="PLE3" s="157"/>
      <c r="PLF3" s="157"/>
      <c r="PLG3" s="157"/>
      <c r="PLH3" s="157"/>
      <c r="PLI3" s="157"/>
      <c r="PLJ3" s="157"/>
      <c r="PLK3" s="157"/>
      <c r="PLL3" s="157"/>
      <c r="PLM3" s="157"/>
      <c r="PLN3" s="157"/>
      <c r="PLO3" s="157"/>
      <c r="PLP3" s="157"/>
      <c r="PLQ3" s="157"/>
      <c r="PLR3" s="157"/>
      <c r="PLS3" s="157"/>
      <c r="PLT3" s="157"/>
      <c r="PLU3" s="157"/>
      <c r="PLV3" s="157"/>
      <c r="PLW3" s="157"/>
      <c r="PLX3" s="157"/>
      <c r="PLY3" s="157"/>
      <c r="PLZ3" s="157"/>
      <c r="PMA3" s="157"/>
      <c r="PMB3" s="157"/>
      <c r="PMC3" s="157"/>
      <c r="PMD3" s="157"/>
      <c r="PME3" s="157"/>
      <c r="PMF3" s="157"/>
      <c r="PMG3" s="157"/>
      <c r="PMH3" s="157"/>
      <c r="PMI3" s="157"/>
      <c r="PMJ3" s="157"/>
      <c r="PMK3" s="157"/>
      <c r="PML3" s="157"/>
      <c r="PMM3" s="157"/>
      <c r="PMN3" s="157"/>
      <c r="PMO3" s="157"/>
      <c r="PMP3" s="157"/>
      <c r="PMQ3" s="157"/>
      <c r="PMR3" s="157"/>
      <c r="PMS3" s="157"/>
      <c r="PMT3" s="157"/>
      <c r="PMU3" s="157"/>
      <c r="PMV3" s="157"/>
      <c r="PMW3" s="157"/>
      <c r="PMX3" s="157"/>
      <c r="PMY3" s="157"/>
      <c r="PMZ3" s="157"/>
      <c r="PNA3" s="157"/>
      <c r="PNB3" s="157"/>
      <c r="PNC3" s="157"/>
      <c r="PND3" s="157"/>
      <c r="PNE3" s="157"/>
      <c r="PNF3" s="157"/>
      <c r="PNG3" s="157"/>
      <c r="PNH3" s="157"/>
      <c r="PNI3" s="157"/>
      <c r="PNJ3" s="157"/>
      <c r="PNK3" s="157"/>
      <c r="PNL3" s="157"/>
      <c r="PNM3" s="157"/>
      <c r="PNN3" s="157"/>
      <c r="PNO3" s="157"/>
      <c r="PNP3" s="157"/>
      <c r="PNQ3" s="157"/>
      <c r="PNR3" s="157"/>
      <c r="PNS3" s="157"/>
      <c r="PNT3" s="157"/>
      <c r="PNU3" s="157"/>
      <c r="PNV3" s="157"/>
      <c r="PNW3" s="157"/>
      <c r="PNX3" s="157"/>
      <c r="PNY3" s="157"/>
      <c r="PNZ3" s="157"/>
      <c r="POA3" s="157"/>
      <c r="POB3" s="157"/>
      <c r="POC3" s="157"/>
      <c r="POD3" s="157"/>
      <c r="POE3" s="157"/>
      <c r="POF3" s="157"/>
      <c r="POG3" s="157"/>
      <c r="POH3" s="157"/>
      <c r="POI3" s="157"/>
      <c r="POJ3" s="157"/>
      <c r="POK3" s="157"/>
      <c r="POL3" s="157"/>
      <c r="POM3" s="157"/>
      <c r="PON3" s="157"/>
      <c r="POO3" s="157"/>
      <c r="POP3" s="157"/>
      <c r="POQ3" s="157"/>
      <c r="POR3" s="157"/>
      <c r="POS3" s="157"/>
      <c r="POT3" s="157"/>
      <c r="POU3" s="157"/>
      <c r="POV3" s="157"/>
      <c r="POW3" s="157"/>
      <c r="POX3" s="157"/>
      <c r="POY3" s="157"/>
      <c r="POZ3" s="157"/>
      <c r="PPA3" s="157"/>
      <c r="PPB3" s="157"/>
      <c r="PPC3" s="157"/>
      <c r="PPD3" s="157"/>
      <c r="PPE3" s="157"/>
      <c r="PPF3" s="157"/>
      <c r="PPG3" s="157"/>
      <c r="PPH3" s="157"/>
      <c r="PPI3" s="157"/>
      <c r="PPJ3" s="157"/>
      <c r="PPK3" s="157"/>
      <c r="PPL3" s="157"/>
      <c r="PPM3" s="157"/>
      <c r="PPN3" s="157"/>
      <c r="PPO3" s="157"/>
      <c r="PPP3" s="157"/>
      <c r="PPQ3" s="157"/>
      <c r="PPR3" s="157"/>
      <c r="PPS3" s="157"/>
      <c r="PPT3" s="157"/>
      <c r="PPU3" s="157"/>
      <c r="PPV3" s="157"/>
      <c r="PPW3" s="157"/>
      <c r="PPX3" s="157"/>
      <c r="PPY3" s="157"/>
      <c r="PPZ3" s="157"/>
      <c r="PQA3" s="157"/>
      <c r="PQB3" s="157"/>
      <c r="PQC3" s="157"/>
      <c r="PQD3" s="157"/>
      <c r="PQE3" s="157"/>
      <c r="PQF3" s="157"/>
      <c r="PQG3" s="157"/>
      <c r="PQH3" s="157"/>
      <c r="PQI3" s="157"/>
      <c r="PQJ3" s="157"/>
      <c r="PQK3" s="157"/>
      <c r="PQL3" s="157"/>
      <c r="PQM3" s="157"/>
      <c r="PQN3" s="157"/>
      <c r="PQO3" s="157"/>
      <c r="PQP3" s="157"/>
      <c r="PQQ3" s="157"/>
      <c r="PQR3" s="157"/>
      <c r="PQS3" s="157"/>
      <c r="PQT3" s="157"/>
      <c r="PQU3" s="157"/>
      <c r="PQV3" s="157"/>
      <c r="PQW3" s="157"/>
      <c r="PQX3" s="157"/>
      <c r="PQY3" s="157"/>
      <c r="PQZ3" s="157"/>
      <c r="PRA3" s="157"/>
      <c r="PRB3" s="157"/>
      <c r="PRC3" s="157"/>
      <c r="PRD3" s="157"/>
      <c r="PRE3" s="157"/>
      <c r="PRF3" s="157"/>
      <c r="PRG3" s="157"/>
      <c r="PRH3" s="157"/>
      <c r="PRI3" s="157"/>
      <c r="PRJ3" s="157"/>
      <c r="PRK3" s="157"/>
      <c r="PRL3" s="157"/>
      <c r="PRM3" s="157"/>
      <c r="PRN3" s="157"/>
      <c r="PRO3" s="157"/>
      <c r="PRP3" s="157"/>
      <c r="PRQ3" s="157"/>
      <c r="PRR3" s="157"/>
      <c r="PRS3" s="157"/>
      <c r="PRT3" s="157"/>
      <c r="PRU3" s="157"/>
      <c r="PRV3" s="157"/>
      <c r="PRW3" s="157"/>
      <c r="PRX3" s="157"/>
      <c r="PRY3" s="157"/>
      <c r="PRZ3" s="157"/>
      <c r="PSA3" s="157"/>
      <c r="PSB3" s="157"/>
      <c r="PSC3" s="157"/>
      <c r="PSD3" s="157"/>
      <c r="PSE3" s="157"/>
      <c r="PSF3" s="157"/>
      <c r="PSG3" s="157"/>
      <c r="PSH3" s="157"/>
      <c r="PSI3" s="157"/>
      <c r="PSJ3" s="157"/>
      <c r="PSK3" s="157"/>
      <c r="PSL3" s="157"/>
      <c r="PSM3" s="157"/>
      <c r="PSN3" s="157"/>
      <c r="PSO3" s="157"/>
      <c r="PSP3" s="157"/>
      <c r="PSQ3" s="157"/>
      <c r="PSR3" s="157"/>
      <c r="PSS3" s="157"/>
      <c r="PST3" s="157"/>
      <c r="PSU3" s="157"/>
      <c r="PSV3" s="157"/>
      <c r="PSW3" s="157"/>
      <c r="PSX3" s="157"/>
      <c r="PSY3" s="157"/>
      <c r="PSZ3" s="157"/>
      <c r="PTA3" s="157"/>
      <c r="PTB3" s="157"/>
      <c r="PTC3" s="157"/>
      <c r="PTD3" s="157"/>
      <c r="PTE3" s="157"/>
      <c r="PTF3" s="157"/>
      <c r="PTG3" s="157"/>
      <c r="PTH3" s="157"/>
      <c r="PTI3" s="157"/>
      <c r="PTJ3" s="157"/>
      <c r="PTK3" s="157"/>
      <c r="PTL3" s="157"/>
      <c r="PTM3" s="157"/>
      <c r="PTN3" s="157"/>
      <c r="PTO3" s="157"/>
      <c r="PTP3" s="157"/>
      <c r="PTQ3" s="157"/>
      <c r="PTR3" s="157"/>
      <c r="PTS3" s="157"/>
      <c r="PTT3" s="157"/>
      <c r="PTU3" s="157"/>
      <c r="PTV3" s="157"/>
      <c r="PTW3" s="157"/>
      <c r="PTX3" s="157"/>
      <c r="PTY3" s="157"/>
      <c r="PTZ3" s="157"/>
      <c r="PUA3" s="157"/>
      <c r="PUB3" s="157"/>
      <c r="PUC3" s="157"/>
      <c r="PUD3" s="157"/>
      <c r="PUE3" s="157"/>
      <c r="PUF3" s="157"/>
      <c r="PUG3" s="157"/>
      <c r="PUH3" s="157"/>
      <c r="PUI3" s="157"/>
      <c r="PUJ3" s="157"/>
      <c r="PUK3" s="157"/>
      <c r="PUL3" s="157"/>
      <c r="PUM3" s="157"/>
      <c r="PUN3" s="157"/>
      <c r="PUO3" s="157"/>
      <c r="PUP3" s="157"/>
      <c r="PUQ3" s="157"/>
      <c r="PUR3" s="157"/>
      <c r="PUS3" s="157"/>
      <c r="PUT3" s="157"/>
      <c r="PUU3" s="157"/>
      <c r="PUV3" s="157"/>
      <c r="PUW3" s="157"/>
      <c r="PUX3" s="157"/>
      <c r="PUY3" s="157"/>
      <c r="PUZ3" s="157"/>
      <c r="PVA3" s="157"/>
      <c r="PVB3" s="157"/>
      <c r="PVC3" s="157"/>
      <c r="PVD3" s="157"/>
      <c r="PVE3" s="157"/>
      <c r="PVF3" s="157"/>
      <c r="PVG3" s="157"/>
      <c r="PVH3" s="157"/>
      <c r="PVI3" s="157"/>
      <c r="PVJ3" s="157"/>
      <c r="PVK3" s="157"/>
      <c r="PVL3" s="157"/>
      <c r="PVM3" s="157"/>
      <c r="PVN3" s="157"/>
      <c r="PVO3" s="157"/>
      <c r="PVP3" s="157"/>
      <c r="PVQ3" s="157"/>
      <c r="PVR3" s="157"/>
      <c r="PVS3" s="157"/>
      <c r="PVT3" s="157"/>
      <c r="PVU3" s="157"/>
      <c r="PVV3" s="157"/>
      <c r="PVW3" s="157"/>
      <c r="PVX3" s="157"/>
      <c r="PVY3" s="157"/>
      <c r="PVZ3" s="157"/>
      <c r="PWA3" s="157"/>
      <c r="PWB3" s="157"/>
      <c r="PWC3" s="157"/>
      <c r="PWD3" s="157"/>
      <c r="PWE3" s="157"/>
      <c r="PWF3" s="157"/>
      <c r="PWG3" s="157"/>
      <c r="PWH3" s="157"/>
      <c r="PWI3" s="157"/>
      <c r="PWJ3" s="157"/>
      <c r="PWK3" s="157"/>
      <c r="PWL3" s="157"/>
      <c r="PWM3" s="157"/>
      <c r="PWN3" s="157"/>
      <c r="PWO3" s="157"/>
      <c r="PWP3" s="157"/>
      <c r="PWQ3" s="157"/>
      <c r="PWR3" s="157"/>
      <c r="PWS3" s="157"/>
      <c r="PWT3" s="157"/>
      <c r="PWU3" s="157"/>
      <c r="PWV3" s="157"/>
      <c r="PWW3" s="157"/>
      <c r="PWX3" s="157"/>
      <c r="PWY3" s="157"/>
      <c r="PWZ3" s="157"/>
      <c r="PXA3" s="157"/>
      <c r="PXB3" s="157"/>
      <c r="PXC3" s="157"/>
      <c r="PXD3" s="157"/>
      <c r="PXE3" s="157"/>
      <c r="PXF3" s="157"/>
      <c r="PXG3" s="157"/>
      <c r="PXH3" s="157"/>
      <c r="PXI3" s="157"/>
      <c r="PXJ3" s="157"/>
      <c r="PXK3" s="157"/>
      <c r="PXL3" s="157"/>
      <c r="PXM3" s="157"/>
      <c r="PXN3" s="157"/>
      <c r="PXO3" s="157"/>
      <c r="PXP3" s="157"/>
      <c r="PXQ3" s="157"/>
      <c r="PXR3" s="157"/>
      <c r="PXS3" s="157"/>
      <c r="PXT3" s="157"/>
      <c r="PXU3" s="157"/>
      <c r="PXV3" s="157"/>
      <c r="PXW3" s="157"/>
      <c r="PXX3" s="157"/>
      <c r="PXY3" s="157"/>
      <c r="PXZ3" s="157"/>
      <c r="PYA3" s="157"/>
      <c r="PYB3" s="157"/>
      <c r="PYC3" s="157"/>
      <c r="PYD3" s="157"/>
      <c r="PYE3" s="157"/>
      <c r="PYF3" s="157"/>
      <c r="PYG3" s="157"/>
      <c r="PYH3" s="157"/>
      <c r="PYI3" s="157"/>
      <c r="PYJ3" s="157"/>
      <c r="PYK3" s="157"/>
      <c r="PYL3" s="157"/>
      <c r="PYM3" s="157"/>
      <c r="PYN3" s="157"/>
      <c r="PYO3" s="157"/>
      <c r="PYP3" s="157"/>
      <c r="PYQ3" s="157"/>
      <c r="PYR3" s="157"/>
      <c r="PYS3" s="157"/>
      <c r="PYT3" s="157"/>
      <c r="PYU3" s="157"/>
      <c r="PYV3" s="157"/>
      <c r="PYW3" s="157"/>
      <c r="PYX3" s="157"/>
      <c r="PYY3" s="157"/>
      <c r="PYZ3" s="157"/>
      <c r="PZA3" s="157"/>
      <c r="PZB3" s="157"/>
      <c r="PZC3" s="157"/>
      <c r="PZD3" s="157"/>
      <c r="PZE3" s="157"/>
      <c r="PZF3" s="157"/>
      <c r="PZG3" s="157"/>
      <c r="PZH3" s="157"/>
      <c r="PZI3" s="157"/>
      <c r="PZJ3" s="157"/>
      <c r="PZK3" s="157"/>
      <c r="PZL3" s="157"/>
      <c r="PZM3" s="157"/>
      <c r="PZN3" s="157"/>
      <c r="PZO3" s="157"/>
      <c r="PZP3" s="157"/>
      <c r="PZQ3" s="157"/>
      <c r="PZR3" s="157"/>
      <c r="PZS3" s="157"/>
      <c r="PZT3" s="157"/>
      <c r="PZU3" s="157"/>
      <c r="PZV3" s="157"/>
      <c r="PZW3" s="157"/>
      <c r="PZX3" s="157"/>
      <c r="PZY3" s="157"/>
      <c r="PZZ3" s="157"/>
      <c r="QAA3" s="157"/>
      <c r="QAB3" s="157"/>
      <c r="QAC3" s="157"/>
      <c r="QAD3" s="157"/>
      <c r="QAE3" s="157"/>
      <c r="QAF3" s="157"/>
      <c r="QAG3" s="157"/>
      <c r="QAH3" s="157"/>
      <c r="QAI3" s="157"/>
      <c r="QAJ3" s="157"/>
      <c r="QAK3" s="157"/>
      <c r="QAL3" s="157"/>
      <c r="QAM3" s="157"/>
      <c r="QAN3" s="157"/>
      <c r="QAO3" s="157"/>
      <c r="QAP3" s="157"/>
      <c r="QAQ3" s="157"/>
      <c r="QAR3" s="157"/>
      <c r="QAS3" s="157"/>
      <c r="QAT3" s="157"/>
      <c r="QAU3" s="157"/>
      <c r="QAV3" s="157"/>
      <c r="QAW3" s="157"/>
      <c r="QAX3" s="157"/>
      <c r="QAY3" s="157"/>
      <c r="QAZ3" s="157"/>
      <c r="QBA3" s="157"/>
      <c r="QBB3" s="157"/>
      <c r="QBC3" s="157"/>
      <c r="QBD3" s="157"/>
      <c r="QBE3" s="157"/>
      <c r="QBF3" s="157"/>
      <c r="QBG3" s="157"/>
      <c r="QBH3" s="157"/>
      <c r="QBI3" s="157"/>
      <c r="QBJ3" s="157"/>
      <c r="QBK3" s="157"/>
      <c r="QBL3" s="157"/>
      <c r="QBM3" s="157"/>
      <c r="QBN3" s="157"/>
      <c r="QBO3" s="157"/>
      <c r="QBP3" s="157"/>
      <c r="QBQ3" s="157"/>
      <c r="QBR3" s="157"/>
      <c r="QBS3" s="157"/>
      <c r="QBT3" s="157"/>
      <c r="QBU3" s="157"/>
      <c r="QBV3" s="157"/>
      <c r="QBW3" s="157"/>
      <c r="QBX3" s="157"/>
      <c r="QBY3" s="157"/>
      <c r="QBZ3" s="157"/>
      <c r="QCA3" s="157"/>
      <c r="QCB3" s="157"/>
      <c r="QCC3" s="157"/>
      <c r="QCD3" s="157"/>
      <c r="QCE3" s="157"/>
      <c r="QCF3" s="157"/>
      <c r="QCG3" s="157"/>
      <c r="QCH3" s="157"/>
      <c r="QCI3" s="157"/>
      <c r="QCJ3" s="157"/>
      <c r="QCK3" s="157"/>
      <c r="QCL3" s="157"/>
      <c r="QCM3" s="157"/>
      <c r="QCN3" s="157"/>
      <c r="QCO3" s="157"/>
      <c r="QCP3" s="157"/>
      <c r="QCQ3" s="157"/>
      <c r="QCR3" s="157"/>
      <c r="QCS3" s="157"/>
      <c r="QCT3" s="157"/>
      <c r="QCU3" s="157"/>
      <c r="QCV3" s="157"/>
      <c r="QCW3" s="157"/>
      <c r="QCX3" s="157"/>
      <c r="QCY3" s="157"/>
      <c r="QCZ3" s="157"/>
      <c r="QDA3" s="157"/>
      <c r="QDB3" s="157"/>
      <c r="QDC3" s="157"/>
      <c r="QDD3" s="157"/>
      <c r="QDE3" s="157"/>
      <c r="QDF3" s="157"/>
      <c r="QDG3" s="157"/>
      <c r="QDH3" s="157"/>
      <c r="QDI3" s="157"/>
      <c r="QDJ3" s="157"/>
      <c r="QDK3" s="157"/>
      <c r="QDL3" s="157"/>
      <c r="QDM3" s="157"/>
      <c r="QDN3" s="157"/>
      <c r="QDO3" s="157"/>
      <c r="QDP3" s="157"/>
      <c r="QDQ3" s="157"/>
      <c r="QDR3" s="157"/>
      <c r="QDS3" s="157"/>
      <c r="QDT3" s="157"/>
      <c r="QDU3" s="157"/>
      <c r="QDV3" s="157"/>
      <c r="QDW3" s="157"/>
      <c r="QDX3" s="157"/>
      <c r="QDY3" s="157"/>
      <c r="QDZ3" s="157"/>
      <c r="QEA3" s="157"/>
      <c r="QEB3" s="157"/>
      <c r="QEC3" s="157"/>
      <c r="QED3" s="157"/>
      <c r="QEE3" s="157"/>
      <c r="QEF3" s="157"/>
      <c r="QEG3" s="157"/>
      <c r="QEH3" s="157"/>
      <c r="QEI3" s="157"/>
      <c r="QEJ3" s="157"/>
      <c r="QEK3" s="157"/>
      <c r="QEL3" s="157"/>
      <c r="QEM3" s="157"/>
      <c r="QEN3" s="157"/>
      <c r="QEO3" s="157"/>
      <c r="QEP3" s="157"/>
      <c r="QEQ3" s="157"/>
      <c r="QER3" s="157"/>
      <c r="QES3" s="157"/>
      <c r="QET3" s="157"/>
      <c r="QEU3" s="157"/>
      <c r="QEV3" s="157"/>
      <c r="QEW3" s="157"/>
      <c r="QEX3" s="157"/>
      <c r="QEY3" s="157"/>
      <c r="QEZ3" s="157"/>
      <c r="QFA3" s="157"/>
      <c r="QFB3" s="157"/>
      <c r="QFC3" s="157"/>
      <c r="QFD3" s="157"/>
      <c r="QFE3" s="157"/>
      <c r="QFF3" s="157"/>
      <c r="QFG3" s="157"/>
      <c r="QFH3" s="157"/>
      <c r="QFI3" s="157"/>
      <c r="QFJ3" s="157"/>
      <c r="QFK3" s="157"/>
      <c r="QFL3" s="157"/>
      <c r="QFM3" s="157"/>
      <c r="QFN3" s="157"/>
      <c r="QFO3" s="157"/>
      <c r="QFP3" s="157"/>
      <c r="QFQ3" s="157"/>
      <c r="QFR3" s="157"/>
      <c r="QFS3" s="157"/>
      <c r="QFT3" s="157"/>
      <c r="QFU3" s="157"/>
      <c r="QFV3" s="157"/>
      <c r="QFW3" s="157"/>
      <c r="QFX3" s="157"/>
      <c r="QFY3" s="157"/>
      <c r="QFZ3" s="157"/>
      <c r="QGA3" s="157"/>
      <c r="QGB3" s="157"/>
      <c r="QGC3" s="157"/>
      <c r="QGD3" s="157"/>
      <c r="QGE3" s="157"/>
      <c r="QGF3" s="157"/>
      <c r="QGG3" s="157"/>
      <c r="QGH3" s="157"/>
      <c r="QGI3" s="157"/>
      <c r="QGJ3" s="157"/>
      <c r="QGK3" s="157"/>
      <c r="QGL3" s="157"/>
      <c r="QGM3" s="157"/>
      <c r="QGN3" s="157"/>
      <c r="QGO3" s="157"/>
      <c r="QGP3" s="157"/>
      <c r="QGQ3" s="157"/>
      <c r="QGR3" s="157"/>
      <c r="QGS3" s="157"/>
      <c r="QGT3" s="157"/>
      <c r="QGU3" s="157"/>
      <c r="QGV3" s="157"/>
      <c r="QGW3" s="157"/>
      <c r="QGX3" s="157"/>
      <c r="QGY3" s="157"/>
      <c r="QGZ3" s="157"/>
      <c r="QHA3" s="157"/>
      <c r="QHB3" s="157"/>
      <c r="QHC3" s="157"/>
      <c r="QHD3" s="157"/>
      <c r="QHE3" s="157"/>
      <c r="QHF3" s="157"/>
      <c r="QHG3" s="157"/>
      <c r="QHH3" s="157"/>
      <c r="QHI3" s="157"/>
      <c r="QHJ3" s="157"/>
      <c r="QHK3" s="157"/>
      <c r="QHL3" s="157"/>
      <c r="QHM3" s="157"/>
      <c r="QHN3" s="157"/>
      <c r="QHO3" s="157"/>
      <c r="QHP3" s="157"/>
      <c r="QHQ3" s="157"/>
      <c r="QHR3" s="157"/>
      <c r="QHS3" s="157"/>
      <c r="QHT3" s="157"/>
      <c r="QHU3" s="157"/>
      <c r="QHV3" s="157"/>
      <c r="QHW3" s="157"/>
      <c r="QHX3" s="157"/>
      <c r="QHY3" s="157"/>
      <c r="QHZ3" s="157"/>
      <c r="QIA3" s="157"/>
      <c r="QIB3" s="157"/>
      <c r="QIC3" s="157"/>
      <c r="QID3" s="157"/>
      <c r="QIE3" s="157"/>
      <c r="QIF3" s="157"/>
      <c r="QIG3" s="157"/>
      <c r="QIH3" s="157"/>
      <c r="QII3" s="157"/>
      <c r="QIJ3" s="157"/>
      <c r="QIK3" s="157"/>
      <c r="QIL3" s="157"/>
      <c r="QIM3" s="157"/>
      <c r="QIN3" s="157"/>
      <c r="QIO3" s="157"/>
      <c r="QIP3" s="157"/>
      <c r="QIQ3" s="157"/>
      <c r="QIR3" s="157"/>
      <c r="QIS3" s="157"/>
      <c r="QIT3" s="157"/>
      <c r="QIU3" s="157"/>
      <c r="QIV3" s="157"/>
      <c r="QIW3" s="157"/>
      <c r="QIX3" s="157"/>
      <c r="QIY3" s="157"/>
      <c r="QIZ3" s="157"/>
      <c r="QJA3" s="157"/>
      <c r="QJB3" s="157"/>
      <c r="QJC3" s="157"/>
      <c r="QJD3" s="157"/>
      <c r="QJE3" s="157"/>
      <c r="QJF3" s="157"/>
      <c r="QJG3" s="157"/>
      <c r="QJH3" s="157"/>
      <c r="QJI3" s="157"/>
      <c r="QJJ3" s="157"/>
      <c r="QJK3" s="157"/>
      <c r="QJL3" s="157"/>
      <c r="QJM3" s="157"/>
      <c r="QJN3" s="157"/>
      <c r="QJO3" s="157"/>
      <c r="QJP3" s="157"/>
      <c r="QJQ3" s="157"/>
      <c r="QJR3" s="157"/>
      <c r="QJS3" s="157"/>
      <c r="QJT3" s="157"/>
      <c r="QJU3" s="157"/>
      <c r="QJV3" s="157"/>
      <c r="QJW3" s="157"/>
      <c r="QJX3" s="157"/>
      <c r="QJY3" s="157"/>
      <c r="QJZ3" s="157"/>
      <c r="QKA3" s="157"/>
      <c r="QKB3" s="157"/>
      <c r="QKC3" s="157"/>
      <c r="QKD3" s="157"/>
      <c r="QKE3" s="157"/>
      <c r="QKF3" s="157"/>
      <c r="QKG3" s="157"/>
      <c r="QKH3" s="157"/>
      <c r="QKI3" s="157"/>
      <c r="QKJ3" s="157"/>
      <c r="QKK3" s="157"/>
      <c r="QKL3" s="157"/>
      <c r="QKM3" s="157"/>
      <c r="QKN3" s="157"/>
      <c r="QKO3" s="157"/>
      <c r="QKP3" s="157"/>
      <c r="QKQ3" s="157"/>
      <c r="QKR3" s="157"/>
      <c r="QKS3" s="157"/>
      <c r="QKT3" s="157"/>
      <c r="QKU3" s="157"/>
      <c r="QKV3" s="157"/>
      <c r="QKW3" s="157"/>
      <c r="QKX3" s="157"/>
      <c r="QKY3" s="157"/>
      <c r="QKZ3" s="157"/>
      <c r="QLA3" s="157"/>
      <c r="QLB3" s="157"/>
      <c r="QLC3" s="157"/>
      <c r="QLD3" s="157"/>
      <c r="QLE3" s="157"/>
      <c r="QLF3" s="157"/>
      <c r="QLG3" s="157"/>
      <c r="QLH3" s="157"/>
      <c r="QLI3" s="157"/>
      <c r="QLJ3" s="157"/>
      <c r="QLK3" s="157"/>
      <c r="QLL3" s="157"/>
      <c r="QLM3" s="157"/>
      <c r="QLN3" s="157"/>
      <c r="QLO3" s="157"/>
      <c r="QLP3" s="157"/>
      <c r="QLQ3" s="157"/>
      <c r="QLR3" s="157"/>
      <c r="QLS3" s="157"/>
      <c r="QLT3" s="157"/>
      <c r="QLU3" s="157"/>
      <c r="QLV3" s="157"/>
      <c r="QLW3" s="157"/>
      <c r="QLX3" s="157"/>
      <c r="QLY3" s="157"/>
      <c r="QLZ3" s="157"/>
      <c r="QMA3" s="157"/>
      <c r="QMB3" s="157"/>
      <c r="QMC3" s="157"/>
      <c r="QMD3" s="157"/>
      <c r="QME3" s="157"/>
      <c r="QMF3" s="157"/>
      <c r="QMG3" s="157"/>
      <c r="QMH3" s="157"/>
      <c r="QMI3" s="157"/>
      <c r="QMJ3" s="157"/>
      <c r="QMK3" s="157"/>
      <c r="QML3" s="157"/>
      <c r="QMM3" s="157"/>
      <c r="QMN3" s="157"/>
      <c r="QMO3" s="157"/>
      <c r="QMP3" s="157"/>
      <c r="QMQ3" s="157"/>
      <c r="QMR3" s="157"/>
      <c r="QMS3" s="157"/>
      <c r="QMT3" s="157"/>
      <c r="QMU3" s="157"/>
      <c r="QMV3" s="157"/>
      <c r="QMW3" s="157"/>
      <c r="QMX3" s="157"/>
      <c r="QMY3" s="157"/>
      <c r="QMZ3" s="157"/>
      <c r="QNA3" s="157"/>
      <c r="QNB3" s="157"/>
      <c r="QNC3" s="157"/>
      <c r="QND3" s="157"/>
      <c r="QNE3" s="157"/>
      <c r="QNF3" s="157"/>
      <c r="QNG3" s="157"/>
      <c r="QNH3" s="157"/>
      <c r="QNI3" s="157"/>
      <c r="QNJ3" s="157"/>
      <c r="QNK3" s="157"/>
      <c r="QNL3" s="157"/>
      <c r="QNM3" s="157"/>
      <c r="QNN3" s="157"/>
      <c r="QNO3" s="157"/>
      <c r="QNP3" s="157"/>
      <c r="QNQ3" s="157"/>
      <c r="QNR3" s="157"/>
      <c r="QNS3" s="157"/>
      <c r="QNT3" s="157"/>
      <c r="QNU3" s="157"/>
      <c r="QNV3" s="157"/>
      <c r="QNW3" s="157"/>
      <c r="QNX3" s="157"/>
      <c r="QNY3" s="157"/>
      <c r="QNZ3" s="157"/>
      <c r="QOA3" s="157"/>
      <c r="QOB3" s="157"/>
      <c r="QOC3" s="157"/>
      <c r="QOD3" s="157"/>
      <c r="QOE3" s="157"/>
      <c r="QOF3" s="157"/>
      <c r="QOG3" s="157"/>
      <c r="QOH3" s="157"/>
      <c r="QOI3" s="157"/>
      <c r="QOJ3" s="157"/>
      <c r="QOK3" s="157"/>
      <c r="QOL3" s="157"/>
      <c r="QOM3" s="157"/>
      <c r="QON3" s="157"/>
      <c r="QOO3" s="157"/>
      <c r="QOP3" s="157"/>
      <c r="QOQ3" s="157"/>
      <c r="QOR3" s="157"/>
      <c r="QOS3" s="157"/>
      <c r="QOT3" s="157"/>
      <c r="QOU3" s="157"/>
      <c r="QOV3" s="157"/>
      <c r="QOW3" s="157"/>
      <c r="QOX3" s="157"/>
      <c r="QOY3" s="157"/>
      <c r="QOZ3" s="157"/>
      <c r="QPA3" s="157"/>
      <c r="QPB3" s="157"/>
      <c r="QPC3" s="157"/>
      <c r="QPD3" s="157"/>
      <c r="QPE3" s="157"/>
      <c r="QPF3" s="157"/>
      <c r="QPG3" s="157"/>
      <c r="QPH3" s="157"/>
      <c r="QPI3" s="157"/>
      <c r="QPJ3" s="157"/>
      <c r="QPK3" s="157"/>
      <c r="QPL3" s="157"/>
      <c r="QPM3" s="157"/>
      <c r="QPN3" s="157"/>
      <c r="QPO3" s="157"/>
      <c r="QPP3" s="157"/>
      <c r="QPQ3" s="157"/>
      <c r="QPR3" s="157"/>
      <c r="QPS3" s="157"/>
      <c r="QPT3" s="157"/>
      <c r="QPU3" s="157"/>
      <c r="QPV3" s="157"/>
      <c r="QPW3" s="157"/>
      <c r="QPX3" s="157"/>
      <c r="QPY3" s="157"/>
      <c r="QPZ3" s="157"/>
      <c r="QQA3" s="157"/>
      <c r="QQB3" s="157"/>
      <c r="QQC3" s="157"/>
      <c r="QQD3" s="157"/>
      <c r="QQE3" s="157"/>
      <c r="QQF3" s="157"/>
      <c r="QQG3" s="157"/>
      <c r="QQH3" s="157"/>
      <c r="QQI3" s="157"/>
      <c r="QQJ3" s="157"/>
      <c r="QQK3" s="157"/>
      <c r="QQL3" s="157"/>
      <c r="QQM3" s="157"/>
      <c r="QQN3" s="157"/>
      <c r="QQO3" s="157"/>
      <c r="QQP3" s="157"/>
      <c r="QQQ3" s="157"/>
      <c r="QQR3" s="157"/>
      <c r="QQS3" s="157"/>
      <c r="QQT3" s="157"/>
      <c r="QQU3" s="157"/>
      <c r="QQV3" s="157"/>
      <c r="QQW3" s="157"/>
      <c r="QQX3" s="157"/>
      <c r="QQY3" s="157"/>
      <c r="QQZ3" s="157"/>
      <c r="QRA3" s="157"/>
      <c r="QRB3" s="157"/>
      <c r="QRC3" s="157"/>
      <c r="QRD3" s="157"/>
      <c r="QRE3" s="157"/>
      <c r="QRF3" s="157"/>
      <c r="QRG3" s="157"/>
      <c r="QRH3" s="157"/>
      <c r="QRI3" s="157"/>
      <c r="QRJ3" s="157"/>
      <c r="QRK3" s="157"/>
      <c r="QRL3" s="157"/>
      <c r="QRM3" s="157"/>
      <c r="QRN3" s="157"/>
      <c r="QRO3" s="157"/>
      <c r="QRP3" s="157"/>
      <c r="QRQ3" s="157"/>
      <c r="QRR3" s="157"/>
      <c r="QRS3" s="157"/>
      <c r="QRT3" s="157"/>
      <c r="QRU3" s="157"/>
      <c r="QRV3" s="157"/>
      <c r="QRW3" s="157"/>
      <c r="QRX3" s="157"/>
      <c r="QRY3" s="157"/>
      <c r="QRZ3" s="157"/>
      <c r="QSA3" s="157"/>
      <c r="QSB3" s="157"/>
      <c r="QSC3" s="157"/>
      <c r="QSD3" s="157"/>
      <c r="QSE3" s="157"/>
      <c r="QSF3" s="157"/>
      <c r="QSG3" s="157"/>
      <c r="QSH3" s="157"/>
      <c r="QSI3" s="157"/>
      <c r="QSJ3" s="157"/>
      <c r="QSK3" s="157"/>
      <c r="QSL3" s="157"/>
      <c r="QSM3" s="157"/>
      <c r="QSN3" s="157"/>
      <c r="QSO3" s="157"/>
      <c r="QSP3" s="157"/>
      <c r="QSQ3" s="157"/>
      <c r="QSR3" s="157"/>
      <c r="QSS3" s="157"/>
      <c r="QST3" s="157"/>
      <c r="QSU3" s="157"/>
      <c r="QSV3" s="157"/>
      <c r="QSW3" s="157"/>
      <c r="QSX3" s="157"/>
      <c r="QSY3" s="157"/>
      <c r="QSZ3" s="157"/>
      <c r="QTA3" s="157"/>
      <c r="QTB3" s="157"/>
      <c r="QTC3" s="157"/>
      <c r="QTD3" s="157"/>
      <c r="QTE3" s="157"/>
      <c r="QTF3" s="157"/>
      <c r="QTG3" s="157"/>
      <c r="QTH3" s="157"/>
      <c r="QTI3" s="157"/>
      <c r="QTJ3" s="157"/>
      <c r="QTK3" s="157"/>
      <c r="QTL3" s="157"/>
      <c r="QTM3" s="157"/>
      <c r="QTN3" s="157"/>
      <c r="QTO3" s="157"/>
      <c r="QTP3" s="157"/>
      <c r="QTQ3" s="157"/>
      <c r="QTR3" s="157"/>
      <c r="QTS3" s="157"/>
      <c r="QTT3" s="157"/>
      <c r="QTU3" s="157"/>
      <c r="QTV3" s="157"/>
      <c r="QTW3" s="157"/>
      <c r="QTX3" s="157"/>
      <c r="QTY3" s="157"/>
      <c r="QTZ3" s="157"/>
      <c r="QUA3" s="157"/>
      <c r="QUB3" s="157"/>
      <c r="QUC3" s="157"/>
      <c r="QUD3" s="157"/>
      <c r="QUE3" s="157"/>
      <c r="QUF3" s="157"/>
      <c r="QUG3" s="157"/>
      <c r="QUH3" s="157"/>
      <c r="QUI3" s="157"/>
      <c r="QUJ3" s="157"/>
      <c r="QUK3" s="157"/>
      <c r="QUL3" s="157"/>
      <c r="QUM3" s="157"/>
      <c r="QUN3" s="157"/>
      <c r="QUO3" s="157"/>
      <c r="QUP3" s="157"/>
      <c r="QUQ3" s="157"/>
      <c r="QUR3" s="157"/>
      <c r="QUS3" s="157"/>
      <c r="QUT3" s="157"/>
      <c r="QUU3" s="157"/>
      <c r="QUV3" s="157"/>
      <c r="QUW3" s="157"/>
      <c r="QUX3" s="157"/>
      <c r="QUY3" s="157"/>
      <c r="QUZ3" s="157"/>
      <c r="QVA3" s="157"/>
      <c r="QVB3" s="157"/>
      <c r="QVC3" s="157"/>
      <c r="QVD3" s="157"/>
      <c r="QVE3" s="157"/>
      <c r="QVF3" s="157"/>
      <c r="QVG3" s="157"/>
      <c r="QVH3" s="157"/>
      <c r="QVI3" s="157"/>
      <c r="QVJ3" s="157"/>
      <c r="QVK3" s="157"/>
      <c r="QVL3" s="157"/>
      <c r="QVM3" s="157"/>
      <c r="QVN3" s="157"/>
      <c r="QVO3" s="157"/>
      <c r="QVP3" s="157"/>
      <c r="QVQ3" s="157"/>
      <c r="QVR3" s="157"/>
      <c r="QVS3" s="157"/>
      <c r="QVT3" s="157"/>
      <c r="QVU3" s="157"/>
      <c r="QVV3" s="157"/>
      <c r="QVW3" s="157"/>
      <c r="QVX3" s="157"/>
      <c r="QVY3" s="157"/>
      <c r="QVZ3" s="157"/>
      <c r="QWA3" s="157"/>
      <c r="QWB3" s="157"/>
      <c r="QWC3" s="157"/>
      <c r="QWD3" s="157"/>
      <c r="QWE3" s="157"/>
      <c r="QWF3" s="157"/>
      <c r="QWG3" s="157"/>
      <c r="QWH3" s="157"/>
      <c r="QWI3" s="157"/>
      <c r="QWJ3" s="157"/>
      <c r="QWK3" s="157"/>
      <c r="QWL3" s="157"/>
      <c r="QWM3" s="157"/>
      <c r="QWN3" s="157"/>
      <c r="QWO3" s="157"/>
      <c r="QWP3" s="157"/>
      <c r="QWQ3" s="157"/>
      <c r="QWR3" s="157"/>
      <c r="QWS3" s="157"/>
      <c r="QWT3" s="157"/>
      <c r="QWU3" s="157"/>
      <c r="QWV3" s="157"/>
      <c r="QWW3" s="157"/>
      <c r="QWX3" s="157"/>
      <c r="QWY3" s="157"/>
      <c r="QWZ3" s="157"/>
      <c r="QXA3" s="157"/>
      <c r="QXB3" s="157"/>
      <c r="QXC3" s="157"/>
      <c r="QXD3" s="157"/>
      <c r="QXE3" s="157"/>
      <c r="QXF3" s="157"/>
      <c r="QXG3" s="157"/>
      <c r="QXH3" s="157"/>
      <c r="QXI3" s="157"/>
      <c r="QXJ3" s="157"/>
      <c r="QXK3" s="157"/>
      <c r="QXL3" s="157"/>
      <c r="QXM3" s="157"/>
      <c r="QXN3" s="157"/>
      <c r="QXO3" s="157"/>
      <c r="QXP3" s="157"/>
      <c r="QXQ3" s="157"/>
      <c r="QXR3" s="157"/>
      <c r="QXS3" s="157"/>
      <c r="QXT3" s="157"/>
      <c r="QXU3" s="157"/>
      <c r="QXV3" s="157"/>
      <c r="QXW3" s="157"/>
      <c r="QXX3" s="157"/>
      <c r="QXY3" s="157"/>
      <c r="QXZ3" s="157"/>
      <c r="QYA3" s="157"/>
      <c r="QYB3" s="157"/>
      <c r="QYC3" s="157"/>
      <c r="QYD3" s="157"/>
      <c r="QYE3" s="157"/>
      <c r="QYF3" s="157"/>
      <c r="QYG3" s="157"/>
      <c r="QYH3" s="157"/>
      <c r="QYI3" s="157"/>
      <c r="QYJ3" s="157"/>
      <c r="QYK3" s="157"/>
      <c r="QYL3" s="157"/>
      <c r="QYM3" s="157"/>
      <c r="QYN3" s="157"/>
      <c r="QYO3" s="157"/>
      <c r="QYP3" s="157"/>
      <c r="QYQ3" s="157"/>
      <c r="QYR3" s="157"/>
      <c r="QYS3" s="157"/>
      <c r="QYT3" s="157"/>
      <c r="QYU3" s="157"/>
      <c r="QYV3" s="157"/>
      <c r="QYW3" s="157"/>
      <c r="QYX3" s="157"/>
      <c r="QYY3" s="157"/>
      <c r="QYZ3" s="157"/>
      <c r="QZA3" s="157"/>
      <c r="QZB3" s="157"/>
      <c r="QZC3" s="157"/>
      <c r="QZD3" s="157"/>
      <c r="QZE3" s="157"/>
      <c r="QZF3" s="157"/>
      <c r="QZG3" s="157"/>
      <c r="QZH3" s="157"/>
      <c r="QZI3" s="157"/>
      <c r="QZJ3" s="157"/>
      <c r="QZK3" s="157"/>
      <c r="QZL3" s="157"/>
      <c r="QZM3" s="157"/>
      <c r="QZN3" s="157"/>
      <c r="QZO3" s="157"/>
      <c r="QZP3" s="157"/>
      <c r="QZQ3" s="157"/>
      <c r="QZR3" s="157"/>
      <c r="QZS3" s="157"/>
      <c r="QZT3" s="157"/>
      <c r="QZU3" s="157"/>
      <c r="QZV3" s="157"/>
      <c r="QZW3" s="157"/>
      <c r="QZX3" s="157"/>
      <c r="QZY3" s="157"/>
      <c r="QZZ3" s="157"/>
      <c r="RAA3" s="157"/>
      <c r="RAB3" s="157"/>
      <c r="RAC3" s="157"/>
      <c r="RAD3" s="157"/>
      <c r="RAE3" s="157"/>
      <c r="RAF3" s="157"/>
      <c r="RAG3" s="157"/>
      <c r="RAH3" s="157"/>
      <c r="RAI3" s="157"/>
      <c r="RAJ3" s="157"/>
      <c r="RAK3" s="157"/>
      <c r="RAL3" s="157"/>
      <c r="RAM3" s="157"/>
      <c r="RAN3" s="157"/>
      <c r="RAO3" s="157"/>
      <c r="RAP3" s="157"/>
      <c r="RAQ3" s="157"/>
      <c r="RAR3" s="157"/>
      <c r="RAS3" s="157"/>
      <c r="RAT3" s="157"/>
      <c r="RAU3" s="157"/>
      <c r="RAV3" s="157"/>
      <c r="RAW3" s="157"/>
      <c r="RAX3" s="157"/>
      <c r="RAY3" s="157"/>
      <c r="RAZ3" s="157"/>
      <c r="RBA3" s="157"/>
      <c r="RBB3" s="157"/>
      <c r="RBC3" s="157"/>
      <c r="RBD3" s="157"/>
      <c r="RBE3" s="157"/>
      <c r="RBF3" s="157"/>
      <c r="RBG3" s="157"/>
      <c r="RBH3" s="157"/>
      <c r="RBI3" s="157"/>
      <c r="RBJ3" s="157"/>
      <c r="RBK3" s="157"/>
      <c r="RBL3" s="157"/>
      <c r="RBM3" s="157"/>
      <c r="RBN3" s="157"/>
      <c r="RBO3" s="157"/>
      <c r="RBP3" s="157"/>
      <c r="RBQ3" s="157"/>
      <c r="RBR3" s="157"/>
      <c r="RBS3" s="157"/>
      <c r="RBT3" s="157"/>
      <c r="RBU3" s="157"/>
      <c r="RBV3" s="157"/>
      <c r="RBW3" s="157"/>
      <c r="RBX3" s="157"/>
      <c r="RBY3" s="157"/>
      <c r="RBZ3" s="157"/>
      <c r="RCA3" s="157"/>
      <c r="RCB3" s="157"/>
      <c r="RCC3" s="157"/>
      <c r="RCD3" s="157"/>
      <c r="RCE3" s="157"/>
      <c r="RCF3" s="157"/>
      <c r="RCG3" s="157"/>
      <c r="RCH3" s="157"/>
      <c r="RCI3" s="157"/>
      <c r="RCJ3" s="157"/>
      <c r="RCK3" s="157"/>
      <c r="RCL3" s="157"/>
      <c r="RCM3" s="157"/>
      <c r="RCN3" s="157"/>
      <c r="RCO3" s="157"/>
      <c r="RCP3" s="157"/>
      <c r="RCQ3" s="157"/>
      <c r="RCR3" s="157"/>
      <c r="RCS3" s="157"/>
      <c r="RCT3" s="157"/>
      <c r="RCU3" s="157"/>
      <c r="RCV3" s="157"/>
      <c r="RCW3" s="157"/>
      <c r="RCX3" s="157"/>
      <c r="RCY3" s="157"/>
      <c r="RCZ3" s="157"/>
      <c r="RDA3" s="157"/>
      <c r="RDB3" s="157"/>
      <c r="RDC3" s="157"/>
      <c r="RDD3" s="157"/>
      <c r="RDE3" s="157"/>
      <c r="RDF3" s="157"/>
      <c r="RDG3" s="157"/>
      <c r="RDH3" s="157"/>
      <c r="RDI3" s="157"/>
      <c r="RDJ3" s="157"/>
      <c r="RDK3" s="157"/>
      <c r="RDL3" s="157"/>
      <c r="RDM3" s="157"/>
      <c r="RDN3" s="157"/>
      <c r="RDO3" s="157"/>
      <c r="RDP3" s="157"/>
      <c r="RDQ3" s="157"/>
      <c r="RDR3" s="157"/>
      <c r="RDS3" s="157"/>
      <c r="RDT3" s="157"/>
      <c r="RDU3" s="157"/>
      <c r="RDV3" s="157"/>
      <c r="RDW3" s="157"/>
      <c r="RDX3" s="157"/>
      <c r="RDY3" s="157"/>
      <c r="RDZ3" s="157"/>
      <c r="REA3" s="157"/>
      <c r="REB3" s="157"/>
      <c r="REC3" s="157"/>
      <c r="RED3" s="157"/>
      <c r="REE3" s="157"/>
      <c r="REF3" s="157"/>
      <c r="REG3" s="157"/>
      <c r="REH3" s="157"/>
      <c r="REI3" s="157"/>
      <c r="REJ3" s="157"/>
      <c r="REK3" s="157"/>
      <c r="REL3" s="157"/>
      <c r="REM3" s="157"/>
      <c r="REN3" s="157"/>
      <c r="REO3" s="157"/>
      <c r="REP3" s="157"/>
      <c r="REQ3" s="157"/>
      <c r="RER3" s="157"/>
      <c r="RES3" s="157"/>
      <c r="RET3" s="157"/>
      <c r="REU3" s="157"/>
      <c r="REV3" s="157"/>
      <c r="REW3" s="157"/>
      <c r="REX3" s="157"/>
      <c r="REY3" s="157"/>
      <c r="REZ3" s="157"/>
      <c r="RFA3" s="157"/>
      <c r="RFB3" s="157"/>
      <c r="RFC3" s="157"/>
      <c r="RFD3" s="157"/>
      <c r="RFE3" s="157"/>
      <c r="RFF3" s="157"/>
      <c r="RFG3" s="157"/>
      <c r="RFH3" s="157"/>
      <c r="RFI3" s="157"/>
      <c r="RFJ3" s="157"/>
      <c r="RFK3" s="157"/>
      <c r="RFL3" s="157"/>
      <c r="RFM3" s="157"/>
      <c r="RFN3" s="157"/>
      <c r="RFO3" s="157"/>
      <c r="RFP3" s="157"/>
      <c r="RFQ3" s="157"/>
      <c r="RFR3" s="157"/>
      <c r="RFS3" s="157"/>
      <c r="RFT3" s="157"/>
      <c r="RFU3" s="157"/>
      <c r="RFV3" s="157"/>
      <c r="RFW3" s="157"/>
      <c r="RFX3" s="157"/>
      <c r="RFY3" s="157"/>
      <c r="RFZ3" s="157"/>
      <c r="RGA3" s="157"/>
      <c r="RGB3" s="157"/>
      <c r="RGC3" s="157"/>
      <c r="RGD3" s="157"/>
      <c r="RGE3" s="157"/>
      <c r="RGF3" s="157"/>
      <c r="RGG3" s="157"/>
      <c r="RGH3" s="157"/>
      <c r="RGI3" s="157"/>
      <c r="RGJ3" s="157"/>
      <c r="RGK3" s="157"/>
      <c r="RGL3" s="157"/>
      <c r="RGM3" s="157"/>
      <c r="RGN3" s="157"/>
      <c r="RGO3" s="157"/>
      <c r="RGP3" s="157"/>
      <c r="RGQ3" s="157"/>
      <c r="RGR3" s="157"/>
      <c r="RGS3" s="157"/>
      <c r="RGT3" s="157"/>
      <c r="RGU3" s="157"/>
      <c r="RGV3" s="157"/>
      <c r="RGW3" s="157"/>
      <c r="RGX3" s="157"/>
      <c r="RGY3" s="157"/>
      <c r="RGZ3" s="157"/>
      <c r="RHA3" s="157"/>
      <c r="RHB3" s="157"/>
      <c r="RHC3" s="157"/>
      <c r="RHD3" s="157"/>
      <c r="RHE3" s="157"/>
      <c r="RHF3" s="157"/>
      <c r="RHG3" s="157"/>
      <c r="RHH3" s="157"/>
      <c r="RHI3" s="157"/>
      <c r="RHJ3" s="157"/>
      <c r="RHK3" s="157"/>
      <c r="RHL3" s="157"/>
      <c r="RHM3" s="157"/>
      <c r="RHN3" s="157"/>
      <c r="RHO3" s="157"/>
      <c r="RHP3" s="157"/>
      <c r="RHQ3" s="157"/>
      <c r="RHR3" s="157"/>
      <c r="RHS3" s="157"/>
      <c r="RHT3" s="157"/>
      <c r="RHU3" s="157"/>
      <c r="RHV3" s="157"/>
      <c r="RHW3" s="157"/>
      <c r="RHX3" s="157"/>
      <c r="RHY3" s="157"/>
      <c r="RHZ3" s="157"/>
      <c r="RIA3" s="157"/>
      <c r="RIB3" s="157"/>
      <c r="RIC3" s="157"/>
      <c r="RID3" s="157"/>
      <c r="RIE3" s="157"/>
      <c r="RIF3" s="157"/>
      <c r="RIG3" s="157"/>
      <c r="RIH3" s="157"/>
      <c r="RII3" s="157"/>
      <c r="RIJ3" s="157"/>
      <c r="RIK3" s="157"/>
      <c r="RIL3" s="157"/>
      <c r="RIM3" s="157"/>
      <c r="RIN3" s="157"/>
      <c r="RIO3" s="157"/>
      <c r="RIP3" s="157"/>
      <c r="RIQ3" s="157"/>
      <c r="RIR3" s="157"/>
      <c r="RIS3" s="157"/>
      <c r="RIT3" s="157"/>
      <c r="RIU3" s="157"/>
      <c r="RIV3" s="157"/>
      <c r="RIW3" s="157"/>
      <c r="RIX3" s="157"/>
      <c r="RIY3" s="157"/>
      <c r="RIZ3" s="157"/>
      <c r="RJA3" s="157"/>
      <c r="RJB3" s="157"/>
      <c r="RJC3" s="157"/>
      <c r="RJD3" s="157"/>
      <c r="RJE3" s="157"/>
      <c r="RJF3" s="157"/>
      <c r="RJG3" s="157"/>
      <c r="RJH3" s="157"/>
      <c r="RJI3" s="157"/>
      <c r="RJJ3" s="157"/>
      <c r="RJK3" s="157"/>
      <c r="RJL3" s="157"/>
      <c r="RJM3" s="157"/>
      <c r="RJN3" s="157"/>
      <c r="RJO3" s="157"/>
      <c r="RJP3" s="157"/>
      <c r="RJQ3" s="157"/>
      <c r="RJR3" s="157"/>
      <c r="RJS3" s="157"/>
      <c r="RJT3" s="157"/>
      <c r="RJU3" s="157"/>
      <c r="RJV3" s="157"/>
      <c r="RJW3" s="157"/>
      <c r="RJX3" s="157"/>
      <c r="RJY3" s="157"/>
      <c r="RJZ3" s="157"/>
      <c r="RKA3" s="157"/>
      <c r="RKB3" s="157"/>
      <c r="RKC3" s="157"/>
      <c r="RKD3" s="157"/>
      <c r="RKE3" s="157"/>
      <c r="RKF3" s="157"/>
      <c r="RKG3" s="157"/>
      <c r="RKH3" s="157"/>
      <c r="RKI3" s="157"/>
      <c r="RKJ3" s="157"/>
      <c r="RKK3" s="157"/>
      <c r="RKL3" s="157"/>
      <c r="RKM3" s="157"/>
      <c r="RKN3" s="157"/>
      <c r="RKO3" s="157"/>
      <c r="RKP3" s="157"/>
      <c r="RKQ3" s="157"/>
      <c r="RKR3" s="157"/>
      <c r="RKS3" s="157"/>
      <c r="RKT3" s="157"/>
      <c r="RKU3" s="157"/>
      <c r="RKV3" s="157"/>
      <c r="RKW3" s="157"/>
      <c r="RKX3" s="157"/>
      <c r="RKY3" s="157"/>
      <c r="RKZ3" s="157"/>
      <c r="RLA3" s="157"/>
      <c r="RLB3" s="157"/>
      <c r="RLC3" s="157"/>
      <c r="RLD3" s="157"/>
      <c r="RLE3" s="157"/>
      <c r="RLF3" s="157"/>
      <c r="RLG3" s="157"/>
      <c r="RLH3" s="157"/>
      <c r="RLI3" s="157"/>
      <c r="RLJ3" s="157"/>
      <c r="RLK3" s="157"/>
      <c r="RLL3" s="157"/>
      <c r="RLM3" s="157"/>
      <c r="RLN3" s="157"/>
      <c r="RLO3" s="157"/>
      <c r="RLP3" s="157"/>
      <c r="RLQ3" s="157"/>
      <c r="RLR3" s="157"/>
      <c r="RLS3" s="157"/>
      <c r="RLT3" s="157"/>
      <c r="RLU3" s="157"/>
      <c r="RLV3" s="157"/>
      <c r="RLW3" s="157"/>
      <c r="RLX3" s="157"/>
      <c r="RLY3" s="157"/>
      <c r="RLZ3" s="157"/>
      <c r="RMA3" s="157"/>
      <c r="RMB3" s="157"/>
      <c r="RMC3" s="157"/>
      <c r="RMD3" s="157"/>
      <c r="RME3" s="157"/>
      <c r="RMF3" s="157"/>
      <c r="RMG3" s="157"/>
      <c r="RMH3" s="157"/>
      <c r="RMI3" s="157"/>
      <c r="RMJ3" s="157"/>
      <c r="RMK3" s="157"/>
      <c r="RML3" s="157"/>
      <c r="RMM3" s="157"/>
      <c r="RMN3" s="157"/>
      <c r="RMO3" s="157"/>
      <c r="RMP3" s="157"/>
      <c r="RMQ3" s="157"/>
      <c r="RMR3" s="157"/>
      <c r="RMS3" s="157"/>
      <c r="RMT3" s="157"/>
      <c r="RMU3" s="157"/>
      <c r="RMV3" s="157"/>
      <c r="RMW3" s="157"/>
      <c r="RMX3" s="157"/>
      <c r="RMY3" s="157"/>
      <c r="RMZ3" s="157"/>
      <c r="RNA3" s="157"/>
      <c r="RNB3" s="157"/>
      <c r="RNC3" s="157"/>
      <c r="RND3" s="157"/>
      <c r="RNE3" s="157"/>
      <c r="RNF3" s="157"/>
      <c r="RNG3" s="157"/>
      <c r="RNH3" s="157"/>
      <c r="RNI3" s="157"/>
      <c r="RNJ3" s="157"/>
      <c r="RNK3" s="157"/>
      <c r="RNL3" s="157"/>
      <c r="RNM3" s="157"/>
      <c r="RNN3" s="157"/>
      <c r="RNO3" s="157"/>
      <c r="RNP3" s="157"/>
      <c r="RNQ3" s="157"/>
      <c r="RNR3" s="157"/>
      <c r="RNS3" s="157"/>
      <c r="RNT3" s="157"/>
      <c r="RNU3" s="157"/>
      <c r="RNV3" s="157"/>
      <c r="RNW3" s="157"/>
      <c r="RNX3" s="157"/>
      <c r="RNY3" s="157"/>
      <c r="RNZ3" s="157"/>
      <c r="ROA3" s="157"/>
      <c r="ROB3" s="157"/>
      <c r="ROC3" s="157"/>
      <c r="ROD3" s="157"/>
      <c r="ROE3" s="157"/>
      <c r="ROF3" s="157"/>
      <c r="ROG3" s="157"/>
      <c r="ROH3" s="157"/>
      <c r="ROI3" s="157"/>
      <c r="ROJ3" s="157"/>
      <c r="ROK3" s="157"/>
      <c r="ROL3" s="157"/>
      <c r="ROM3" s="157"/>
      <c r="RON3" s="157"/>
      <c r="ROO3" s="157"/>
      <c r="ROP3" s="157"/>
      <c r="ROQ3" s="157"/>
      <c r="ROR3" s="157"/>
      <c r="ROS3" s="157"/>
      <c r="ROT3" s="157"/>
      <c r="ROU3" s="157"/>
      <c r="ROV3" s="157"/>
      <c r="ROW3" s="157"/>
      <c r="ROX3" s="157"/>
      <c r="ROY3" s="157"/>
      <c r="ROZ3" s="157"/>
      <c r="RPA3" s="157"/>
      <c r="RPB3" s="157"/>
      <c r="RPC3" s="157"/>
      <c r="RPD3" s="157"/>
      <c r="RPE3" s="157"/>
      <c r="RPF3" s="157"/>
      <c r="RPG3" s="157"/>
      <c r="RPH3" s="157"/>
      <c r="RPI3" s="157"/>
      <c r="RPJ3" s="157"/>
      <c r="RPK3" s="157"/>
      <c r="RPL3" s="157"/>
      <c r="RPM3" s="157"/>
      <c r="RPN3" s="157"/>
      <c r="RPO3" s="157"/>
      <c r="RPP3" s="157"/>
      <c r="RPQ3" s="157"/>
      <c r="RPR3" s="157"/>
      <c r="RPS3" s="157"/>
      <c r="RPT3" s="157"/>
      <c r="RPU3" s="157"/>
      <c r="RPV3" s="157"/>
      <c r="RPW3" s="157"/>
      <c r="RPX3" s="157"/>
      <c r="RPY3" s="157"/>
      <c r="RPZ3" s="157"/>
      <c r="RQA3" s="157"/>
      <c r="RQB3" s="157"/>
      <c r="RQC3" s="157"/>
      <c r="RQD3" s="157"/>
      <c r="RQE3" s="157"/>
      <c r="RQF3" s="157"/>
      <c r="RQG3" s="157"/>
      <c r="RQH3" s="157"/>
      <c r="RQI3" s="157"/>
      <c r="RQJ3" s="157"/>
      <c r="RQK3" s="157"/>
      <c r="RQL3" s="157"/>
      <c r="RQM3" s="157"/>
      <c r="RQN3" s="157"/>
      <c r="RQO3" s="157"/>
      <c r="RQP3" s="157"/>
      <c r="RQQ3" s="157"/>
      <c r="RQR3" s="157"/>
      <c r="RQS3" s="157"/>
      <c r="RQT3" s="157"/>
      <c r="RQU3" s="157"/>
      <c r="RQV3" s="157"/>
      <c r="RQW3" s="157"/>
      <c r="RQX3" s="157"/>
      <c r="RQY3" s="157"/>
      <c r="RQZ3" s="157"/>
      <c r="RRA3" s="157"/>
      <c r="RRB3" s="157"/>
      <c r="RRC3" s="157"/>
      <c r="RRD3" s="157"/>
      <c r="RRE3" s="157"/>
      <c r="RRF3" s="157"/>
      <c r="RRG3" s="157"/>
      <c r="RRH3" s="157"/>
      <c r="RRI3" s="157"/>
      <c r="RRJ3" s="157"/>
      <c r="RRK3" s="157"/>
      <c r="RRL3" s="157"/>
      <c r="RRM3" s="157"/>
      <c r="RRN3" s="157"/>
      <c r="RRO3" s="157"/>
      <c r="RRP3" s="157"/>
      <c r="RRQ3" s="157"/>
      <c r="RRR3" s="157"/>
      <c r="RRS3" s="157"/>
      <c r="RRT3" s="157"/>
      <c r="RRU3" s="157"/>
      <c r="RRV3" s="157"/>
      <c r="RRW3" s="157"/>
      <c r="RRX3" s="157"/>
      <c r="RRY3" s="157"/>
      <c r="RRZ3" s="157"/>
      <c r="RSA3" s="157"/>
      <c r="RSB3" s="157"/>
      <c r="RSC3" s="157"/>
      <c r="RSD3" s="157"/>
      <c r="RSE3" s="157"/>
      <c r="RSF3" s="157"/>
      <c r="RSG3" s="157"/>
      <c r="RSH3" s="157"/>
      <c r="RSI3" s="157"/>
      <c r="RSJ3" s="157"/>
      <c r="RSK3" s="157"/>
      <c r="RSL3" s="157"/>
      <c r="RSM3" s="157"/>
      <c r="RSN3" s="157"/>
      <c r="RSO3" s="157"/>
      <c r="RSP3" s="157"/>
      <c r="RSQ3" s="157"/>
      <c r="RSR3" s="157"/>
      <c r="RSS3" s="157"/>
      <c r="RST3" s="157"/>
      <c r="RSU3" s="157"/>
      <c r="RSV3" s="157"/>
      <c r="RSW3" s="157"/>
      <c r="RSX3" s="157"/>
      <c r="RSY3" s="157"/>
      <c r="RSZ3" s="157"/>
      <c r="RTA3" s="157"/>
      <c r="RTB3" s="157"/>
      <c r="RTC3" s="157"/>
      <c r="RTD3" s="157"/>
      <c r="RTE3" s="157"/>
      <c r="RTF3" s="157"/>
      <c r="RTG3" s="157"/>
      <c r="RTH3" s="157"/>
      <c r="RTI3" s="157"/>
      <c r="RTJ3" s="157"/>
      <c r="RTK3" s="157"/>
      <c r="RTL3" s="157"/>
      <c r="RTM3" s="157"/>
      <c r="RTN3" s="157"/>
      <c r="RTO3" s="157"/>
      <c r="RTP3" s="157"/>
      <c r="RTQ3" s="157"/>
      <c r="RTR3" s="157"/>
      <c r="RTS3" s="157"/>
      <c r="RTT3" s="157"/>
      <c r="RTU3" s="157"/>
      <c r="RTV3" s="157"/>
      <c r="RTW3" s="157"/>
      <c r="RTX3" s="157"/>
      <c r="RTY3" s="157"/>
      <c r="RTZ3" s="157"/>
      <c r="RUA3" s="157"/>
      <c r="RUB3" s="157"/>
      <c r="RUC3" s="157"/>
      <c r="RUD3" s="157"/>
      <c r="RUE3" s="157"/>
      <c r="RUF3" s="157"/>
      <c r="RUG3" s="157"/>
      <c r="RUH3" s="157"/>
      <c r="RUI3" s="157"/>
      <c r="RUJ3" s="157"/>
      <c r="RUK3" s="157"/>
      <c r="RUL3" s="157"/>
      <c r="RUM3" s="157"/>
      <c r="RUN3" s="157"/>
      <c r="RUO3" s="157"/>
      <c r="RUP3" s="157"/>
      <c r="RUQ3" s="157"/>
      <c r="RUR3" s="157"/>
      <c r="RUS3" s="157"/>
      <c r="RUT3" s="157"/>
      <c r="RUU3" s="157"/>
      <c r="RUV3" s="157"/>
      <c r="RUW3" s="157"/>
      <c r="RUX3" s="157"/>
      <c r="RUY3" s="157"/>
      <c r="RUZ3" s="157"/>
      <c r="RVA3" s="157"/>
      <c r="RVB3" s="157"/>
      <c r="RVC3" s="157"/>
      <c r="RVD3" s="157"/>
      <c r="RVE3" s="157"/>
      <c r="RVF3" s="157"/>
      <c r="RVG3" s="157"/>
      <c r="RVH3" s="157"/>
      <c r="RVI3" s="157"/>
      <c r="RVJ3" s="157"/>
      <c r="RVK3" s="157"/>
      <c r="RVL3" s="157"/>
      <c r="RVM3" s="157"/>
      <c r="RVN3" s="157"/>
      <c r="RVO3" s="157"/>
      <c r="RVP3" s="157"/>
      <c r="RVQ3" s="157"/>
      <c r="RVR3" s="157"/>
      <c r="RVS3" s="157"/>
      <c r="RVT3" s="157"/>
      <c r="RVU3" s="157"/>
      <c r="RVV3" s="157"/>
      <c r="RVW3" s="157"/>
      <c r="RVX3" s="157"/>
      <c r="RVY3" s="157"/>
      <c r="RVZ3" s="157"/>
      <c r="RWA3" s="157"/>
      <c r="RWB3" s="157"/>
      <c r="RWC3" s="157"/>
      <c r="RWD3" s="157"/>
      <c r="RWE3" s="157"/>
      <c r="RWF3" s="157"/>
      <c r="RWG3" s="157"/>
      <c r="RWH3" s="157"/>
      <c r="RWI3" s="157"/>
      <c r="RWJ3" s="157"/>
      <c r="RWK3" s="157"/>
      <c r="RWL3" s="157"/>
      <c r="RWM3" s="157"/>
      <c r="RWN3" s="157"/>
      <c r="RWO3" s="157"/>
      <c r="RWP3" s="157"/>
      <c r="RWQ3" s="157"/>
      <c r="RWR3" s="157"/>
      <c r="RWS3" s="157"/>
      <c r="RWT3" s="157"/>
      <c r="RWU3" s="157"/>
      <c r="RWV3" s="157"/>
      <c r="RWW3" s="157"/>
      <c r="RWX3" s="157"/>
      <c r="RWY3" s="157"/>
      <c r="RWZ3" s="157"/>
      <c r="RXA3" s="157"/>
      <c r="RXB3" s="157"/>
      <c r="RXC3" s="157"/>
      <c r="RXD3" s="157"/>
      <c r="RXE3" s="157"/>
      <c r="RXF3" s="157"/>
      <c r="RXG3" s="157"/>
      <c r="RXH3" s="157"/>
      <c r="RXI3" s="157"/>
      <c r="RXJ3" s="157"/>
      <c r="RXK3" s="157"/>
      <c r="RXL3" s="157"/>
      <c r="RXM3" s="157"/>
      <c r="RXN3" s="157"/>
      <c r="RXO3" s="157"/>
      <c r="RXP3" s="157"/>
      <c r="RXQ3" s="157"/>
      <c r="RXR3" s="157"/>
      <c r="RXS3" s="157"/>
      <c r="RXT3" s="157"/>
      <c r="RXU3" s="157"/>
      <c r="RXV3" s="157"/>
      <c r="RXW3" s="157"/>
      <c r="RXX3" s="157"/>
      <c r="RXY3" s="157"/>
      <c r="RXZ3" s="157"/>
      <c r="RYA3" s="157"/>
      <c r="RYB3" s="157"/>
      <c r="RYC3" s="157"/>
      <c r="RYD3" s="157"/>
      <c r="RYE3" s="157"/>
      <c r="RYF3" s="157"/>
      <c r="RYG3" s="157"/>
      <c r="RYH3" s="157"/>
      <c r="RYI3" s="157"/>
      <c r="RYJ3" s="157"/>
      <c r="RYK3" s="157"/>
      <c r="RYL3" s="157"/>
      <c r="RYM3" s="157"/>
      <c r="RYN3" s="157"/>
      <c r="RYO3" s="157"/>
      <c r="RYP3" s="157"/>
      <c r="RYQ3" s="157"/>
      <c r="RYR3" s="157"/>
      <c r="RYS3" s="157"/>
      <c r="RYT3" s="157"/>
      <c r="RYU3" s="157"/>
      <c r="RYV3" s="157"/>
      <c r="RYW3" s="157"/>
      <c r="RYX3" s="157"/>
      <c r="RYY3" s="157"/>
      <c r="RYZ3" s="157"/>
      <c r="RZA3" s="157"/>
      <c r="RZB3" s="157"/>
      <c r="RZC3" s="157"/>
      <c r="RZD3" s="157"/>
      <c r="RZE3" s="157"/>
      <c r="RZF3" s="157"/>
      <c r="RZG3" s="157"/>
      <c r="RZH3" s="157"/>
      <c r="RZI3" s="157"/>
      <c r="RZJ3" s="157"/>
      <c r="RZK3" s="157"/>
      <c r="RZL3" s="157"/>
      <c r="RZM3" s="157"/>
      <c r="RZN3" s="157"/>
      <c r="RZO3" s="157"/>
      <c r="RZP3" s="157"/>
      <c r="RZQ3" s="157"/>
      <c r="RZR3" s="157"/>
      <c r="RZS3" s="157"/>
      <c r="RZT3" s="157"/>
      <c r="RZU3" s="157"/>
      <c r="RZV3" s="157"/>
      <c r="RZW3" s="157"/>
      <c r="RZX3" s="157"/>
      <c r="RZY3" s="157"/>
      <c r="RZZ3" s="157"/>
      <c r="SAA3" s="157"/>
      <c r="SAB3" s="157"/>
      <c r="SAC3" s="157"/>
      <c r="SAD3" s="157"/>
      <c r="SAE3" s="157"/>
      <c r="SAF3" s="157"/>
      <c r="SAG3" s="157"/>
      <c r="SAH3" s="157"/>
      <c r="SAI3" s="157"/>
      <c r="SAJ3" s="157"/>
      <c r="SAK3" s="157"/>
      <c r="SAL3" s="157"/>
      <c r="SAM3" s="157"/>
      <c r="SAN3" s="157"/>
      <c r="SAO3" s="157"/>
      <c r="SAP3" s="157"/>
      <c r="SAQ3" s="157"/>
      <c r="SAR3" s="157"/>
      <c r="SAS3" s="157"/>
      <c r="SAT3" s="157"/>
      <c r="SAU3" s="157"/>
      <c r="SAV3" s="157"/>
      <c r="SAW3" s="157"/>
      <c r="SAX3" s="157"/>
      <c r="SAY3" s="157"/>
      <c r="SAZ3" s="157"/>
      <c r="SBA3" s="157"/>
      <c r="SBB3" s="157"/>
      <c r="SBC3" s="157"/>
      <c r="SBD3" s="157"/>
      <c r="SBE3" s="157"/>
      <c r="SBF3" s="157"/>
      <c r="SBG3" s="157"/>
      <c r="SBH3" s="157"/>
      <c r="SBI3" s="157"/>
      <c r="SBJ3" s="157"/>
      <c r="SBK3" s="157"/>
      <c r="SBL3" s="157"/>
      <c r="SBM3" s="157"/>
      <c r="SBN3" s="157"/>
      <c r="SBO3" s="157"/>
      <c r="SBP3" s="157"/>
      <c r="SBQ3" s="157"/>
      <c r="SBR3" s="157"/>
      <c r="SBS3" s="157"/>
      <c r="SBT3" s="157"/>
      <c r="SBU3" s="157"/>
      <c r="SBV3" s="157"/>
      <c r="SBW3" s="157"/>
      <c r="SBX3" s="157"/>
      <c r="SBY3" s="157"/>
      <c r="SBZ3" s="157"/>
      <c r="SCA3" s="157"/>
      <c r="SCB3" s="157"/>
      <c r="SCC3" s="157"/>
      <c r="SCD3" s="157"/>
      <c r="SCE3" s="157"/>
      <c r="SCF3" s="157"/>
      <c r="SCG3" s="157"/>
      <c r="SCH3" s="157"/>
      <c r="SCI3" s="157"/>
      <c r="SCJ3" s="157"/>
      <c r="SCK3" s="157"/>
      <c r="SCL3" s="157"/>
      <c r="SCM3" s="157"/>
      <c r="SCN3" s="157"/>
      <c r="SCO3" s="157"/>
      <c r="SCP3" s="157"/>
      <c r="SCQ3" s="157"/>
      <c r="SCR3" s="157"/>
      <c r="SCS3" s="157"/>
      <c r="SCT3" s="157"/>
      <c r="SCU3" s="157"/>
      <c r="SCV3" s="157"/>
      <c r="SCW3" s="157"/>
      <c r="SCX3" s="157"/>
      <c r="SCY3" s="157"/>
      <c r="SCZ3" s="157"/>
      <c r="SDA3" s="157"/>
      <c r="SDB3" s="157"/>
      <c r="SDC3" s="157"/>
      <c r="SDD3" s="157"/>
      <c r="SDE3" s="157"/>
      <c r="SDF3" s="157"/>
      <c r="SDG3" s="157"/>
      <c r="SDH3" s="157"/>
      <c r="SDI3" s="157"/>
      <c r="SDJ3" s="157"/>
      <c r="SDK3" s="157"/>
      <c r="SDL3" s="157"/>
      <c r="SDM3" s="157"/>
      <c r="SDN3" s="157"/>
      <c r="SDO3" s="157"/>
      <c r="SDP3" s="157"/>
      <c r="SDQ3" s="157"/>
      <c r="SDR3" s="157"/>
      <c r="SDS3" s="157"/>
      <c r="SDT3" s="157"/>
      <c r="SDU3" s="157"/>
      <c r="SDV3" s="157"/>
      <c r="SDW3" s="157"/>
      <c r="SDX3" s="157"/>
      <c r="SDY3" s="157"/>
      <c r="SDZ3" s="157"/>
      <c r="SEA3" s="157"/>
      <c r="SEB3" s="157"/>
      <c r="SEC3" s="157"/>
      <c r="SED3" s="157"/>
      <c r="SEE3" s="157"/>
      <c r="SEF3" s="157"/>
      <c r="SEG3" s="157"/>
      <c r="SEH3" s="157"/>
      <c r="SEI3" s="157"/>
      <c r="SEJ3" s="157"/>
      <c r="SEK3" s="157"/>
      <c r="SEL3" s="157"/>
      <c r="SEM3" s="157"/>
      <c r="SEN3" s="157"/>
      <c r="SEO3" s="157"/>
      <c r="SEP3" s="157"/>
      <c r="SEQ3" s="157"/>
      <c r="SER3" s="157"/>
      <c r="SES3" s="157"/>
      <c r="SET3" s="157"/>
      <c r="SEU3" s="157"/>
      <c r="SEV3" s="157"/>
      <c r="SEW3" s="157"/>
      <c r="SEX3" s="157"/>
      <c r="SEY3" s="157"/>
      <c r="SEZ3" s="157"/>
      <c r="SFA3" s="157"/>
      <c r="SFB3" s="157"/>
      <c r="SFC3" s="157"/>
      <c r="SFD3" s="157"/>
      <c r="SFE3" s="157"/>
      <c r="SFF3" s="157"/>
      <c r="SFG3" s="157"/>
      <c r="SFH3" s="157"/>
      <c r="SFI3" s="157"/>
      <c r="SFJ3" s="157"/>
      <c r="SFK3" s="157"/>
      <c r="SFL3" s="157"/>
      <c r="SFM3" s="157"/>
      <c r="SFN3" s="157"/>
      <c r="SFO3" s="157"/>
      <c r="SFP3" s="157"/>
      <c r="SFQ3" s="157"/>
      <c r="SFR3" s="157"/>
      <c r="SFS3" s="157"/>
      <c r="SFT3" s="157"/>
      <c r="SFU3" s="157"/>
      <c r="SFV3" s="157"/>
      <c r="SFW3" s="157"/>
      <c r="SFX3" s="157"/>
      <c r="SFY3" s="157"/>
      <c r="SFZ3" s="157"/>
      <c r="SGA3" s="157"/>
      <c r="SGB3" s="157"/>
      <c r="SGC3" s="157"/>
      <c r="SGD3" s="157"/>
      <c r="SGE3" s="157"/>
      <c r="SGF3" s="157"/>
      <c r="SGG3" s="157"/>
      <c r="SGH3" s="157"/>
      <c r="SGI3" s="157"/>
      <c r="SGJ3" s="157"/>
      <c r="SGK3" s="157"/>
      <c r="SGL3" s="157"/>
      <c r="SGM3" s="157"/>
      <c r="SGN3" s="157"/>
      <c r="SGO3" s="157"/>
      <c r="SGP3" s="157"/>
      <c r="SGQ3" s="157"/>
      <c r="SGR3" s="157"/>
      <c r="SGS3" s="157"/>
      <c r="SGT3" s="157"/>
      <c r="SGU3" s="157"/>
      <c r="SGV3" s="157"/>
      <c r="SGW3" s="157"/>
      <c r="SGX3" s="157"/>
      <c r="SGY3" s="157"/>
      <c r="SGZ3" s="157"/>
      <c r="SHA3" s="157"/>
      <c r="SHB3" s="157"/>
      <c r="SHC3" s="157"/>
      <c r="SHD3" s="157"/>
      <c r="SHE3" s="157"/>
      <c r="SHF3" s="157"/>
      <c r="SHG3" s="157"/>
      <c r="SHH3" s="157"/>
      <c r="SHI3" s="157"/>
      <c r="SHJ3" s="157"/>
      <c r="SHK3" s="157"/>
      <c r="SHL3" s="157"/>
      <c r="SHM3" s="157"/>
      <c r="SHN3" s="157"/>
      <c r="SHO3" s="157"/>
      <c r="SHP3" s="157"/>
      <c r="SHQ3" s="157"/>
      <c r="SHR3" s="157"/>
      <c r="SHS3" s="157"/>
      <c r="SHT3" s="157"/>
      <c r="SHU3" s="157"/>
      <c r="SHV3" s="157"/>
      <c r="SHW3" s="157"/>
      <c r="SHX3" s="157"/>
      <c r="SHY3" s="157"/>
      <c r="SHZ3" s="157"/>
      <c r="SIA3" s="157"/>
      <c r="SIB3" s="157"/>
      <c r="SIC3" s="157"/>
      <c r="SID3" s="157"/>
      <c r="SIE3" s="157"/>
      <c r="SIF3" s="157"/>
      <c r="SIG3" s="157"/>
      <c r="SIH3" s="157"/>
      <c r="SII3" s="157"/>
      <c r="SIJ3" s="157"/>
      <c r="SIK3" s="157"/>
      <c r="SIL3" s="157"/>
      <c r="SIM3" s="157"/>
      <c r="SIN3" s="157"/>
      <c r="SIO3" s="157"/>
      <c r="SIP3" s="157"/>
      <c r="SIQ3" s="157"/>
      <c r="SIR3" s="157"/>
      <c r="SIS3" s="157"/>
      <c r="SIT3" s="157"/>
      <c r="SIU3" s="157"/>
      <c r="SIV3" s="157"/>
      <c r="SIW3" s="157"/>
      <c r="SIX3" s="157"/>
      <c r="SIY3" s="157"/>
      <c r="SIZ3" s="157"/>
      <c r="SJA3" s="157"/>
      <c r="SJB3" s="157"/>
      <c r="SJC3" s="157"/>
      <c r="SJD3" s="157"/>
      <c r="SJE3" s="157"/>
      <c r="SJF3" s="157"/>
      <c r="SJG3" s="157"/>
      <c r="SJH3" s="157"/>
      <c r="SJI3" s="157"/>
      <c r="SJJ3" s="157"/>
      <c r="SJK3" s="157"/>
      <c r="SJL3" s="157"/>
      <c r="SJM3" s="157"/>
      <c r="SJN3" s="157"/>
      <c r="SJO3" s="157"/>
      <c r="SJP3" s="157"/>
      <c r="SJQ3" s="157"/>
      <c r="SJR3" s="157"/>
      <c r="SJS3" s="157"/>
      <c r="SJT3" s="157"/>
      <c r="SJU3" s="157"/>
      <c r="SJV3" s="157"/>
      <c r="SJW3" s="157"/>
      <c r="SJX3" s="157"/>
      <c r="SJY3" s="157"/>
      <c r="SJZ3" s="157"/>
      <c r="SKA3" s="157"/>
      <c r="SKB3" s="157"/>
      <c r="SKC3" s="157"/>
      <c r="SKD3" s="157"/>
      <c r="SKE3" s="157"/>
      <c r="SKF3" s="157"/>
      <c r="SKG3" s="157"/>
      <c r="SKH3" s="157"/>
      <c r="SKI3" s="157"/>
      <c r="SKJ3" s="157"/>
      <c r="SKK3" s="157"/>
      <c r="SKL3" s="157"/>
      <c r="SKM3" s="157"/>
      <c r="SKN3" s="157"/>
      <c r="SKO3" s="157"/>
      <c r="SKP3" s="157"/>
      <c r="SKQ3" s="157"/>
      <c r="SKR3" s="157"/>
      <c r="SKS3" s="157"/>
      <c r="SKT3" s="157"/>
      <c r="SKU3" s="157"/>
      <c r="SKV3" s="157"/>
      <c r="SKW3" s="157"/>
      <c r="SKX3" s="157"/>
      <c r="SKY3" s="157"/>
      <c r="SKZ3" s="157"/>
      <c r="SLA3" s="157"/>
      <c r="SLB3" s="157"/>
      <c r="SLC3" s="157"/>
      <c r="SLD3" s="157"/>
      <c r="SLE3" s="157"/>
      <c r="SLF3" s="157"/>
      <c r="SLG3" s="157"/>
      <c r="SLH3" s="157"/>
      <c r="SLI3" s="157"/>
      <c r="SLJ3" s="157"/>
      <c r="SLK3" s="157"/>
      <c r="SLL3" s="157"/>
      <c r="SLM3" s="157"/>
      <c r="SLN3" s="157"/>
      <c r="SLO3" s="157"/>
      <c r="SLP3" s="157"/>
      <c r="SLQ3" s="157"/>
      <c r="SLR3" s="157"/>
      <c r="SLS3" s="157"/>
      <c r="SLT3" s="157"/>
      <c r="SLU3" s="157"/>
      <c r="SLV3" s="157"/>
      <c r="SLW3" s="157"/>
      <c r="SLX3" s="157"/>
      <c r="SLY3" s="157"/>
      <c r="SLZ3" s="157"/>
      <c r="SMA3" s="157"/>
      <c r="SMB3" s="157"/>
      <c r="SMC3" s="157"/>
      <c r="SMD3" s="157"/>
      <c r="SME3" s="157"/>
      <c r="SMF3" s="157"/>
      <c r="SMG3" s="157"/>
      <c r="SMH3" s="157"/>
      <c r="SMI3" s="157"/>
      <c r="SMJ3" s="157"/>
      <c r="SMK3" s="157"/>
      <c r="SML3" s="157"/>
      <c r="SMM3" s="157"/>
      <c r="SMN3" s="157"/>
      <c r="SMO3" s="157"/>
      <c r="SMP3" s="157"/>
      <c r="SMQ3" s="157"/>
      <c r="SMR3" s="157"/>
      <c r="SMS3" s="157"/>
      <c r="SMT3" s="157"/>
      <c r="SMU3" s="157"/>
      <c r="SMV3" s="157"/>
      <c r="SMW3" s="157"/>
      <c r="SMX3" s="157"/>
      <c r="SMY3" s="157"/>
      <c r="SMZ3" s="157"/>
      <c r="SNA3" s="157"/>
      <c r="SNB3" s="157"/>
      <c r="SNC3" s="157"/>
      <c r="SND3" s="157"/>
      <c r="SNE3" s="157"/>
      <c r="SNF3" s="157"/>
      <c r="SNG3" s="157"/>
      <c r="SNH3" s="157"/>
      <c r="SNI3" s="157"/>
      <c r="SNJ3" s="157"/>
      <c r="SNK3" s="157"/>
      <c r="SNL3" s="157"/>
      <c r="SNM3" s="157"/>
      <c r="SNN3" s="157"/>
      <c r="SNO3" s="157"/>
      <c r="SNP3" s="157"/>
      <c r="SNQ3" s="157"/>
      <c r="SNR3" s="157"/>
      <c r="SNS3" s="157"/>
      <c r="SNT3" s="157"/>
      <c r="SNU3" s="157"/>
      <c r="SNV3" s="157"/>
      <c r="SNW3" s="157"/>
      <c r="SNX3" s="157"/>
      <c r="SNY3" s="157"/>
      <c r="SNZ3" s="157"/>
      <c r="SOA3" s="157"/>
      <c r="SOB3" s="157"/>
      <c r="SOC3" s="157"/>
      <c r="SOD3" s="157"/>
      <c r="SOE3" s="157"/>
      <c r="SOF3" s="157"/>
      <c r="SOG3" s="157"/>
      <c r="SOH3" s="157"/>
      <c r="SOI3" s="157"/>
      <c r="SOJ3" s="157"/>
      <c r="SOK3" s="157"/>
      <c r="SOL3" s="157"/>
      <c r="SOM3" s="157"/>
      <c r="SON3" s="157"/>
      <c r="SOO3" s="157"/>
      <c r="SOP3" s="157"/>
      <c r="SOQ3" s="157"/>
      <c r="SOR3" s="157"/>
      <c r="SOS3" s="157"/>
      <c r="SOT3" s="157"/>
      <c r="SOU3" s="157"/>
      <c r="SOV3" s="157"/>
      <c r="SOW3" s="157"/>
      <c r="SOX3" s="157"/>
      <c r="SOY3" s="157"/>
      <c r="SOZ3" s="157"/>
      <c r="SPA3" s="157"/>
      <c r="SPB3" s="157"/>
      <c r="SPC3" s="157"/>
      <c r="SPD3" s="157"/>
      <c r="SPE3" s="157"/>
      <c r="SPF3" s="157"/>
      <c r="SPG3" s="157"/>
      <c r="SPH3" s="157"/>
      <c r="SPI3" s="157"/>
      <c r="SPJ3" s="157"/>
      <c r="SPK3" s="157"/>
      <c r="SPL3" s="157"/>
      <c r="SPM3" s="157"/>
      <c r="SPN3" s="157"/>
      <c r="SPO3" s="157"/>
      <c r="SPP3" s="157"/>
      <c r="SPQ3" s="157"/>
      <c r="SPR3" s="157"/>
      <c r="SPS3" s="157"/>
      <c r="SPT3" s="157"/>
      <c r="SPU3" s="157"/>
      <c r="SPV3" s="157"/>
      <c r="SPW3" s="157"/>
      <c r="SPX3" s="157"/>
      <c r="SPY3" s="157"/>
      <c r="SPZ3" s="157"/>
      <c r="SQA3" s="157"/>
      <c r="SQB3" s="157"/>
      <c r="SQC3" s="157"/>
      <c r="SQD3" s="157"/>
      <c r="SQE3" s="157"/>
      <c r="SQF3" s="157"/>
      <c r="SQG3" s="157"/>
      <c r="SQH3" s="157"/>
      <c r="SQI3" s="157"/>
      <c r="SQJ3" s="157"/>
      <c r="SQK3" s="157"/>
      <c r="SQL3" s="157"/>
      <c r="SQM3" s="157"/>
      <c r="SQN3" s="157"/>
      <c r="SQO3" s="157"/>
      <c r="SQP3" s="157"/>
      <c r="SQQ3" s="157"/>
      <c r="SQR3" s="157"/>
      <c r="SQS3" s="157"/>
      <c r="SQT3" s="157"/>
      <c r="SQU3" s="157"/>
      <c r="SQV3" s="157"/>
      <c r="SQW3" s="157"/>
      <c r="SQX3" s="157"/>
      <c r="SQY3" s="157"/>
      <c r="SQZ3" s="157"/>
      <c r="SRA3" s="157"/>
      <c r="SRB3" s="157"/>
      <c r="SRC3" s="157"/>
      <c r="SRD3" s="157"/>
      <c r="SRE3" s="157"/>
      <c r="SRF3" s="157"/>
      <c r="SRG3" s="157"/>
      <c r="SRH3" s="157"/>
      <c r="SRI3" s="157"/>
      <c r="SRJ3" s="157"/>
      <c r="SRK3" s="157"/>
      <c r="SRL3" s="157"/>
      <c r="SRM3" s="157"/>
      <c r="SRN3" s="157"/>
      <c r="SRO3" s="157"/>
      <c r="SRP3" s="157"/>
      <c r="SRQ3" s="157"/>
      <c r="SRR3" s="157"/>
      <c r="SRS3" s="157"/>
      <c r="SRT3" s="157"/>
      <c r="SRU3" s="157"/>
      <c r="SRV3" s="157"/>
      <c r="SRW3" s="157"/>
      <c r="SRX3" s="157"/>
      <c r="SRY3" s="157"/>
      <c r="SRZ3" s="157"/>
      <c r="SSA3" s="157"/>
      <c r="SSB3" s="157"/>
      <c r="SSC3" s="157"/>
      <c r="SSD3" s="157"/>
      <c r="SSE3" s="157"/>
      <c r="SSF3" s="157"/>
      <c r="SSG3" s="157"/>
      <c r="SSH3" s="157"/>
      <c r="SSI3" s="157"/>
      <c r="SSJ3" s="157"/>
      <c r="SSK3" s="157"/>
      <c r="SSL3" s="157"/>
      <c r="SSM3" s="157"/>
      <c r="SSN3" s="157"/>
      <c r="SSO3" s="157"/>
      <c r="SSP3" s="157"/>
      <c r="SSQ3" s="157"/>
      <c r="SSR3" s="157"/>
      <c r="SSS3" s="157"/>
      <c r="SST3" s="157"/>
      <c r="SSU3" s="157"/>
      <c r="SSV3" s="157"/>
      <c r="SSW3" s="157"/>
      <c r="SSX3" s="157"/>
      <c r="SSY3" s="157"/>
      <c r="SSZ3" s="157"/>
      <c r="STA3" s="157"/>
      <c r="STB3" s="157"/>
      <c r="STC3" s="157"/>
      <c r="STD3" s="157"/>
      <c r="STE3" s="157"/>
      <c r="STF3" s="157"/>
      <c r="STG3" s="157"/>
      <c r="STH3" s="157"/>
      <c r="STI3" s="157"/>
      <c r="STJ3" s="157"/>
      <c r="STK3" s="157"/>
      <c r="STL3" s="157"/>
      <c r="STM3" s="157"/>
      <c r="STN3" s="157"/>
      <c r="STO3" s="157"/>
      <c r="STP3" s="157"/>
      <c r="STQ3" s="157"/>
      <c r="STR3" s="157"/>
      <c r="STS3" s="157"/>
      <c r="STT3" s="157"/>
      <c r="STU3" s="157"/>
      <c r="STV3" s="157"/>
      <c r="STW3" s="157"/>
      <c r="STX3" s="157"/>
      <c r="STY3" s="157"/>
      <c r="STZ3" s="157"/>
      <c r="SUA3" s="157"/>
      <c r="SUB3" s="157"/>
      <c r="SUC3" s="157"/>
      <c r="SUD3" s="157"/>
      <c r="SUE3" s="157"/>
      <c r="SUF3" s="157"/>
      <c r="SUG3" s="157"/>
      <c r="SUH3" s="157"/>
      <c r="SUI3" s="157"/>
      <c r="SUJ3" s="157"/>
      <c r="SUK3" s="157"/>
      <c r="SUL3" s="157"/>
      <c r="SUM3" s="157"/>
      <c r="SUN3" s="157"/>
      <c r="SUO3" s="157"/>
      <c r="SUP3" s="157"/>
      <c r="SUQ3" s="157"/>
      <c r="SUR3" s="157"/>
      <c r="SUS3" s="157"/>
      <c r="SUT3" s="157"/>
      <c r="SUU3" s="157"/>
      <c r="SUV3" s="157"/>
      <c r="SUW3" s="157"/>
      <c r="SUX3" s="157"/>
      <c r="SUY3" s="157"/>
      <c r="SUZ3" s="157"/>
      <c r="SVA3" s="157"/>
      <c r="SVB3" s="157"/>
      <c r="SVC3" s="157"/>
      <c r="SVD3" s="157"/>
      <c r="SVE3" s="157"/>
      <c r="SVF3" s="157"/>
      <c r="SVG3" s="157"/>
      <c r="SVH3" s="157"/>
      <c r="SVI3" s="157"/>
      <c r="SVJ3" s="157"/>
      <c r="SVK3" s="157"/>
      <c r="SVL3" s="157"/>
      <c r="SVM3" s="157"/>
      <c r="SVN3" s="157"/>
      <c r="SVO3" s="157"/>
      <c r="SVP3" s="157"/>
      <c r="SVQ3" s="157"/>
      <c r="SVR3" s="157"/>
      <c r="SVS3" s="157"/>
      <c r="SVT3" s="157"/>
      <c r="SVU3" s="157"/>
      <c r="SVV3" s="157"/>
      <c r="SVW3" s="157"/>
      <c r="SVX3" s="157"/>
      <c r="SVY3" s="157"/>
      <c r="SVZ3" s="157"/>
      <c r="SWA3" s="157"/>
      <c r="SWB3" s="157"/>
      <c r="SWC3" s="157"/>
      <c r="SWD3" s="157"/>
      <c r="SWE3" s="157"/>
      <c r="SWF3" s="157"/>
      <c r="SWG3" s="157"/>
      <c r="SWH3" s="157"/>
      <c r="SWI3" s="157"/>
      <c r="SWJ3" s="157"/>
      <c r="SWK3" s="157"/>
      <c r="SWL3" s="157"/>
      <c r="SWM3" s="157"/>
      <c r="SWN3" s="157"/>
      <c r="SWO3" s="157"/>
      <c r="SWP3" s="157"/>
      <c r="SWQ3" s="157"/>
      <c r="SWR3" s="157"/>
      <c r="SWS3" s="157"/>
      <c r="SWT3" s="157"/>
      <c r="SWU3" s="157"/>
      <c r="SWV3" s="157"/>
      <c r="SWW3" s="157"/>
      <c r="SWX3" s="157"/>
      <c r="SWY3" s="157"/>
      <c r="SWZ3" s="157"/>
      <c r="SXA3" s="157"/>
      <c r="SXB3" s="157"/>
      <c r="SXC3" s="157"/>
      <c r="SXD3" s="157"/>
      <c r="SXE3" s="157"/>
      <c r="SXF3" s="157"/>
      <c r="SXG3" s="157"/>
      <c r="SXH3" s="157"/>
      <c r="SXI3" s="157"/>
      <c r="SXJ3" s="157"/>
      <c r="SXK3" s="157"/>
      <c r="SXL3" s="157"/>
      <c r="SXM3" s="157"/>
      <c r="SXN3" s="157"/>
      <c r="SXO3" s="157"/>
      <c r="SXP3" s="157"/>
      <c r="SXQ3" s="157"/>
      <c r="SXR3" s="157"/>
      <c r="SXS3" s="157"/>
      <c r="SXT3" s="157"/>
      <c r="SXU3" s="157"/>
      <c r="SXV3" s="157"/>
      <c r="SXW3" s="157"/>
      <c r="SXX3" s="157"/>
      <c r="SXY3" s="157"/>
      <c r="SXZ3" s="157"/>
      <c r="SYA3" s="157"/>
      <c r="SYB3" s="157"/>
      <c r="SYC3" s="157"/>
      <c r="SYD3" s="157"/>
      <c r="SYE3" s="157"/>
      <c r="SYF3" s="157"/>
      <c r="SYG3" s="157"/>
      <c r="SYH3" s="157"/>
      <c r="SYI3" s="157"/>
      <c r="SYJ3" s="157"/>
      <c r="SYK3" s="157"/>
      <c r="SYL3" s="157"/>
      <c r="SYM3" s="157"/>
      <c r="SYN3" s="157"/>
      <c r="SYO3" s="157"/>
      <c r="SYP3" s="157"/>
      <c r="SYQ3" s="157"/>
      <c r="SYR3" s="157"/>
      <c r="SYS3" s="157"/>
      <c r="SYT3" s="157"/>
      <c r="SYU3" s="157"/>
      <c r="SYV3" s="157"/>
      <c r="SYW3" s="157"/>
      <c r="SYX3" s="157"/>
      <c r="SYY3" s="157"/>
      <c r="SYZ3" s="157"/>
      <c r="SZA3" s="157"/>
      <c r="SZB3" s="157"/>
      <c r="SZC3" s="157"/>
      <c r="SZD3" s="157"/>
      <c r="SZE3" s="157"/>
      <c r="SZF3" s="157"/>
      <c r="SZG3" s="157"/>
      <c r="SZH3" s="157"/>
      <c r="SZI3" s="157"/>
      <c r="SZJ3" s="157"/>
      <c r="SZK3" s="157"/>
      <c r="SZL3" s="157"/>
      <c r="SZM3" s="157"/>
      <c r="SZN3" s="157"/>
      <c r="SZO3" s="157"/>
      <c r="SZP3" s="157"/>
      <c r="SZQ3" s="157"/>
      <c r="SZR3" s="157"/>
      <c r="SZS3" s="157"/>
      <c r="SZT3" s="157"/>
      <c r="SZU3" s="157"/>
      <c r="SZV3" s="157"/>
      <c r="SZW3" s="157"/>
      <c r="SZX3" s="157"/>
      <c r="SZY3" s="157"/>
      <c r="SZZ3" s="157"/>
      <c r="TAA3" s="157"/>
      <c r="TAB3" s="157"/>
      <c r="TAC3" s="157"/>
      <c r="TAD3" s="157"/>
      <c r="TAE3" s="157"/>
      <c r="TAF3" s="157"/>
      <c r="TAG3" s="157"/>
      <c r="TAH3" s="157"/>
      <c r="TAI3" s="157"/>
      <c r="TAJ3" s="157"/>
      <c r="TAK3" s="157"/>
      <c r="TAL3" s="157"/>
      <c r="TAM3" s="157"/>
      <c r="TAN3" s="157"/>
      <c r="TAO3" s="157"/>
      <c r="TAP3" s="157"/>
      <c r="TAQ3" s="157"/>
      <c r="TAR3" s="157"/>
      <c r="TAS3" s="157"/>
      <c r="TAT3" s="157"/>
      <c r="TAU3" s="157"/>
      <c r="TAV3" s="157"/>
      <c r="TAW3" s="157"/>
      <c r="TAX3" s="157"/>
      <c r="TAY3" s="157"/>
      <c r="TAZ3" s="157"/>
      <c r="TBA3" s="157"/>
      <c r="TBB3" s="157"/>
      <c r="TBC3" s="157"/>
      <c r="TBD3" s="157"/>
      <c r="TBE3" s="157"/>
      <c r="TBF3" s="157"/>
      <c r="TBG3" s="157"/>
      <c r="TBH3" s="157"/>
      <c r="TBI3" s="157"/>
      <c r="TBJ3" s="157"/>
      <c r="TBK3" s="157"/>
      <c r="TBL3" s="157"/>
      <c r="TBM3" s="157"/>
      <c r="TBN3" s="157"/>
      <c r="TBO3" s="157"/>
      <c r="TBP3" s="157"/>
      <c r="TBQ3" s="157"/>
      <c r="TBR3" s="157"/>
      <c r="TBS3" s="157"/>
      <c r="TBT3" s="157"/>
      <c r="TBU3" s="157"/>
      <c r="TBV3" s="157"/>
      <c r="TBW3" s="157"/>
      <c r="TBX3" s="157"/>
      <c r="TBY3" s="157"/>
      <c r="TBZ3" s="157"/>
      <c r="TCA3" s="157"/>
      <c r="TCB3" s="157"/>
      <c r="TCC3" s="157"/>
      <c r="TCD3" s="157"/>
      <c r="TCE3" s="157"/>
      <c r="TCF3" s="157"/>
      <c r="TCG3" s="157"/>
      <c r="TCH3" s="157"/>
      <c r="TCI3" s="157"/>
      <c r="TCJ3" s="157"/>
      <c r="TCK3" s="157"/>
      <c r="TCL3" s="157"/>
      <c r="TCM3" s="157"/>
      <c r="TCN3" s="157"/>
      <c r="TCO3" s="157"/>
      <c r="TCP3" s="157"/>
      <c r="TCQ3" s="157"/>
      <c r="TCR3" s="157"/>
      <c r="TCS3" s="157"/>
      <c r="TCT3" s="157"/>
      <c r="TCU3" s="157"/>
      <c r="TCV3" s="157"/>
      <c r="TCW3" s="157"/>
      <c r="TCX3" s="157"/>
      <c r="TCY3" s="157"/>
      <c r="TCZ3" s="157"/>
      <c r="TDA3" s="157"/>
      <c r="TDB3" s="157"/>
      <c r="TDC3" s="157"/>
      <c r="TDD3" s="157"/>
      <c r="TDE3" s="157"/>
      <c r="TDF3" s="157"/>
      <c r="TDG3" s="157"/>
      <c r="TDH3" s="157"/>
      <c r="TDI3" s="157"/>
      <c r="TDJ3" s="157"/>
      <c r="TDK3" s="157"/>
      <c r="TDL3" s="157"/>
      <c r="TDM3" s="157"/>
      <c r="TDN3" s="157"/>
      <c r="TDO3" s="157"/>
      <c r="TDP3" s="157"/>
      <c r="TDQ3" s="157"/>
      <c r="TDR3" s="157"/>
      <c r="TDS3" s="157"/>
      <c r="TDT3" s="157"/>
      <c r="TDU3" s="157"/>
      <c r="TDV3" s="157"/>
      <c r="TDW3" s="157"/>
      <c r="TDX3" s="157"/>
      <c r="TDY3" s="157"/>
      <c r="TDZ3" s="157"/>
      <c r="TEA3" s="157"/>
      <c r="TEB3" s="157"/>
      <c r="TEC3" s="157"/>
      <c r="TED3" s="157"/>
      <c r="TEE3" s="157"/>
      <c r="TEF3" s="157"/>
      <c r="TEG3" s="157"/>
      <c r="TEH3" s="157"/>
      <c r="TEI3" s="157"/>
      <c r="TEJ3" s="157"/>
      <c r="TEK3" s="157"/>
      <c r="TEL3" s="157"/>
      <c r="TEM3" s="157"/>
      <c r="TEN3" s="157"/>
      <c r="TEO3" s="157"/>
      <c r="TEP3" s="157"/>
      <c r="TEQ3" s="157"/>
      <c r="TER3" s="157"/>
      <c r="TES3" s="157"/>
      <c r="TET3" s="157"/>
      <c r="TEU3" s="157"/>
      <c r="TEV3" s="157"/>
      <c r="TEW3" s="157"/>
      <c r="TEX3" s="157"/>
      <c r="TEY3" s="157"/>
      <c r="TEZ3" s="157"/>
      <c r="TFA3" s="157"/>
      <c r="TFB3" s="157"/>
      <c r="TFC3" s="157"/>
      <c r="TFD3" s="157"/>
      <c r="TFE3" s="157"/>
      <c r="TFF3" s="157"/>
      <c r="TFG3" s="157"/>
      <c r="TFH3" s="157"/>
      <c r="TFI3" s="157"/>
      <c r="TFJ3" s="157"/>
      <c r="TFK3" s="157"/>
      <c r="TFL3" s="157"/>
      <c r="TFM3" s="157"/>
      <c r="TFN3" s="157"/>
      <c r="TFO3" s="157"/>
      <c r="TFP3" s="157"/>
      <c r="TFQ3" s="157"/>
      <c r="TFR3" s="157"/>
      <c r="TFS3" s="157"/>
      <c r="TFT3" s="157"/>
      <c r="TFU3" s="157"/>
      <c r="TFV3" s="157"/>
      <c r="TFW3" s="157"/>
      <c r="TFX3" s="157"/>
      <c r="TFY3" s="157"/>
      <c r="TFZ3" s="157"/>
      <c r="TGA3" s="157"/>
      <c r="TGB3" s="157"/>
      <c r="TGC3" s="157"/>
      <c r="TGD3" s="157"/>
      <c r="TGE3" s="157"/>
      <c r="TGF3" s="157"/>
      <c r="TGG3" s="157"/>
      <c r="TGH3" s="157"/>
      <c r="TGI3" s="157"/>
      <c r="TGJ3" s="157"/>
      <c r="TGK3" s="157"/>
      <c r="TGL3" s="157"/>
      <c r="TGM3" s="157"/>
      <c r="TGN3" s="157"/>
      <c r="TGO3" s="157"/>
      <c r="TGP3" s="157"/>
      <c r="TGQ3" s="157"/>
      <c r="TGR3" s="157"/>
      <c r="TGS3" s="157"/>
      <c r="TGT3" s="157"/>
      <c r="TGU3" s="157"/>
      <c r="TGV3" s="157"/>
      <c r="TGW3" s="157"/>
      <c r="TGX3" s="157"/>
      <c r="TGY3" s="157"/>
      <c r="TGZ3" s="157"/>
      <c r="THA3" s="157"/>
      <c r="THB3" s="157"/>
      <c r="THC3" s="157"/>
      <c r="THD3" s="157"/>
      <c r="THE3" s="157"/>
      <c r="THF3" s="157"/>
      <c r="THG3" s="157"/>
      <c r="THH3" s="157"/>
      <c r="THI3" s="157"/>
      <c r="THJ3" s="157"/>
      <c r="THK3" s="157"/>
      <c r="THL3" s="157"/>
      <c r="THM3" s="157"/>
      <c r="THN3" s="157"/>
      <c r="THO3" s="157"/>
      <c r="THP3" s="157"/>
      <c r="THQ3" s="157"/>
      <c r="THR3" s="157"/>
      <c r="THS3" s="157"/>
      <c r="THT3" s="157"/>
      <c r="THU3" s="157"/>
      <c r="THV3" s="157"/>
      <c r="THW3" s="157"/>
      <c r="THX3" s="157"/>
      <c r="THY3" s="157"/>
      <c r="THZ3" s="157"/>
      <c r="TIA3" s="157"/>
      <c r="TIB3" s="157"/>
      <c r="TIC3" s="157"/>
      <c r="TID3" s="157"/>
      <c r="TIE3" s="157"/>
      <c r="TIF3" s="157"/>
      <c r="TIG3" s="157"/>
      <c r="TIH3" s="157"/>
      <c r="TII3" s="157"/>
      <c r="TIJ3" s="157"/>
      <c r="TIK3" s="157"/>
      <c r="TIL3" s="157"/>
      <c r="TIM3" s="157"/>
      <c r="TIN3" s="157"/>
      <c r="TIO3" s="157"/>
      <c r="TIP3" s="157"/>
      <c r="TIQ3" s="157"/>
      <c r="TIR3" s="157"/>
      <c r="TIS3" s="157"/>
      <c r="TIT3" s="157"/>
      <c r="TIU3" s="157"/>
      <c r="TIV3" s="157"/>
      <c r="TIW3" s="157"/>
      <c r="TIX3" s="157"/>
      <c r="TIY3" s="157"/>
      <c r="TIZ3" s="157"/>
      <c r="TJA3" s="157"/>
      <c r="TJB3" s="157"/>
      <c r="TJC3" s="157"/>
      <c r="TJD3" s="157"/>
      <c r="TJE3" s="157"/>
      <c r="TJF3" s="157"/>
      <c r="TJG3" s="157"/>
      <c r="TJH3" s="157"/>
      <c r="TJI3" s="157"/>
      <c r="TJJ3" s="157"/>
      <c r="TJK3" s="157"/>
      <c r="TJL3" s="157"/>
      <c r="TJM3" s="157"/>
      <c r="TJN3" s="157"/>
      <c r="TJO3" s="157"/>
      <c r="TJP3" s="157"/>
      <c r="TJQ3" s="157"/>
      <c r="TJR3" s="157"/>
      <c r="TJS3" s="157"/>
      <c r="TJT3" s="157"/>
      <c r="TJU3" s="157"/>
      <c r="TJV3" s="157"/>
      <c r="TJW3" s="157"/>
      <c r="TJX3" s="157"/>
      <c r="TJY3" s="157"/>
      <c r="TJZ3" s="157"/>
      <c r="TKA3" s="157"/>
      <c r="TKB3" s="157"/>
      <c r="TKC3" s="157"/>
      <c r="TKD3" s="157"/>
      <c r="TKE3" s="157"/>
      <c r="TKF3" s="157"/>
      <c r="TKG3" s="157"/>
      <c r="TKH3" s="157"/>
      <c r="TKI3" s="157"/>
      <c r="TKJ3" s="157"/>
      <c r="TKK3" s="157"/>
      <c r="TKL3" s="157"/>
      <c r="TKM3" s="157"/>
      <c r="TKN3" s="157"/>
      <c r="TKO3" s="157"/>
      <c r="TKP3" s="157"/>
      <c r="TKQ3" s="157"/>
      <c r="TKR3" s="157"/>
      <c r="TKS3" s="157"/>
      <c r="TKT3" s="157"/>
      <c r="TKU3" s="157"/>
      <c r="TKV3" s="157"/>
      <c r="TKW3" s="157"/>
      <c r="TKX3" s="157"/>
      <c r="TKY3" s="157"/>
      <c r="TKZ3" s="157"/>
      <c r="TLA3" s="157"/>
      <c r="TLB3" s="157"/>
      <c r="TLC3" s="157"/>
      <c r="TLD3" s="157"/>
      <c r="TLE3" s="157"/>
      <c r="TLF3" s="157"/>
      <c r="TLG3" s="157"/>
      <c r="TLH3" s="157"/>
      <c r="TLI3" s="157"/>
      <c r="TLJ3" s="157"/>
      <c r="TLK3" s="157"/>
      <c r="TLL3" s="157"/>
      <c r="TLM3" s="157"/>
      <c r="TLN3" s="157"/>
      <c r="TLO3" s="157"/>
      <c r="TLP3" s="157"/>
      <c r="TLQ3" s="157"/>
      <c r="TLR3" s="157"/>
      <c r="TLS3" s="157"/>
      <c r="TLT3" s="157"/>
      <c r="TLU3" s="157"/>
      <c r="TLV3" s="157"/>
      <c r="TLW3" s="157"/>
      <c r="TLX3" s="157"/>
      <c r="TLY3" s="157"/>
      <c r="TLZ3" s="157"/>
      <c r="TMA3" s="157"/>
      <c r="TMB3" s="157"/>
      <c r="TMC3" s="157"/>
      <c r="TMD3" s="157"/>
      <c r="TME3" s="157"/>
      <c r="TMF3" s="157"/>
      <c r="TMG3" s="157"/>
      <c r="TMH3" s="157"/>
      <c r="TMI3" s="157"/>
      <c r="TMJ3" s="157"/>
      <c r="TMK3" s="157"/>
      <c r="TML3" s="157"/>
      <c r="TMM3" s="157"/>
      <c r="TMN3" s="157"/>
      <c r="TMO3" s="157"/>
      <c r="TMP3" s="157"/>
      <c r="TMQ3" s="157"/>
      <c r="TMR3" s="157"/>
      <c r="TMS3" s="157"/>
      <c r="TMT3" s="157"/>
      <c r="TMU3" s="157"/>
      <c r="TMV3" s="157"/>
      <c r="TMW3" s="157"/>
      <c r="TMX3" s="157"/>
      <c r="TMY3" s="157"/>
      <c r="TMZ3" s="157"/>
      <c r="TNA3" s="157"/>
      <c r="TNB3" s="157"/>
      <c r="TNC3" s="157"/>
      <c r="TND3" s="157"/>
      <c r="TNE3" s="157"/>
      <c r="TNF3" s="157"/>
      <c r="TNG3" s="157"/>
      <c r="TNH3" s="157"/>
      <c r="TNI3" s="157"/>
      <c r="TNJ3" s="157"/>
      <c r="TNK3" s="157"/>
      <c r="TNL3" s="157"/>
      <c r="TNM3" s="157"/>
      <c r="TNN3" s="157"/>
      <c r="TNO3" s="157"/>
      <c r="TNP3" s="157"/>
      <c r="TNQ3" s="157"/>
      <c r="TNR3" s="157"/>
      <c r="TNS3" s="157"/>
      <c r="TNT3" s="157"/>
      <c r="TNU3" s="157"/>
      <c r="TNV3" s="157"/>
      <c r="TNW3" s="157"/>
      <c r="TNX3" s="157"/>
      <c r="TNY3" s="157"/>
      <c r="TNZ3" s="157"/>
      <c r="TOA3" s="157"/>
      <c r="TOB3" s="157"/>
      <c r="TOC3" s="157"/>
      <c r="TOD3" s="157"/>
      <c r="TOE3" s="157"/>
      <c r="TOF3" s="157"/>
      <c r="TOG3" s="157"/>
      <c r="TOH3" s="157"/>
      <c r="TOI3" s="157"/>
      <c r="TOJ3" s="157"/>
      <c r="TOK3" s="157"/>
      <c r="TOL3" s="157"/>
      <c r="TOM3" s="157"/>
      <c r="TON3" s="157"/>
      <c r="TOO3" s="157"/>
      <c r="TOP3" s="157"/>
      <c r="TOQ3" s="157"/>
      <c r="TOR3" s="157"/>
      <c r="TOS3" s="157"/>
      <c r="TOT3" s="157"/>
      <c r="TOU3" s="157"/>
      <c r="TOV3" s="157"/>
      <c r="TOW3" s="157"/>
      <c r="TOX3" s="157"/>
      <c r="TOY3" s="157"/>
      <c r="TOZ3" s="157"/>
      <c r="TPA3" s="157"/>
      <c r="TPB3" s="157"/>
      <c r="TPC3" s="157"/>
      <c r="TPD3" s="157"/>
      <c r="TPE3" s="157"/>
      <c r="TPF3" s="157"/>
      <c r="TPG3" s="157"/>
      <c r="TPH3" s="157"/>
      <c r="TPI3" s="157"/>
      <c r="TPJ3" s="157"/>
      <c r="TPK3" s="157"/>
      <c r="TPL3" s="157"/>
      <c r="TPM3" s="157"/>
      <c r="TPN3" s="157"/>
      <c r="TPO3" s="157"/>
      <c r="TPP3" s="157"/>
      <c r="TPQ3" s="157"/>
      <c r="TPR3" s="157"/>
      <c r="TPS3" s="157"/>
      <c r="TPT3" s="157"/>
      <c r="TPU3" s="157"/>
      <c r="TPV3" s="157"/>
      <c r="TPW3" s="157"/>
      <c r="TPX3" s="157"/>
      <c r="TPY3" s="157"/>
      <c r="TPZ3" s="157"/>
      <c r="TQA3" s="157"/>
      <c r="TQB3" s="157"/>
      <c r="TQC3" s="157"/>
      <c r="TQD3" s="157"/>
      <c r="TQE3" s="157"/>
      <c r="TQF3" s="157"/>
      <c r="TQG3" s="157"/>
      <c r="TQH3" s="157"/>
      <c r="TQI3" s="157"/>
      <c r="TQJ3" s="157"/>
      <c r="TQK3" s="157"/>
      <c r="TQL3" s="157"/>
      <c r="TQM3" s="157"/>
      <c r="TQN3" s="157"/>
      <c r="TQO3" s="157"/>
      <c r="TQP3" s="157"/>
      <c r="TQQ3" s="157"/>
      <c r="TQR3" s="157"/>
      <c r="TQS3" s="157"/>
      <c r="TQT3" s="157"/>
      <c r="TQU3" s="157"/>
      <c r="TQV3" s="157"/>
      <c r="TQW3" s="157"/>
      <c r="TQX3" s="157"/>
      <c r="TQY3" s="157"/>
      <c r="TQZ3" s="157"/>
      <c r="TRA3" s="157"/>
      <c r="TRB3" s="157"/>
      <c r="TRC3" s="157"/>
      <c r="TRD3" s="157"/>
      <c r="TRE3" s="157"/>
      <c r="TRF3" s="157"/>
      <c r="TRG3" s="157"/>
      <c r="TRH3" s="157"/>
      <c r="TRI3" s="157"/>
      <c r="TRJ3" s="157"/>
      <c r="TRK3" s="157"/>
      <c r="TRL3" s="157"/>
      <c r="TRM3" s="157"/>
      <c r="TRN3" s="157"/>
      <c r="TRO3" s="157"/>
      <c r="TRP3" s="157"/>
      <c r="TRQ3" s="157"/>
      <c r="TRR3" s="157"/>
      <c r="TRS3" s="157"/>
      <c r="TRT3" s="157"/>
      <c r="TRU3" s="157"/>
      <c r="TRV3" s="157"/>
      <c r="TRW3" s="157"/>
      <c r="TRX3" s="157"/>
      <c r="TRY3" s="157"/>
      <c r="TRZ3" s="157"/>
      <c r="TSA3" s="157"/>
      <c r="TSB3" s="157"/>
      <c r="TSC3" s="157"/>
      <c r="TSD3" s="157"/>
      <c r="TSE3" s="157"/>
      <c r="TSF3" s="157"/>
      <c r="TSG3" s="157"/>
      <c r="TSH3" s="157"/>
      <c r="TSI3" s="157"/>
      <c r="TSJ3" s="157"/>
      <c r="TSK3" s="157"/>
      <c r="TSL3" s="157"/>
      <c r="TSM3" s="157"/>
      <c r="TSN3" s="157"/>
      <c r="TSO3" s="157"/>
      <c r="TSP3" s="157"/>
      <c r="TSQ3" s="157"/>
      <c r="TSR3" s="157"/>
      <c r="TSS3" s="157"/>
      <c r="TST3" s="157"/>
      <c r="TSU3" s="157"/>
      <c r="TSV3" s="157"/>
      <c r="TSW3" s="157"/>
      <c r="TSX3" s="157"/>
      <c r="TSY3" s="157"/>
      <c r="TSZ3" s="157"/>
      <c r="TTA3" s="157"/>
      <c r="TTB3" s="157"/>
      <c r="TTC3" s="157"/>
      <c r="TTD3" s="157"/>
      <c r="TTE3" s="157"/>
      <c r="TTF3" s="157"/>
      <c r="TTG3" s="157"/>
      <c r="TTH3" s="157"/>
      <c r="TTI3" s="157"/>
      <c r="TTJ3" s="157"/>
      <c r="TTK3" s="157"/>
      <c r="TTL3" s="157"/>
      <c r="TTM3" s="157"/>
      <c r="TTN3" s="157"/>
      <c r="TTO3" s="157"/>
      <c r="TTP3" s="157"/>
      <c r="TTQ3" s="157"/>
      <c r="TTR3" s="157"/>
      <c r="TTS3" s="157"/>
      <c r="TTT3" s="157"/>
      <c r="TTU3" s="157"/>
      <c r="TTV3" s="157"/>
      <c r="TTW3" s="157"/>
      <c r="TTX3" s="157"/>
      <c r="TTY3" s="157"/>
      <c r="TTZ3" s="157"/>
      <c r="TUA3" s="157"/>
      <c r="TUB3" s="157"/>
      <c r="TUC3" s="157"/>
      <c r="TUD3" s="157"/>
      <c r="TUE3" s="157"/>
      <c r="TUF3" s="157"/>
      <c r="TUG3" s="157"/>
      <c r="TUH3" s="157"/>
      <c r="TUI3" s="157"/>
      <c r="TUJ3" s="157"/>
      <c r="TUK3" s="157"/>
      <c r="TUL3" s="157"/>
      <c r="TUM3" s="157"/>
      <c r="TUN3" s="157"/>
      <c r="TUO3" s="157"/>
      <c r="TUP3" s="157"/>
      <c r="TUQ3" s="157"/>
      <c r="TUR3" s="157"/>
      <c r="TUS3" s="157"/>
      <c r="TUT3" s="157"/>
      <c r="TUU3" s="157"/>
      <c r="TUV3" s="157"/>
      <c r="TUW3" s="157"/>
      <c r="TUX3" s="157"/>
      <c r="TUY3" s="157"/>
      <c r="TUZ3" s="157"/>
      <c r="TVA3" s="157"/>
      <c r="TVB3" s="157"/>
      <c r="TVC3" s="157"/>
      <c r="TVD3" s="157"/>
      <c r="TVE3" s="157"/>
      <c r="TVF3" s="157"/>
      <c r="TVG3" s="157"/>
      <c r="TVH3" s="157"/>
      <c r="TVI3" s="157"/>
      <c r="TVJ3" s="157"/>
      <c r="TVK3" s="157"/>
      <c r="TVL3" s="157"/>
      <c r="TVM3" s="157"/>
      <c r="TVN3" s="157"/>
      <c r="TVO3" s="157"/>
      <c r="TVP3" s="157"/>
      <c r="TVQ3" s="157"/>
      <c r="TVR3" s="157"/>
      <c r="TVS3" s="157"/>
      <c r="TVT3" s="157"/>
      <c r="TVU3" s="157"/>
      <c r="TVV3" s="157"/>
      <c r="TVW3" s="157"/>
      <c r="TVX3" s="157"/>
      <c r="TVY3" s="157"/>
      <c r="TVZ3" s="157"/>
      <c r="TWA3" s="157"/>
      <c r="TWB3" s="157"/>
      <c r="TWC3" s="157"/>
      <c r="TWD3" s="157"/>
      <c r="TWE3" s="157"/>
      <c r="TWF3" s="157"/>
      <c r="TWG3" s="157"/>
      <c r="TWH3" s="157"/>
      <c r="TWI3" s="157"/>
      <c r="TWJ3" s="157"/>
      <c r="TWK3" s="157"/>
      <c r="TWL3" s="157"/>
      <c r="TWM3" s="157"/>
      <c r="TWN3" s="157"/>
      <c r="TWO3" s="157"/>
      <c r="TWP3" s="157"/>
      <c r="TWQ3" s="157"/>
      <c r="TWR3" s="157"/>
      <c r="TWS3" s="157"/>
      <c r="TWT3" s="157"/>
      <c r="TWU3" s="157"/>
      <c r="TWV3" s="157"/>
      <c r="TWW3" s="157"/>
      <c r="TWX3" s="157"/>
      <c r="TWY3" s="157"/>
      <c r="TWZ3" s="157"/>
      <c r="TXA3" s="157"/>
      <c r="TXB3" s="157"/>
      <c r="TXC3" s="157"/>
      <c r="TXD3" s="157"/>
      <c r="TXE3" s="157"/>
      <c r="TXF3" s="157"/>
      <c r="TXG3" s="157"/>
      <c r="TXH3" s="157"/>
      <c r="TXI3" s="157"/>
      <c r="TXJ3" s="157"/>
      <c r="TXK3" s="157"/>
      <c r="TXL3" s="157"/>
      <c r="TXM3" s="157"/>
      <c r="TXN3" s="157"/>
      <c r="TXO3" s="157"/>
      <c r="TXP3" s="157"/>
      <c r="TXQ3" s="157"/>
      <c r="TXR3" s="157"/>
      <c r="TXS3" s="157"/>
      <c r="TXT3" s="157"/>
      <c r="TXU3" s="157"/>
      <c r="TXV3" s="157"/>
      <c r="TXW3" s="157"/>
      <c r="TXX3" s="157"/>
      <c r="TXY3" s="157"/>
      <c r="TXZ3" s="157"/>
      <c r="TYA3" s="157"/>
      <c r="TYB3" s="157"/>
      <c r="TYC3" s="157"/>
      <c r="TYD3" s="157"/>
      <c r="TYE3" s="157"/>
      <c r="TYF3" s="157"/>
      <c r="TYG3" s="157"/>
      <c r="TYH3" s="157"/>
      <c r="TYI3" s="157"/>
      <c r="TYJ3" s="157"/>
      <c r="TYK3" s="157"/>
      <c r="TYL3" s="157"/>
      <c r="TYM3" s="157"/>
      <c r="TYN3" s="157"/>
      <c r="TYO3" s="157"/>
      <c r="TYP3" s="157"/>
      <c r="TYQ3" s="157"/>
      <c r="TYR3" s="157"/>
      <c r="TYS3" s="157"/>
      <c r="TYT3" s="157"/>
      <c r="TYU3" s="157"/>
      <c r="TYV3" s="157"/>
      <c r="TYW3" s="157"/>
      <c r="TYX3" s="157"/>
      <c r="TYY3" s="157"/>
      <c r="TYZ3" s="157"/>
      <c r="TZA3" s="157"/>
      <c r="TZB3" s="157"/>
      <c r="TZC3" s="157"/>
      <c r="TZD3" s="157"/>
      <c r="TZE3" s="157"/>
      <c r="TZF3" s="157"/>
      <c r="TZG3" s="157"/>
      <c r="TZH3" s="157"/>
      <c r="TZI3" s="157"/>
      <c r="TZJ3" s="157"/>
      <c r="TZK3" s="157"/>
      <c r="TZL3" s="157"/>
      <c r="TZM3" s="157"/>
      <c r="TZN3" s="157"/>
      <c r="TZO3" s="157"/>
      <c r="TZP3" s="157"/>
      <c r="TZQ3" s="157"/>
      <c r="TZR3" s="157"/>
      <c r="TZS3" s="157"/>
      <c r="TZT3" s="157"/>
      <c r="TZU3" s="157"/>
      <c r="TZV3" s="157"/>
      <c r="TZW3" s="157"/>
      <c r="TZX3" s="157"/>
      <c r="TZY3" s="157"/>
      <c r="TZZ3" s="157"/>
      <c r="UAA3" s="157"/>
      <c r="UAB3" s="157"/>
      <c r="UAC3" s="157"/>
      <c r="UAD3" s="157"/>
      <c r="UAE3" s="157"/>
      <c r="UAF3" s="157"/>
      <c r="UAG3" s="157"/>
      <c r="UAH3" s="157"/>
      <c r="UAI3" s="157"/>
      <c r="UAJ3" s="157"/>
      <c r="UAK3" s="157"/>
      <c r="UAL3" s="157"/>
      <c r="UAM3" s="157"/>
      <c r="UAN3" s="157"/>
      <c r="UAO3" s="157"/>
      <c r="UAP3" s="157"/>
      <c r="UAQ3" s="157"/>
      <c r="UAR3" s="157"/>
      <c r="UAS3" s="157"/>
      <c r="UAT3" s="157"/>
      <c r="UAU3" s="157"/>
      <c r="UAV3" s="157"/>
      <c r="UAW3" s="157"/>
      <c r="UAX3" s="157"/>
      <c r="UAY3" s="157"/>
      <c r="UAZ3" s="157"/>
      <c r="UBA3" s="157"/>
      <c r="UBB3" s="157"/>
      <c r="UBC3" s="157"/>
      <c r="UBD3" s="157"/>
      <c r="UBE3" s="157"/>
      <c r="UBF3" s="157"/>
      <c r="UBG3" s="157"/>
      <c r="UBH3" s="157"/>
      <c r="UBI3" s="157"/>
      <c r="UBJ3" s="157"/>
      <c r="UBK3" s="157"/>
      <c r="UBL3" s="157"/>
      <c r="UBM3" s="157"/>
      <c r="UBN3" s="157"/>
      <c r="UBO3" s="157"/>
      <c r="UBP3" s="157"/>
      <c r="UBQ3" s="157"/>
      <c r="UBR3" s="157"/>
      <c r="UBS3" s="157"/>
      <c r="UBT3" s="157"/>
      <c r="UBU3" s="157"/>
      <c r="UBV3" s="157"/>
      <c r="UBW3" s="157"/>
      <c r="UBX3" s="157"/>
      <c r="UBY3" s="157"/>
      <c r="UBZ3" s="157"/>
      <c r="UCA3" s="157"/>
      <c r="UCB3" s="157"/>
      <c r="UCC3" s="157"/>
      <c r="UCD3" s="157"/>
      <c r="UCE3" s="157"/>
      <c r="UCF3" s="157"/>
      <c r="UCG3" s="157"/>
      <c r="UCH3" s="157"/>
      <c r="UCI3" s="157"/>
      <c r="UCJ3" s="157"/>
      <c r="UCK3" s="157"/>
      <c r="UCL3" s="157"/>
      <c r="UCM3" s="157"/>
      <c r="UCN3" s="157"/>
      <c r="UCO3" s="157"/>
      <c r="UCP3" s="157"/>
      <c r="UCQ3" s="157"/>
      <c r="UCR3" s="157"/>
      <c r="UCS3" s="157"/>
      <c r="UCT3" s="157"/>
      <c r="UCU3" s="157"/>
      <c r="UCV3" s="157"/>
      <c r="UCW3" s="157"/>
      <c r="UCX3" s="157"/>
      <c r="UCY3" s="157"/>
      <c r="UCZ3" s="157"/>
      <c r="UDA3" s="157"/>
      <c r="UDB3" s="157"/>
      <c r="UDC3" s="157"/>
      <c r="UDD3" s="157"/>
      <c r="UDE3" s="157"/>
      <c r="UDF3" s="157"/>
      <c r="UDG3" s="157"/>
      <c r="UDH3" s="157"/>
      <c r="UDI3" s="157"/>
      <c r="UDJ3" s="157"/>
      <c r="UDK3" s="157"/>
      <c r="UDL3" s="157"/>
      <c r="UDM3" s="157"/>
      <c r="UDN3" s="157"/>
      <c r="UDO3" s="157"/>
      <c r="UDP3" s="157"/>
      <c r="UDQ3" s="157"/>
      <c r="UDR3" s="157"/>
      <c r="UDS3" s="157"/>
      <c r="UDT3" s="157"/>
      <c r="UDU3" s="157"/>
      <c r="UDV3" s="157"/>
      <c r="UDW3" s="157"/>
      <c r="UDX3" s="157"/>
      <c r="UDY3" s="157"/>
      <c r="UDZ3" s="157"/>
      <c r="UEA3" s="157"/>
      <c r="UEB3" s="157"/>
      <c r="UEC3" s="157"/>
      <c r="UED3" s="157"/>
      <c r="UEE3" s="157"/>
      <c r="UEF3" s="157"/>
      <c r="UEG3" s="157"/>
      <c r="UEH3" s="157"/>
      <c r="UEI3" s="157"/>
      <c r="UEJ3" s="157"/>
      <c r="UEK3" s="157"/>
      <c r="UEL3" s="157"/>
      <c r="UEM3" s="157"/>
      <c r="UEN3" s="157"/>
      <c r="UEO3" s="157"/>
      <c r="UEP3" s="157"/>
      <c r="UEQ3" s="157"/>
      <c r="UER3" s="157"/>
      <c r="UES3" s="157"/>
      <c r="UET3" s="157"/>
      <c r="UEU3" s="157"/>
      <c r="UEV3" s="157"/>
      <c r="UEW3" s="157"/>
      <c r="UEX3" s="157"/>
      <c r="UEY3" s="157"/>
      <c r="UEZ3" s="157"/>
      <c r="UFA3" s="157"/>
      <c r="UFB3" s="157"/>
      <c r="UFC3" s="157"/>
      <c r="UFD3" s="157"/>
      <c r="UFE3" s="157"/>
      <c r="UFF3" s="157"/>
      <c r="UFG3" s="157"/>
      <c r="UFH3" s="157"/>
      <c r="UFI3" s="157"/>
      <c r="UFJ3" s="157"/>
      <c r="UFK3" s="157"/>
      <c r="UFL3" s="157"/>
      <c r="UFM3" s="157"/>
      <c r="UFN3" s="157"/>
      <c r="UFO3" s="157"/>
      <c r="UFP3" s="157"/>
      <c r="UFQ3" s="157"/>
      <c r="UFR3" s="157"/>
      <c r="UFS3" s="157"/>
      <c r="UFT3" s="157"/>
      <c r="UFU3" s="157"/>
      <c r="UFV3" s="157"/>
      <c r="UFW3" s="157"/>
      <c r="UFX3" s="157"/>
      <c r="UFY3" s="157"/>
      <c r="UFZ3" s="157"/>
      <c r="UGA3" s="157"/>
      <c r="UGB3" s="157"/>
      <c r="UGC3" s="157"/>
      <c r="UGD3" s="157"/>
      <c r="UGE3" s="157"/>
      <c r="UGF3" s="157"/>
      <c r="UGG3" s="157"/>
      <c r="UGH3" s="157"/>
      <c r="UGI3" s="157"/>
      <c r="UGJ3" s="157"/>
      <c r="UGK3" s="157"/>
      <c r="UGL3" s="157"/>
      <c r="UGM3" s="157"/>
      <c r="UGN3" s="157"/>
      <c r="UGO3" s="157"/>
      <c r="UGP3" s="157"/>
      <c r="UGQ3" s="157"/>
      <c r="UGR3" s="157"/>
      <c r="UGS3" s="157"/>
      <c r="UGT3" s="157"/>
      <c r="UGU3" s="157"/>
      <c r="UGV3" s="157"/>
      <c r="UGW3" s="157"/>
      <c r="UGX3" s="157"/>
      <c r="UGY3" s="157"/>
      <c r="UGZ3" s="157"/>
      <c r="UHA3" s="157"/>
      <c r="UHB3" s="157"/>
      <c r="UHC3" s="157"/>
      <c r="UHD3" s="157"/>
      <c r="UHE3" s="157"/>
      <c r="UHF3" s="157"/>
      <c r="UHG3" s="157"/>
      <c r="UHH3" s="157"/>
      <c r="UHI3" s="157"/>
      <c r="UHJ3" s="157"/>
      <c r="UHK3" s="157"/>
      <c r="UHL3" s="157"/>
      <c r="UHM3" s="157"/>
      <c r="UHN3" s="157"/>
      <c r="UHO3" s="157"/>
      <c r="UHP3" s="157"/>
      <c r="UHQ3" s="157"/>
      <c r="UHR3" s="157"/>
      <c r="UHS3" s="157"/>
      <c r="UHT3" s="157"/>
      <c r="UHU3" s="157"/>
      <c r="UHV3" s="157"/>
      <c r="UHW3" s="157"/>
      <c r="UHX3" s="157"/>
      <c r="UHY3" s="157"/>
      <c r="UHZ3" s="157"/>
      <c r="UIA3" s="157"/>
      <c r="UIB3" s="157"/>
      <c r="UIC3" s="157"/>
      <c r="UID3" s="157"/>
      <c r="UIE3" s="157"/>
      <c r="UIF3" s="157"/>
      <c r="UIG3" s="157"/>
      <c r="UIH3" s="157"/>
      <c r="UII3" s="157"/>
      <c r="UIJ3" s="157"/>
      <c r="UIK3" s="157"/>
      <c r="UIL3" s="157"/>
      <c r="UIM3" s="157"/>
      <c r="UIN3" s="157"/>
      <c r="UIO3" s="157"/>
      <c r="UIP3" s="157"/>
      <c r="UIQ3" s="157"/>
      <c r="UIR3" s="157"/>
      <c r="UIS3" s="157"/>
      <c r="UIT3" s="157"/>
      <c r="UIU3" s="157"/>
      <c r="UIV3" s="157"/>
      <c r="UIW3" s="157"/>
      <c r="UIX3" s="157"/>
      <c r="UIY3" s="157"/>
      <c r="UIZ3" s="157"/>
      <c r="UJA3" s="157"/>
      <c r="UJB3" s="157"/>
      <c r="UJC3" s="157"/>
      <c r="UJD3" s="157"/>
      <c r="UJE3" s="157"/>
      <c r="UJF3" s="157"/>
      <c r="UJG3" s="157"/>
      <c r="UJH3" s="157"/>
      <c r="UJI3" s="157"/>
      <c r="UJJ3" s="157"/>
      <c r="UJK3" s="157"/>
      <c r="UJL3" s="157"/>
      <c r="UJM3" s="157"/>
      <c r="UJN3" s="157"/>
      <c r="UJO3" s="157"/>
      <c r="UJP3" s="157"/>
      <c r="UJQ3" s="157"/>
      <c r="UJR3" s="157"/>
      <c r="UJS3" s="157"/>
      <c r="UJT3" s="157"/>
      <c r="UJU3" s="157"/>
      <c r="UJV3" s="157"/>
      <c r="UJW3" s="157"/>
      <c r="UJX3" s="157"/>
      <c r="UJY3" s="157"/>
      <c r="UJZ3" s="157"/>
      <c r="UKA3" s="157"/>
      <c r="UKB3" s="157"/>
      <c r="UKC3" s="157"/>
      <c r="UKD3" s="157"/>
      <c r="UKE3" s="157"/>
      <c r="UKF3" s="157"/>
      <c r="UKG3" s="157"/>
      <c r="UKH3" s="157"/>
      <c r="UKI3" s="157"/>
      <c r="UKJ3" s="157"/>
      <c r="UKK3" s="157"/>
      <c r="UKL3" s="157"/>
      <c r="UKM3" s="157"/>
      <c r="UKN3" s="157"/>
      <c r="UKO3" s="157"/>
      <c r="UKP3" s="157"/>
      <c r="UKQ3" s="157"/>
      <c r="UKR3" s="157"/>
      <c r="UKS3" s="157"/>
      <c r="UKT3" s="157"/>
      <c r="UKU3" s="157"/>
      <c r="UKV3" s="157"/>
      <c r="UKW3" s="157"/>
      <c r="UKX3" s="157"/>
      <c r="UKY3" s="157"/>
      <c r="UKZ3" s="157"/>
      <c r="ULA3" s="157"/>
      <c r="ULB3" s="157"/>
      <c r="ULC3" s="157"/>
      <c r="ULD3" s="157"/>
      <c r="ULE3" s="157"/>
      <c r="ULF3" s="157"/>
      <c r="ULG3" s="157"/>
      <c r="ULH3" s="157"/>
      <c r="ULI3" s="157"/>
      <c r="ULJ3" s="157"/>
      <c r="ULK3" s="157"/>
      <c r="ULL3" s="157"/>
      <c r="ULM3" s="157"/>
      <c r="ULN3" s="157"/>
      <c r="ULO3" s="157"/>
      <c r="ULP3" s="157"/>
      <c r="ULQ3" s="157"/>
      <c r="ULR3" s="157"/>
      <c r="ULS3" s="157"/>
      <c r="ULT3" s="157"/>
      <c r="ULU3" s="157"/>
      <c r="ULV3" s="157"/>
      <c r="ULW3" s="157"/>
      <c r="ULX3" s="157"/>
      <c r="ULY3" s="157"/>
      <c r="ULZ3" s="157"/>
      <c r="UMA3" s="157"/>
      <c r="UMB3" s="157"/>
      <c r="UMC3" s="157"/>
      <c r="UMD3" s="157"/>
      <c r="UME3" s="157"/>
      <c r="UMF3" s="157"/>
      <c r="UMG3" s="157"/>
      <c r="UMH3" s="157"/>
      <c r="UMI3" s="157"/>
      <c r="UMJ3" s="157"/>
      <c r="UMK3" s="157"/>
      <c r="UML3" s="157"/>
      <c r="UMM3" s="157"/>
      <c r="UMN3" s="157"/>
      <c r="UMO3" s="157"/>
      <c r="UMP3" s="157"/>
      <c r="UMQ3" s="157"/>
      <c r="UMR3" s="157"/>
      <c r="UMS3" s="157"/>
      <c r="UMT3" s="157"/>
      <c r="UMU3" s="157"/>
      <c r="UMV3" s="157"/>
      <c r="UMW3" s="157"/>
      <c r="UMX3" s="157"/>
      <c r="UMY3" s="157"/>
      <c r="UMZ3" s="157"/>
      <c r="UNA3" s="157"/>
      <c r="UNB3" s="157"/>
      <c r="UNC3" s="157"/>
      <c r="UND3" s="157"/>
      <c r="UNE3" s="157"/>
      <c r="UNF3" s="157"/>
      <c r="UNG3" s="157"/>
      <c r="UNH3" s="157"/>
      <c r="UNI3" s="157"/>
      <c r="UNJ3" s="157"/>
      <c r="UNK3" s="157"/>
      <c r="UNL3" s="157"/>
      <c r="UNM3" s="157"/>
      <c r="UNN3" s="157"/>
      <c r="UNO3" s="157"/>
      <c r="UNP3" s="157"/>
      <c r="UNQ3" s="157"/>
      <c r="UNR3" s="157"/>
      <c r="UNS3" s="157"/>
      <c r="UNT3" s="157"/>
      <c r="UNU3" s="157"/>
      <c r="UNV3" s="157"/>
      <c r="UNW3" s="157"/>
      <c r="UNX3" s="157"/>
      <c r="UNY3" s="157"/>
      <c r="UNZ3" s="157"/>
      <c r="UOA3" s="157"/>
      <c r="UOB3" s="157"/>
      <c r="UOC3" s="157"/>
      <c r="UOD3" s="157"/>
      <c r="UOE3" s="157"/>
      <c r="UOF3" s="157"/>
      <c r="UOG3" s="157"/>
      <c r="UOH3" s="157"/>
      <c r="UOI3" s="157"/>
      <c r="UOJ3" s="157"/>
      <c r="UOK3" s="157"/>
      <c r="UOL3" s="157"/>
      <c r="UOM3" s="157"/>
      <c r="UON3" s="157"/>
      <c r="UOO3" s="157"/>
      <c r="UOP3" s="157"/>
      <c r="UOQ3" s="157"/>
      <c r="UOR3" s="157"/>
      <c r="UOS3" s="157"/>
      <c r="UOT3" s="157"/>
      <c r="UOU3" s="157"/>
      <c r="UOV3" s="157"/>
      <c r="UOW3" s="157"/>
      <c r="UOX3" s="157"/>
      <c r="UOY3" s="157"/>
      <c r="UOZ3" s="157"/>
      <c r="UPA3" s="157"/>
      <c r="UPB3" s="157"/>
      <c r="UPC3" s="157"/>
      <c r="UPD3" s="157"/>
      <c r="UPE3" s="157"/>
      <c r="UPF3" s="157"/>
      <c r="UPG3" s="157"/>
      <c r="UPH3" s="157"/>
      <c r="UPI3" s="157"/>
      <c r="UPJ3" s="157"/>
      <c r="UPK3" s="157"/>
      <c r="UPL3" s="157"/>
      <c r="UPM3" s="157"/>
      <c r="UPN3" s="157"/>
      <c r="UPO3" s="157"/>
      <c r="UPP3" s="157"/>
      <c r="UPQ3" s="157"/>
      <c r="UPR3" s="157"/>
      <c r="UPS3" s="157"/>
      <c r="UPT3" s="157"/>
      <c r="UPU3" s="157"/>
      <c r="UPV3" s="157"/>
      <c r="UPW3" s="157"/>
      <c r="UPX3" s="157"/>
      <c r="UPY3" s="157"/>
      <c r="UPZ3" s="157"/>
      <c r="UQA3" s="157"/>
      <c r="UQB3" s="157"/>
      <c r="UQC3" s="157"/>
      <c r="UQD3" s="157"/>
      <c r="UQE3" s="157"/>
      <c r="UQF3" s="157"/>
      <c r="UQG3" s="157"/>
      <c r="UQH3" s="157"/>
      <c r="UQI3" s="157"/>
      <c r="UQJ3" s="157"/>
      <c r="UQK3" s="157"/>
      <c r="UQL3" s="157"/>
      <c r="UQM3" s="157"/>
      <c r="UQN3" s="157"/>
      <c r="UQO3" s="157"/>
      <c r="UQP3" s="157"/>
      <c r="UQQ3" s="157"/>
      <c r="UQR3" s="157"/>
      <c r="UQS3" s="157"/>
      <c r="UQT3" s="157"/>
      <c r="UQU3" s="157"/>
      <c r="UQV3" s="157"/>
      <c r="UQW3" s="157"/>
      <c r="UQX3" s="157"/>
      <c r="UQY3" s="157"/>
      <c r="UQZ3" s="157"/>
      <c r="URA3" s="157"/>
      <c r="URB3" s="157"/>
      <c r="URC3" s="157"/>
      <c r="URD3" s="157"/>
      <c r="URE3" s="157"/>
      <c r="URF3" s="157"/>
      <c r="URG3" s="157"/>
      <c r="URH3" s="157"/>
      <c r="URI3" s="157"/>
      <c r="URJ3" s="157"/>
      <c r="URK3" s="157"/>
      <c r="URL3" s="157"/>
      <c r="URM3" s="157"/>
      <c r="URN3" s="157"/>
      <c r="URO3" s="157"/>
      <c r="URP3" s="157"/>
      <c r="URQ3" s="157"/>
      <c r="URR3" s="157"/>
      <c r="URS3" s="157"/>
      <c r="URT3" s="157"/>
      <c r="URU3" s="157"/>
      <c r="URV3" s="157"/>
      <c r="URW3" s="157"/>
      <c r="URX3" s="157"/>
      <c r="URY3" s="157"/>
      <c r="URZ3" s="157"/>
      <c r="USA3" s="157"/>
      <c r="USB3" s="157"/>
      <c r="USC3" s="157"/>
      <c r="USD3" s="157"/>
      <c r="USE3" s="157"/>
      <c r="USF3" s="157"/>
      <c r="USG3" s="157"/>
      <c r="USH3" s="157"/>
      <c r="USI3" s="157"/>
      <c r="USJ3" s="157"/>
      <c r="USK3" s="157"/>
      <c r="USL3" s="157"/>
      <c r="USM3" s="157"/>
      <c r="USN3" s="157"/>
      <c r="USO3" s="157"/>
      <c r="USP3" s="157"/>
      <c r="USQ3" s="157"/>
      <c r="USR3" s="157"/>
      <c r="USS3" s="157"/>
      <c r="UST3" s="157"/>
      <c r="USU3" s="157"/>
      <c r="USV3" s="157"/>
      <c r="USW3" s="157"/>
      <c r="USX3" s="157"/>
      <c r="USY3" s="157"/>
      <c r="USZ3" s="157"/>
      <c r="UTA3" s="157"/>
      <c r="UTB3" s="157"/>
      <c r="UTC3" s="157"/>
      <c r="UTD3" s="157"/>
      <c r="UTE3" s="157"/>
      <c r="UTF3" s="157"/>
      <c r="UTG3" s="157"/>
      <c r="UTH3" s="157"/>
      <c r="UTI3" s="157"/>
      <c r="UTJ3" s="157"/>
      <c r="UTK3" s="157"/>
      <c r="UTL3" s="157"/>
      <c r="UTM3" s="157"/>
      <c r="UTN3" s="157"/>
      <c r="UTO3" s="157"/>
      <c r="UTP3" s="157"/>
      <c r="UTQ3" s="157"/>
      <c r="UTR3" s="157"/>
      <c r="UTS3" s="157"/>
      <c r="UTT3" s="157"/>
      <c r="UTU3" s="157"/>
      <c r="UTV3" s="157"/>
      <c r="UTW3" s="157"/>
      <c r="UTX3" s="157"/>
      <c r="UTY3" s="157"/>
      <c r="UTZ3" s="157"/>
      <c r="UUA3" s="157"/>
      <c r="UUB3" s="157"/>
      <c r="UUC3" s="157"/>
      <c r="UUD3" s="157"/>
      <c r="UUE3" s="157"/>
      <c r="UUF3" s="157"/>
      <c r="UUG3" s="157"/>
      <c r="UUH3" s="157"/>
      <c r="UUI3" s="157"/>
      <c r="UUJ3" s="157"/>
      <c r="UUK3" s="157"/>
      <c r="UUL3" s="157"/>
      <c r="UUM3" s="157"/>
      <c r="UUN3" s="157"/>
      <c r="UUO3" s="157"/>
      <c r="UUP3" s="157"/>
      <c r="UUQ3" s="157"/>
      <c r="UUR3" s="157"/>
      <c r="UUS3" s="157"/>
      <c r="UUT3" s="157"/>
      <c r="UUU3" s="157"/>
      <c r="UUV3" s="157"/>
      <c r="UUW3" s="157"/>
      <c r="UUX3" s="157"/>
      <c r="UUY3" s="157"/>
      <c r="UUZ3" s="157"/>
      <c r="UVA3" s="157"/>
      <c r="UVB3" s="157"/>
      <c r="UVC3" s="157"/>
      <c r="UVD3" s="157"/>
      <c r="UVE3" s="157"/>
      <c r="UVF3" s="157"/>
      <c r="UVG3" s="157"/>
      <c r="UVH3" s="157"/>
      <c r="UVI3" s="157"/>
      <c r="UVJ3" s="157"/>
      <c r="UVK3" s="157"/>
      <c r="UVL3" s="157"/>
      <c r="UVM3" s="157"/>
      <c r="UVN3" s="157"/>
      <c r="UVO3" s="157"/>
      <c r="UVP3" s="157"/>
      <c r="UVQ3" s="157"/>
      <c r="UVR3" s="157"/>
      <c r="UVS3" s="157"/>
      <c r="UVT3" s="157"/>
      <c r="UVU3" s="157"/>
      <c r="UVV3" s="157"/>
      <c r="UVW3" s="157"/>
      <c r="UVX3" s="157"/>
      <c r="UVY3" s="157"/>
      <c r="UVZ3" s="157"/>
      <c r="UWA3" s="157"/>
      <c r="UWB3" s="157"/>
      <c r="UWC3" s="157"/>
      <c r="UWD3" s="157"/>
      <c r="UWE3" s="157"/>
      <c r="UWF3" s="157"/>
      <c r="UWG3" s="157"/>
      <c r="UWH3" s="157"/>
      <c r="UWI3" s="157"/>
      <c r="UWJ3" s="157"/>
      <c r="UWK3" s="157"/>
      <c r="UWL3" s="157"/>
      <c r="UWM3" s="157"/>
      <c r="UWN3" s="157"/>
      <c r="UWO3" s="157"/>
      <c r="UWP3" s="157"/>
      <c r="UWQ3" s="157"/>
      <c r="UWR3" s="157"/>
      <c r="UWS3" s="157"/>
      <c r="UWT3" s="157"/>
      <c r="UWU3" s="157"/>
      <c r="UWV3" s="157"/>
      <c r="UWW3" s="157"/>
      <c r="UWX3" s="157"/>
      <c r="UWY3" s="157"/>
      <c r="UWZ3" s="157"/>
      <c r="UXA3" s="157"/>
      <c r="UXB3" s="157"/>
      <c r="UXC3" s="157"/>
      <c r="UXD3" s="157"/>
      <c r="UXE3" s="157"/>
      <c r="UXF3" s="157"/>
      <c r="UXG3" s="157"/>
      <c r="UXH3" s="157"/>
      <c r="UXI3" s="157"/>
      <c r="UXJ3" s="157"/>
      <c r="UXK3" s="157"/>
      <c r="UXL3" s="157"/>
      <c r="UXM3" s="157"/>
      <c r="UXN3" s="157"/>
      <c r="UXO3" s="157"/>
      <c r="UXP3" s="157"/>
      <c r="UXQ3" s="157"/>
      <c r="UXR3" s="157"/>
      <c r="UXS3" s="157"/>
      <c r="UXT3" s="157"/>
      <c r="UXU3" s="157"/>
      <c r="UXV3" s="157"/>
      <c r="UXW3" s="157"/>
      <c r="UXX3" s="157"/>
      <c r="UXY3" s="157"/>
      <c r="UXZ3" s="157"/>
      <c r="UYA3" s="157"/>
      <c r="UYB3" s="157"/>
      <c r="UYC3" s="157"/>
      <c r="UYD3" s="157"/>
      <c r="UYE3" s="157"/>
      <c r="UYF3" s="157"/>
      <c r="UYG3" s="157"/>
      <c r="UYH3" s="157"/>
      <c r="UYI3" s="157"/>
      <c r="UYJ3" s="157"/>
      <c r="UYK3" s="157"/>
      <c r="UYL3" s="157"/>
      <c r="UYM3" s="157"/>
      <c r="UYN3" s="157"/>
      <c r="UYO3" s="157"/>
      <c r="UYP3" s="157"/>
      <c r="UYQ3" s="157"/>
      <c r="UYR3" s="157"/>
      <c r="UYS3" s="157"/>
      <c r="UYT3" s="157"/>
      <c r="UYU3" s="157"/>
      <c r="UYV3" s="157"/>
      <c r="UYW3" s="157"/>
      <c r="UYX3" s="157"/>
      <c r="UYY3" s="157"/>
      <c r="UYZ3" s="157"/>
      <c r="UZA3" s="157"/>
      <c r="UZB3" s="157"/>
      <c r="UZC3" s="157"/>
      <c r="UZD3" s="157"/>
      <c r="UZE3" s="157"/>
      <c r="UZF3" s="157"/>
      <c r="UZG3" s="157"/>
      <c r="UZH3" s="157"/>
      <c r="UZI3" s="157"/>
      <c r="UZJ3" s="157"/>
      <c r="UZK3" s="157"/>
      <c r="UZL3" s="157"/>
      <c r="UZM3" s="157"/>
      <c r="UZN3" s="157"/>
      <c r="UZO3" s="157"/>
      <c r="UZP3" s="157"/>
      <c r="UZQ3" s="157"/>
      <c r="UZR3" s="157"/>
      <c r="UZS3" s="157"/>
      <c r="UZT3" s="157"/>
      <c r="UZU3" s="157"/>
      <c r="UZV3" s="157"/>
      <c r="UZW3" s="157"/>
      <c r="UZX3" s="157"/>
      <c r="UZY3" s="157"/>
      <c r="UZZ3" s="157"/>
      <c r="VAA3" s="157"/>
      <c r="VAB3" s="157"/>
      <c r="VAC3" s="157"/>
      <c r="VAD3" s="157"/>
      <c r="VAE3" s="157"/>
      <c r="VAF3" s="157"/>
      <c r="VAG3" s="157"/>
      <c r="VAH3" s="157"/>
      <c r="VAI3" s="157"/>
      <c r="VAJ3" s="157"/>
      <c r="VAK3" s="157"/>
      <c r="VAL3" s="157"/>
      <c r="VAM3" s="157"/>
      <c r="VAN3" s="157"/>
      <c r="VAO3" s="157"/>
      <c r="VAP3" s="157"/>
      <c r="VAQ3" s="157"/>
      <c r="VAR3" s="157"/>
      <c r="VAS3" s="157"/>
      <c r="VAT3" s="157"/>
      <c r="VAU3" s="157"/>
      <c r="VAV3" s="157"/>
      <c r="VAW3" s="157"/>
      <c r="VAX3" s="157"/>
      <c r="VAY3" s="157"/>
      <c r="VAZ3" s="157"/>
      <c r="VBA3" s="157"/>
      <c r="VBB3" s="157"/>
      <c r="VBC3" s="157"/>
      <c r="VBD3" s="157"/>
      <c r="VBE3" s="157"/>
      <c r="VBF3" s="157"/>
      <c r="VBG3" s="157"/>
      <c r="VBH3" s="157"/>
      <c r="VBI3" s="157"/>
      <c r="VBJ3" s="157"/>
      <c r="VBK3" s="157"/>
      <c r="VBL3" s="157"/>
      <c r="VBM3" s="157"/>
      <c r="VBN3" s="157"/>
      <c r="VBO3" s="157"/>
      <c r="VBP3" s="157"/>
      <c r="VBQ3" s="157"/>
      <c r="VBR3" s="157"/>
      <c r="VBS3" s="157"/>
      <c r="VBT3" s="157"/>
      <c r="VBU3" s="157"/>
      <c r="VBV3" s="157"/>
      <c r="VBW3" s="157"/>
      <c r="VBX3" s="157"/>
      <c r="VBY3" s="157"/>
      <c r="VBZ3" s="157"/>
      <c r="VCA3" s="157"/>
      <c r="VCB3" s="157"/>
      <c r="VCC3" s="157"/>
      <c r="VCD3" s="157"/>
      <c r="VCE3" s="157"/>
      <c r="VCF3" s="157"/>
      <c r="VCG3" s="157"/>
      <c r="VCH3" s="157"/>
      <c r="VCI3" s="157"/>
      <c r="VCJ3" s="157"/>
      <c r="VCK3" s="157"/>
      <c r="VCL3" s="157"/>
      <c r="VCM3" s="157"/>
      <c r="VCN3" s="157"/>
      <c r="VCO3" s="157"/>
      <c r="VCP3" s="157"/>
      <c r="VCQ3" s="157"/>
      <c r="VCR3" s="157"/>
      <c r="VCS3" s="157"/>
      <c r="VCT3" s="157"/>
      <c r="VCU3" s="157"/>
      <c r="VCV3" s="157"/>
      <c r="VCW3" s="157"/>
      <c r="VCX3" s="157"/>
      <c r="VCY3" s="157"/>
      <c r="VCZ3" s="157"/>
      <c r="VDA3" s="157"/>
      <c r="VDB3" s="157"/>
      <c r="VDC3" s="157"/>
      <c r="VDD3" s="157"/>
      <c r="VDE3" s="157"/>
      <c r="VDF3" s="157"/>
      <c r="VDG3" s="157"/>
      <c r="VDH3" s="157"/>
      <c r="VDI3" s="157"/>
      <c r="VDJ3" s="157"/>
      <c r="VDK3" s="157"/>
      <c r="VDL3" s="157"/>
      <c r="VDM3" s="157"/>
      <c r="VDN3" s="157"/>
      <c r="VDO3" s="157"/>
      <c r="VDP3" s="157"/>
      <c r="VDQ3" s="157"/>
      <c r="VDR3" s="157"/>
      <c r="VDS3" s="157"/>
      <c r="VDT3" s="157"/>
      <c r="VDU3" s="157"/>
      <c r="VDV3" s="157"/>
      <c r="VDW3" s="157"/>
      <c r="VDX3" s="157"/>
      <c r="VDY3" s="157"/>
      <c r="VDZ3" s="157"/>
      <c r="VEA3" s="157"/>
      <c r="VEB3" s="157"/>
      <c r="VEC3" s="157"/>
      <c r="VED3" s="157"/>
      <c r="VEE3" s="157"/>
      <c r="VEF3" s="157"/>
      <c r="VEG3" s="157"/>
      <c r="VEH3" s="157"/>
      <c r="VEI3" s="157"/>
      <c r="VEJ3" s="157"/>
      <c r="VEK3" s="157"/>
      <c r="VEL3" s="157"/>
      <c r="VEM3" s="157"/>
      <c r="VEN3" s="157"/>
      <c r="VEO3" s="157"/>
      <c r="VEP3" s="157"/>
      <c r="VEQ3" s="157"/>
      <c r="VER3" s="157"/>
      <c r="VES3" s="157"/>
      <c r="VET3" s="157"/>
      <c r="VEU3" s="157"/>
      <c r="VEV3" s="157"/>
      <c r="VEW3" s="157"/>
      <c r="VEX3" s="157"/>
      <c r="VEY3" s="157"/>
      <c r="VEZ3" s="157"/>
      <c r="VFA3" s="157"/>
      <c r="VFB3" s="157"/>
      <c r="VFC3" s="157"/>
      <c r="VFD3" s="157"/>
      <c r="VFE3" s="157"/>
      <c r="VFF3" s="157"/>
      <c r="VFG3" s="157"/>
      <c r="VFH3" s="157"/>
      <c r="VFI3" s="157"/>
      <c r="VFJ3" s="157"/>
      <c r="VFK3" s="157"/>
      <c r="VFL3" s="157"/>
      <c r="VFM3" s="157"/>
      <c r="VFN3" s="157"/>
      <c r="VFO3" s="157"/>
      <c r="VFP3" s="157"/>
      <c r="VFQ3" s="157"/>
      <c r="VFR3" s="157"/>
      <c r="VFS3" s="157"/>
      <c r="VFT3" s="157"/>
      <c r="VFU3" s="157"/>
      <c r="VFV3" s="157"/>
      <c r="VFW3" s="157"/>
      <c r="VFX3" s="157"/>
      <c r="VFY3" s="157"/>
      <c r="VFZ3" s="157"/>
      <c r="VGA3" s="157"/>
      <c r="VGB3" s="157"/>
      <c r="VGC3" s="157"/>
      <c r="VGD3" s="157"/>
      <c r="VGE3" s="157"/>
      <c r="VGF3" s="157"/>
      <c r="VGG3" s="157"/>
      <c r="VGH3" s="157"/>
      <c r="VGI3" s="157"/>
      <c r="VGJ3" s="157"/>
      <c r="VGK3" s="157"/>
      <c r="VGL3" s="157"/>
      <c r="VGM3" s="157"/>
      <c r="VGN3" s="157"/>
      <c r="VGO3" s="157"/>
      <c r="VGP3" s="157"/>
      <c r="VGQ3" s="157"/>
      <c r="VGR3" s="157"/>
      <c r="VGS3" s="157"/>
      <c r="VGT3" s="157"/>
      <c r="VGU3" s="157"/>
      <c r="VGV3" s="157"/>
      <c r="VGW3" s="157"/>
      <c r="VGX3" s="157"/>
      <c r="VGY3" s="157"/>
      <c r="VGZ3" s="157"/>
      <c r="VHA3" s="157"/>
      <c r="VHB3" s="157"/>
      <c r="VHC3" s="157"/>
      <c r="VHD3" s="157"/>
      <c r="VHE3" s="157"/>
      <c r="VHF3" s="157"/>
      <c r="VHG3" s="157"/>
      <c r="VHH3" s="157"/>
      <c r="VHI3" s="157"/>
      <c r="VHJ3" s="157"/>
      <c r="VHK3" s="157"/>
      <c r="VHL3" s="157"/>
      <c r="VHM3" s="157"/>
      <c r="VHN3" s="157"/>
      <c r="VHO3" s="157"/>
      <c r="VHP3" s="157"/>
      <c r="VHQ3" s="157"/>
      <c r="VHR3" s="157"/>
      <c r="VHS3" s="157"/>
      <c r="VHT3" s="157"/>
      <c r="VHU3" s="157"/>
      <c r="VHV3" s="157"/>
      <c r="VHW3" s="157"/>
      <c r="VHX3" s="157"/>
      <c r="VHY3" s="157"/>
      <c r="VHZ3" s="157"/>
      <c r="VIA3" s="157"/>
      <c r="VIB3" s="157"/>
      <c r="VIC3" s="157"/>
      <c r="VID3" s="157"/>
      <c r="VIE3" s="157"/>
      <c r="VIF3" s="157"/>
      <c r="VIG3" s="157"/>
      <c r="VIH3" s="157"/>
      <c r="VII3" s="157"/>
      <c r="VIJ3" s="157"/>
      <c r="VIK3" s="157"/>
      <c r="VIL3" s="157"/>
      <c r="VIM3" s="157"/>
      <c r="VIN3" s="157"/>
      <c r="VIO3" s="157"/>
      <c r="VIP3" s="157"/>
      <c r="VIQ3" s="157"/>
      <c r="VIR3" s="157"/>
      <c r="VIS3" s="157"/>
      <c r="VIT3" s="157"/>
      <c r="VIU3" s="157"/>
      <c r="VIV3" s="157"/>
      <c r="VIW3" s="157"/>
      <c r="VIX3" s="157"/>
      <c r="VIY3" s="157"/>
      <c r="VIZ3" s="157"/>
      <c r="VJA3" s="157"/>
      <c r="VJB3" s="157"/>
      <c r="VJC3" s="157"/>
      <c r="VJD3" s="157"/>
      <c r="VJE3" s="157"/>
      <c r="VJF3" s="157"/>
      <c r="VJG3" s="157"/>
      <c r="VJH3" s="157"/>
      <c r="VJI3" s="157"/>
      <c r="VJJ3" s="157"/>
      <c r="VJK3" s="157"/>
      <c r="VJL3" s="157"/>
      <c r="VJM3" s="157"/>
      <c r="VJN3" s="157"/>
      <c r="VJO3" s="157"/>
      <c r="VJP3" s="157"/>
      <c r="VJQ3" s="157"/>
      <c r="VJR3" s="157"/>
      <c r="VJS3" s="157"/>
      <c r="VJT3" s="157"/>
      <c r="VJU3" s="157"/>
      <c r="VJV3" s="157"/>
      <c r="VJW3" s="157"/>
      <c r="VJX3" s="157"/>
      <c r="VJY3" s="157"/>
      <c r="VJZ3" s="157"/>
      <c r="VKA3" s="157"/>
      <c r="VKB3" s="157"/>
      <c r="VKC3" s="157"/>
      <c r="VKD3" s="157"/>
      <c r="VKE3" s="157"/>
      <c r="VKF3" s="157"/>
      <c r="VKG3" s="157"/>
      <c r="VKH3" s="157"/>
      <c r="VKI3" s="157"/>
      <c r="VKJ3" s="157"/>
      <c r="VKK3" s="157"/>
      <c r="VKL3" s="157"/>
      <c r="VKM3" s="157"/>
      <c r="VKN3" s="157"/>
      <c r="VKO3" s="157"/>
      <c r="VKP3" s="157"/>
      <c r="VKQ3" s="157"/>
      <c r="VKR3" s="157"/>
      <c r="VKS3" s="157"/>
      <c r="VKT3" s="157"/>
      <c r="VKU3" s="157"/>
      <c r="VKV3" s="157"/>
      <c r="VKW3" s="157"/>
      <c r="VKX3" s="157"/>
      <c r="VKY3" s="157"/>
      <c r="VKZ3" s="157"/>
      <c r="VLA3" s="157"/>
      <c r="VLB3" s="157"/>
      <c r="VLC3" s="157"/>
      <c r="VLD3" s="157"/>
      <c r="VLE3" s="157"/>
      <c r="VLF3" s="157"/>
      <c r="VLG3" s="157"/>
      <c r="VLH3" s="157"/>
      <c r="VLI3" s="157"/>
      <c r="VLJ3" s="157"/>
      <c r="VLK3" s="157"/>
      <c r="VLL3" s="157"/>
      <c r="VLM3" s="157"/>
      <c r="VLN3" s="157"/>
      <c r="VLO3" s="157"/>
      <c r="VLP3" s="157"/>
      <c r="VLQ3" s="157"/>
      <c r="VLR3" s="157"/>
      <c r="VLS3" s="157"/>
      <c r="VLT3" s="157"/>
      <c r="VLU3" s="157"/>
      <c r="VLV3" s="157"/>
      <c r="VLW3" s="157"/>
      <c r="VLX3" s="157"/>
      <c r="VLY3" s="157"/>
      <c r="VLZ3" s="157"/>
      <c r="VMA3" s="157"/>
      <c r="VMB3" s="157"/>
      <c r="VMC3" s="157"/>
      <c r="VMD3" s="157"/>
      <c r="VME3" s="157"/>
      <c r="VMF3" s="157"/>
      <c r="VMG3" s="157"/>
      <c r="VMH3" s="157"/>
      <c r="VMI3" s="157"/>
      <c r="VMJ3" s="157"/>
      <c r="VMK3" s="157"/>
      <c r="VML3" s="157"/>
      <c r="VMM3" s="157"/>
      <c r="VMN3" s="157"/>
      <c r="VMO3" s="157"/>
      <c r="VMP3" s="157"/>
      <c r="VMQ3" s="157"/>
      <c r="VMR3" s="157"/>
      <c r="VMS3" s="157"/>
      <c r="VMT3" s="157"/>
      <c r="VMU3" s="157"/>
      <c r="VMV3" s="157"/>
      <c r="VMW3" s="157"/>
      <c r="VMX3" s="157"/>
      <c r="VMY3" s="157"/>
      <c r="VMZ3" s="157"/>
      <c r="VNA3" s="157"/>
      <c r="VNB3" s="157"/>
      <c r="VNC3" s="157"/>
      <c r="VND3" s="157"/>
      <c r="VNE3" s="157"/>
      <c r="VNF3" s="157"/>
      <c r="VNG3" s="157"/>
      <c r="VNH3" s="157"/>
      <c r="VNI3" s="157"/>
      <c r="VNJ3" s="157"/>
      <c r="VNK3" s="157"/>
      <c r="VNL3" s="157"/>
      <c r="VNM3" s="157"/>
      <c r="VNN3" s="157"/>
      <c r="VNO3" s="157"/>
      <c r="VNP3" s="157"/>
      <c r="VNQ3" s="157"/>
      <c r="VNR3" s="157"/>
      <c r="VNS3" s="157"/>
      <c r="VNT3" s="157"/>
      <c r="VNU3" s="157"/>
      <c r="VNV3" s="157"/>
      <c r="VNW3" s="157"/>
      <c r="VNX3" s="157"/>
      <c r="VNY3" s="157"/>
      <c r="VNZ3" s="157"/>
      <c r="VOA3" s="157"/>
      <c r="VOB3" s="157"/>
      <c r="VOC3" s="157"/>
      <c r="VOD3" s="157"/>
      <c r="VOE3" s="157"/>
      <c r="VOF3" s="157"/>
      <c r="VOG3" s="157"/>
      <c r="VOH3" s="157"/>
      <c r="VOI3" s="157"/>
      <c r="VOJ3" s="157"/>
      <c r="VOK3" s="157"/>
      <c r="VOL3" s="157"/>
      <c r="VOM3" s="157"/>
      <c r="VON3" s="157"/>
      <c r="VOO3" s="157"/>
      <c r="VOP3" s="157"/>
      <c r="VOQ3" s="157"/>
      <c r="VOR3" s="157"/>
      <c r="VOS3" s="157"/>
      <c r="VOT3" s="157"/>
      <c r="VOU3" s="157"/>
      <c r="VOV3" s="157"/>
      <c r="VOW3" s="157"/>
      <c r="VOX3" s="157"/>
      <c r="VOY3" s="157"/>
      <c r="VOZ3" s="157"/>
      <c r="VPA3" s="157"/>
      <c r="VPB3" s="157"/>
      <c r="VPC3" s="157"/>
      <c r="VPD3" s="157"/>
      <c r="VPE3" s="157"/>
      <c r="VPF3" s="157"/>
      <c r="VPG3" s="157"/>
      <c r="VPH3" s="157"/>
      <c r="VPI3" s="157"/>
      <c r="VPJ3" s="157"/>
      <c r="VPK3" s="157"/>
      <c r="VPL3" s="157"/>
      <c r="VPM3" s="157"/>
      <c r="VPN3" s="157"/>
      <c r="VPO3" s="157"/>
      <c r="VPP3" s="157"/>
      <c r="VPQ3" s="157"/>
      <c r="VPR3" s="157"/>
      <c r="VPS3" s="157"/>
      <c r="VPT3" s="157"/>
      <c r="VPU3" s="157"/>
      <c r="VPV3" s="157"/>
      <c r="VPW3" s="157"/>
      <c r="VPX3" s="157"/>
      <c r="VPY3" s="157"/>
      <c r="VPZ3" s="157"/>
      <c r="VQA3" s="157"/>
      <c r="VQB3" s="157"/>
      <c r="VQC3" s="157"/>
      <c r="VQD3" s="157"/>
      <c r="VQE3" s="157"/>
      <c r="VQF3" s="157"/>
      <c r="VQG3" s="157"/>
      <c r="VQH3" s="157"/>
      <c r="VQI3" s="157"/>
      <c r="VQJ3" s="157"/>
      <c r="VQK3" s="157"/>
      <c r="VQL3" s="157"/>
      <c r="VQM3" s="157"/>
      <c r="VQN3" s="157"/>
      <c r="VQO3" s="157"/>
      <c r="VQP3" s="157"/>
      <c r="VQQ3" s="157"/>
      <c r="VQR3" s="157"/>
      <c r="VQS3" s="157"/>
      <c r="VQT3" s="157"/>
      <c r="VQU3" s="157"/>
      <c r="VQV3" s="157"/>
      <c r="VQW3" s="157"/>
      <c r="VQX3" s="157"/>
      <c r="VQY3" s="157"/>
      <c r="VQZ3" s="157"/>
      <c r="VRA3" s="157"/>
      <c r="VRB3" s="157"/>
      <c r="VRC3" s="157"/>
      <c r="VRD3" s="157"/>
      <c r="VRE3" s="157"/>
      <c r="VRF3" s="157"/>
      <c r="VRG3" s="157"/>
      <c r="VRH3" s="157"/>
      <c r="VRI3" s="157"/>
      <c r="VRJ3" s="157"/>
      <c r="VRK3" s="157"/>
      <c r="VRL3" s="157"/>
      <c r="VRM3" s="157"/>
      <c r="VRN3" s="157"/>
      <c r="VRO3" s="157"/>
      <c r="VRP3" s="157"/>
      <c r="VRQ3" s="157"/>
      <c r="VRR3" s="157"/>
      <c r="VRS3" s="157"/>
      <c r="VRT3" s="157"/>
      <c r="VRU3" s="157"/>
      <c r="VRV3" s="157"/>
      <c r="VRW3" s="157"/>
      <c r="VRX3" s="157"/>
      <c r="VRY3" s="157"/>
      <c r="VRZ3" s="157"/>
      <c r="VSA3" s="157"/>
      <c r="VSB3" s="157"/>
      <c r="VSC3" s="157"/>
      <c r="VSD3" s="157"/>
      <c r="VSE3" s="157"/>
      <c r="VSF3" s="157"/>
      <c r="VSG3" s="157"/>
      <c r="VSH3" s="157"/>
      <c r="VSI3" s="157"/>
      <c r="VSJ3" s="157"/>
      <c r="VSK3" s="157"/>
      <c r="VSL3" s="157"/>
      <c r="VSM3" s="157"/>
      <c r="VSN3" s="157"/>
      <c r="VSO3" s="157"/>
      <c r="VSP3" s="157"/>
      <c r="VSQ3" s="157"/>
      <c r="VSR3" s="157"/>
      <c r="VSS3" s="157"/>
      <c r="VST3" s="157"/>
      <c r="VSU3" s="157"/>
      <c r="VSV3" s="157"/>
      <c r="VSW3" s="157"/>
      <c r="VSX3" s="157"/>
      <c r="VSY3" s="157"/>
      <c r="VSZ3" s="157"/>
      <c r="VTA3" s="157"/>
      <c r="VTB3" s="157"/>
      <c r="VTC3" s="157"/>
      <c r="VTD3" s="157"/>
      <c r="VTE3" s="157"/>
      <c r="VTF3" s="157"/>
      <c r="VTG3" s="157"/>
      <c r="VTH3" s="157"/>
      <c r="VTI3" s="157"/>
      <c r="VTJ3" s="157"/>
      <c r="VTK3" s="157"/>
      <c r="VTL3" s="157"/>
      <c r="VTM3" s="157"/>
      <c r="VTN3" s="157"/>
      <c r="VTO3" s="157"/>
      <c r="VTP3" s="157"/>
      <c r="VTQ3" s="157"/>
      <c r="VTR3" s="157"/>
      <c r="VTS3" s="157"/>
      <c r="VTT3" s="157"/>
      <c r="VTU3" s="157"/>
      <c r="VTV3" s="157"/>
      <c r="VTW3" s="157"/>
      <c r="VTX3" s="157"/>
      <c r="VTY3" s="157"/>
      <c r="VTZ3" s="157"/>
      <c r="VUA3" s="157"/>
      <c r="VUB3" s="157"/>
      <c r="VUC3" s="157"/>
      <c r="VUD3" s="157"/>
      <c r="VUE3" s="157"/>
      <c r="VUF3" s="157"/>
      <c r="VUG3" s="157"/>
      <c r="VUH3" s="157"/>
      <c r="VUI3" s="157"/>
      <c r="VUJ3" s="157"/>
      <c r="VUK3" s="157"/>
      <c r="VUL3" s="157"/>
      <c r="VUM3" s="157"/>
      <c r="VUN3" s="157"/>
      <c r="VUO3" s="157"/>
      <c r="VUP3" s="157"/>
      <c r="VUQ3" s="157"/>
      <c r="VUR3" s="157"/>
      <c r="VUS3" s="157"/>
      <c r="VUT3" s="157"/>
      <c r="VUU3" s="157"/>
      <c r="VUV3" s="157"/>
      <c r="VUW3" s="157"/>
      <c r="VUX3" s="157"/>
      <c r="VUY3" s="157"/>
      <c r="VUZ3" s="157"/>
      <c r="VVA3" s="157"/>
      <c r="VVB3" s="157"/>
      <c r="VVC3" s="157"/>
      <c r="VVD3" s="157"/>
      <c r="VVE3" s="157"/>
      <c r="VVF3" s="157"/>
      <c r="VVG3" s="157"/>
      <c r="VVH3" s="157"/>
      <c r="VVI3" s="157"/>
      <c r="VVJ3" s="157"/>
      <c r="VVK3" s="157"/>
      <c r="VVL3" s="157"/>
      <c r="VVM3" s="157"/>
      <c r="VVN3" s="157"/>
      <c r="VVO3" s="157"/>
      <c r="VVP3" s="157"/>
      <c r="VVQ3" s="157"/>
      <c r="VVR3" s="157"/>
      <c r="VVS3" s="157"/>
      <c r="VVT3" s="157"/>
      <c r="VVU3" s="157"/>
      <c r="VVV3" s="157"/>
      <c r="VVW3" s="157"/>
      <c r="VVX3" s="157"/>
      <c r="VVY3" s="157"/>
      <c r="VVZ3" s="157"/>
      <c r="VWA3" s="157"/>
      <c r="VWB3" s="157"/>
      <c r="VWC3" s="157"/>
      <c r="VWD3" s="157"/>
      <c r="VWE3" s="157"/>
      <c r="VWF3" s="157"/>
      <c r="VWG3" s="157"/>
      <c r="VWH3" s="157"/>
      <c r="VWI3" s="157"/>
      <c r="VWJ3" s="157"/>
      <c r="VWK3" s="157"/>
      <c r="VWL3" s="157"/>
      <c r="VWM3" s="157"/>
      <c r="VWN3" s="157"/>
      <c r="VWO3" s="157"/>
      <c r="VWP3" s="157"/>
      <c r="VWQ3" s="157"/>
      <c r="VWR3" s="157"/>
      <c r="VWS3" s="157"/>
      <c r="VWT3" s="157"/>
      <c r="VWU3" s="157"/>
      <c r="VWV3" s="157"/>
      <c r="VWW3" s="157"/>
      <c r="VWX3" s="157"/>
      <c r="VWY3" s="157"/>
      <c r="VWZ3" s="157"/>
      <c r="VXA3" s="157"/>
      <c r="VXB3" s="157"/>
      <c r="VXC3" s="157"/>
      <c r="VXD3" s="157"/>
      <c r="VXE3" s="157"/>
      <c r="VXF3" s="157"/>
      <c r="VXG3" s="157"/>
      <c r="VXH3" s="157"/>
      <c r="VXI3" s="157"/>
      <c r="VXJ3" s="157"/>
      <c r="VXK3" s="157"/>
      <c r="VXL3" s="157"/>
      <c r="VXM3" s="157"/>
      <c r="VXN3" s="157"/>
      <c r="VXO3" s="157"/>
      <c r="VXP3" s="157"/>
      <c r="VXQ3" s="157"/>
      <c r="VXR3" s="157"/>
      <c r="VXS3" s="157"/>
      <c r="VXT3" s="157"/>
      <c r="VXU3" s="157"/>
      <c r="VXV3" s="157"/>
      <c r="VXW3" s="157"/>
      <c r="VXX3" s="157"/>
      <c r="VXY3" s="157"/>
      <c r="VXZ3" s="157"/>
      <c r="VYA3" s="157"/>
      <c r="VYB3" s="157"/>
      <c r="VYC3" s="157"/>
      <c r="VYD3" s="157"/>
      <c r="VYE3" s="157"/>
      <c r="VYF3" s="157"/>
      <c r="VYG3" s="157"/>
      <c r="VYH3" s="157"/>
      <c r="VYI3" s="157"/>
      <c r="VYJ3" s="157"/>
      <c r="VYK3" s="157"/>
      <c r="VYL3" s="157"/>
      <c r="VYM3" s="157"/>
      <c r="VYN3" s="157"/>
      <c r="VYO3" s="157"/>
      <c r="VYP3" s="157"/>
      <c r="VYQ3" s="157"/>
      <c r="VYR3" s="157"/>
      <c r="VYS3" s="157"/>
      <c r="VYT3" s="157"/>
      <c r="VYU3" s="157"/>
      <c r="VYV3" s="157"/>
      <c r="VYW3" s="157"/>
      <c r="VYX3" s="157"/>
      <c r="VYY3" s="157"/>
      <c r="VYZ3" s="157"/>
      <c r="VZA3" s="157"/>
      <c r="VZB3" s="157"/>
      <c r="VZC3" s="157"/>
      <c r="VZD3" s="157"/>
      <c r="VZE3" s="157"/>
      <c r="VZF3" s="157"/>
      <c r="VZG3" s="157"/>
      <c r="VZH3" s="157"/>
      <c r="VZI3" s="157"/>
      <c r="VZJ3" s="157"/>
      <c r="VZK3" s="157"/>
      <c r="VZL3" s="157"/>
      <c r="VZM3" s="157"/>
      <c r="VZN3" s="157"/>
      <c r="VZO3" s="157"/>
      <c r="VZP3" s="157"/>
      <c r="VZQ3" s="157"/>
      <c r="VZR3" s="157"/>
      <c r="VZS3" s="157"/>
      <c r="VZT3" s="157"/>
      <c r="VZU3" s="157"/>
      <c r="VZV3" s="157"/>
      <c r="VZW3" s="157"/>
      <c r="VZX3" s="157"/>
      <c r="VZY3" s="157"/>
      <c r="VZZ3" s="157"/>
      <c r="WAA3" s="157"/>
      <c r="WAB3" s="157"/>
      <c r="WAC3" s="157"/>
      <c r="WAD3" s="157"/>
      <c r="WAE3" s="157"/>
      <c r="WAF3" s="157"/>
      <c r="WAG3" s="157"/>
      <c r="WAH3" s="157"/>
      <c r="WAI3" s="157"/>
      <c r="WAJ3" s="157"/>
      <c r="WAK3" s="157"/>
      <c r="WAL3" s="157"/>
      <c r="WAM3" s="157"/>
      <c r="WAN3" s="157"/>
      <c r="WAO3" s="157"/>
      <c r="WAP3" s="157"/>
      <c r="WAQ3" s="157"/>
      <c r="WAR3" s="157"/>
      <c r="WAS3" s="157"/>
      <c r="WAT3" s="157"/>
      <c r="WAU3" s="157"/>
      <c r="WAV3" s="157"/>
      <c r="WAW3" s="157"/>
      <c r="WAX3" s="157"/>
      <c r="WAY3" s="157"/>
      <c r="WAZ3" s="157"/>
      <c r="WBA3" s="157"/>
      <c r="WBB3" s="157"/>
      <c r="WBC3" s="157"/>
      <c r="WBD3" s="157"/>
      <c r="WBE3" s="157"/>
      <c r="WBF3" s="157"/>
      <c r="WBG3" s="157"/>
      <c r="WBH3" s="157"/>
      <c r="WBI3" s="157"/>
      <c r="WBJ3" s="157"/>
      <c r="WBK3" s="157"/>
      <c r="WBL3" s="157"/>
      <c r="WBM3" s="157"/>
      <c r="WBN3" s="157"/>
      <c r="WBO3" s="157"/>
      <c r="WBP3" s="157"/>
      <c r="WBQ3" s="157"/>
      <c r="WBR3" s="157"/>
      <c r="WBS3" s="157"/>
      <c r="WBT3" s="157"/>
      <c r="WBU3" s="157"/>
      <c r="WBV3" s="157"/>
      <c r="WBW3" s="157"/>
      <c r="WBX3" s="157"/>
      <c r="WBY3" s="157"/>
      <c r="WBZ3" s="157"/>
      <c r="WCA3" s="157"/>
      <c r="WCB3" s="157"/>
      <c r="WCC3" s="157"/>
      <c r="WCD3" s="157"/>
      <c r="WCE3" s="157"/>
      <c r="WCF3" s="157"/>
      <c r="WCG3" s="157"/>
      <c r="WCH3" s="157"/>
      <c r="WCI3" s="157"/>
      <c r="WCJ3" s="157"/>
      <c r="WCK3" s="157"/>
      <c r="WCL3" s="157"/>
      <c r="WCM3" s="157"/>
      <c r="WCN3" s="157"/>
      <c r="WCO3" s="157"/>
      <c r="WCP3" s="157"/>
      <c r="WCQ3" s="157"/>
      <c r="WCR3" s="157"/>
      <c r="WCS3" s="157"/>
      <c r="WCT3" s="157"/>
      <c r="WCU3" s="157"/>
      <c r="WCV3" s="157"/>
      <c r="WCW3" s="157"/>
      <c r="WCX3" s="157"/>
      <c r="WCY3" s="157"/>
      <c r="WCZ3" s="157"/>
      <c r="WDA3" s="157"/>
      <c r="WDB3" s="157"/>
      <c r="WDC3" s="157"/>
      <c r="WDD3" s="157"/>
      <c r="WDE3" s="157"/>
      <c r="WDF3" s="157"/>
      <c r="WDG3" s="157"/>
      <c r="WDH3" s="157"/>
      <c r="WDI3" s="157"/>
      <c r="WDJ3" s="157"/>
      <c r="WDK3" s="157"/>
      <c r="WDL3" s="157"/>
      <c r="WDM3" s="157"/>
      <c r="WDN3" s="157"/>
      <c r="WDO3" s="157"/>
      <c r="WDP3" s="157"/>
      <c r="WDQ3" s="157"/>
      <c r="WDR3" s="157"/>
      <c r="WDS3" s="157"/>
      <c r="WDT3" s="157"/>
      <c r="WDU3" s="157"/>
      <c r="WDV3" s="157"/>
      <c r="WDW3" s="157"/>
      <c r="WDX3" s="157"/>
      <c r="WDY3" s="157"/>
      <c r="WDZ3" s="157"/>
      <c r="WEA3" s="157"/>
      <c r="WEB3" s="157"/>
      <c r="WEC3" s="157"/>
      <c r="WED3" s="157"/>
      <c r="WEE3" s="157"/>
      <c r="WEF3" s="157"/>
      <c r="WEG3" s="157"/>
      <c r="WEH3" s="157"/>
      <c r="WEI3" s="157"/>
      <c r="WEJ3" s="157"/>
      <c r="WEK3" s="157"/>
      <c r="WEL3" s="157"/>
      <c r="WEM3" s="157"/>
      <c r="WEN3" s="157"/>
      <c r="WEO3" s="157"/>
      <c r="WEP3" s="157"/>
      <c r="WEQ3" s="157"/>
      <c r="WER3" s="157"/>
      <c r="WES3" s="157"/>
      <c r="WET3" s="157"/>
      <c r="WEU3" s="157"/>
      <c r="WEV3" s="157"/>
      <c r="WEW3" s="157"/>
      <c r="WEX3" s="157"/>
      <c r="WEY3" s="157"/>
      <c r="WEZ3" s="157"/>
      <c r="WFA3" s="157"/>
      <c r="WFB3" s="157"/>
      <c r="WFC3" s="157"/>
      <c r="WFD3" s="157"/>
      <c r="WFE3" s="157"/>
      <c r="WFF3" s="157"/>
      <c r="WFG3" s="157"/>
      <c r="WFH3" s="157"/>
      <c r="WFI3" s="157"/>
      <c r="WFJ3" s="157"/>
      <c r="WFK3" s="157"/>
      <c r="WFL3" s="157"/>
      <c r="WFM3" s="157"/>
      <c r="WFN3" s="157"/>
      <c r="WFO3" s="157"/>
      <c r="WFP3" s="157"/>
      <c r="WFQ3" s="157"/>
      <c r="WFR3" s="157"/>
      <c r="WFS3" s="157"/>
      <c r="WFT3" s="157"/>
      <c r="WFU3" s="157"/>
      <c r="WFV3" s="157"/>
      <c r="WFW3" s="157"/>
      <c r="WFX3" s="157"/>
      <c r="WFY3" s="157"/>
      <c r="WFZ3" s="157"/>
      <c r="WGA3" s="157"/>
      <c r="WGB3" s="157"/>
      <c r="WGC3" s="157"/>
      <c r="WGD3" s="157"/>
      <c r="WGE3" s="157"/>
      <c r="WGF3" s="157"/>
      <c r="WGG3" s="157"/>
      <c r="WGH3" s="157"/>
      <c r="WGI3" s="157"/>
      <c r="WGJ3" s="157"/>
      <c r="WGK3" s="157"/>
      <c r="WGL3" s="157"/>
      <c r="WGM3" s="157"/>
      <c r="WGN3" s="157"/>
      <c r="WGO3" s="157"/>
      <c r="WGP3" s="157"/>
      <c r="WGQ3" s="157"/>
      <c r="WGR3" s="157"/>
      <c r="WGS3" s="157"/>
      <c r="WGT3" s="157"/>
      <c r="WGU3" s="157"/>
      <c r="WGV3" s="157"/>
      <c r="WGW3" s="157"/>
      <c r="WGX3" s="157"/>
      <c r="WGY3" s="157"/>
      <c r="WGZ3" s="157"/>
      <c r="WHA3" s="157"/>
      <c r="WHB3" s="157"/>
      <c r="WHC3" s="157"/>
      <c r="WHD3" s="157"/>
      <c r="WHE3" s="157"/>
      <c r="WHF3" s="157"/>
      <c r="WHG3" s="157"/>
      <c r="WHH3" s="157"/>
      <c r="WHI3" s="157"/>
      <c r="WHJ3" s="157"/>
      <c r="WHK3" s="157"/>
      <c r="WHL3" s="157"/>
      <c r="WHM3" s="157"/>
      <c r="WHN3" s="157"/>
      <c r="WHO3" s="157"/>
      <c r="WHP3" s="157"/>
      <c r="WHQ3" s="157"/>
      <c r="WHR3" s="157"/>
      <c r="WHS3" s="157"/>
      <c r="WHT3" s="157"/>
      <c r="WHU3" s="157"/>
      <c r="WHV3" s="157"/>
      <c r="WHW3" s="157"/>
      <c r="WHX3" s="157"/>
      <c r="WHY3" s="157"/>
      <c r="WHZ3" s="157"/>
      <c r="WIA3" s="157"/>
      <c r="WIB3" s="157"/>
      <c r="WIC3" s="157"/>
      <c r="WID3" s="157"/>
      <c r="WIE3" s="157"/>
      <c r="WIF3" s="157"/>
      <c r="WIG3" s="157"/>
      <c r="WIH3" s="157"/>
      <c r="WII3" s="157"/>
      <c r="WIJ3" s="157"/>
      <c r="WIK3" s="157"/>
      <c r="WIL3" s="157"/>
      <c r="WIM3" s="157"/>
      <c r="WIN3" s="157"/>
      <c r="WIO3" s="157"/>
      <c r="WIP3" s="157"/>
      <c r="WIQ3" s="157"/>
      <c r="WIR3" s="157"/>
      <c r="WIS3" s="157"/>
      <c r="WIT3" s="157"/>
      <c r="WIU3" s="157"/>
      <c r="WIV3" s="157"/>
      <c r="WIW3" s="157"/>
      <c r="WIX3" s="157"/>
      <c r="WIY3" s="157"/>
      <c r="WIZ3" s="157"/>
      <c r="WJA3" s="157"/>
      <c r="WJB3" s="157"/>
      <c r="WJC3" s="157"/>
      <c r="WJD3" s="157"/>
      <c r="WJE3" s="157"/>
      <c r="WJF3" s="157"/>
      <c r="WJG3" s="157"/>
      <c r="WJH3" s="157"/>
      <c r="WJI3" s="157"/>
      <c r="WJJ3" s="157"/>
      <c r="WJK3" s="157"/>
      <c r="WJL3" s="157"/>
      <c r="WJM3" s="157"/>
      <c r="WJN3" s="157"/>
      <c r="WJO3" s="157"/>
      <c r="WJP3" s="157"/>
      <c r="WJQ3" s="157"/>
      <c r="WJR3" s="157"/>
      <c r="WJS3" s="157"/>
      <c r="WJT3" s="157"/>
      <c r="WJU3" s="157"/>
      <c r="WJV3" s="157"/>
      <c r="WJW3" s="157"/>
      <c r="WJX3" s="157"/>
      <c r="WJY3" s="157"/>
      <c r="WJZ3" s="157"/>
      <c r="WKA3" s="157"/>
      <c r="WKB3" s="157"/>
      <c r="WKC3" s="157"/>
      <c r="WKD3" s="157"/>
      <c r="WKE3" s="157"/>
      <c r="WKF3" s="157"/>
      <c r="WKG3" s="157"/>
      <c r="WKH3" s="157"/>
      <c r="WKI3" s="157"/>
      <c r="WKJ3" s="157"/>
      <c r="WKK3" s="157"/>
      <c r="WKL3" s="157"/>
      <c r="WKM3" s="157"/>
      <c r="WKN3" s="157"/>
      <c r="WKO3" s="157"/>
      <c r="WKP3" s="157"/>
      <c r="WKQ3" s="157"/>
      <c r="WKR3" s="157"/>
      <c r="WKS3" s="157"/>
      <c r="WKT3" s="157"/>
      <c r="WKU3" s="157"/>
      <c r="WKV3" s="157"/>
      <c r="WKW3" s="157"/>
      <c r="WKX3" s="157"/>
      <c r="WKY3" s="157"/>
      <c r="WKZ3" s="157"/>
      <c r="WLA3" s="157"/>
      <c r="WLB3" s="157"/>
      <c r="WLC3" s="157"/>
      <c r="WLD3" s="157"/>
      <c r="WLE3" s="157"/>
      <c r="WLF3" s="157"/>
      <c r="WLG3" s="157"/>
      <c r="WLH3" s="157"/>
      <c r="WLI3" s="157"/>
      <c r="WLJ3" s="157"/>
      <c r="WLK3" s="157"/>
      <c r="WLL3" s="157"/>
      <c r="WLM3" s="157"/>
      <c r="WLN3" s="157"/>
      <c r="WLO3" s="157"/>
      <c r="WLP3" s="157"/>
      <c r="WLQ3" s="157"/>
      <c r="WLR3" s="157"/>
      <c r="WLS3" s="157"/>
      <c r="WLT3" s="157"/>
      <c r="WLU3" s="157"/>
      <c r="WLV3" s="157"/>
      <c r="WLW3" s="157"/>
      <c r="WLX3" s="157"/>
      <c r="WLY3" s="157"/>
      <c r="WLZ3" s="157"/>
      <c r="WMA3" s="157"/>
      <c r="WMB3" s="157"/>
      <c r="WMC3" s="157"/>
      <c r="WMD3" s="157"/>
      <c r="WME3" s="157"/>
      <c r="WMF3" s="157"/>
      <c r="WMG3" s="157"/>
      <c r="WMH3" s="157"/>
      <c r="WMI3" s="157"/>
      <c r="WMJ3" s="157"/>
      <c r="WMK3" s="157"/>
      <c r="WML3" s="157"/>
      <c r="WMM3" s="157"/>
      <c r="WMN3" s="157"/>
      <c r="WMO3" s="157"/>
      <c r="WMP3" s="157"/>
      <c r="WMQ3" s="157"/>
      <c r="WMR3" s="157"/>
      <c r="WMS3" s="157"/>
      <c r="WMT3" s="157"/>
      <c r="WMU3" s="157"/>
      <c r="WMV3" s="157"/>
      <c r="WMW3" s="157"/>
      <c r="WMX3" s="157"/>
      <c r="WMY3" s="157"/>
      <c r="WMZ3" s="157"/>
      <c r="WNA3" s="157"/>
      <c r="WNB3" s="157"/>
      <c r="WNC3" s="157"/>
      <c r="WND3" s="157"/>
      <c r="WNE3" s="157"/>
      <c r="WNF3" s="157"/>
      <c r="WNG3" s="157"/>
      <c r="WNH3" s="157"/>
      <c r="WNI3" s="157"/>
      <c r="WNJ3" s="157"/>
      <c r="WNK3" s="157"/>
      <c r="WNL3" s="157"/>
      <c r="WNM3" s="157"/>
      <c r="WNN3" s="157"/>
      <c r="WNO3" s="157"/>
      <c r="WNP3" s="157"/>
      <c r="WNQ3" s="157"/>
      <c r="WNR3" s="157"/>
      <c r="WNS3" s="157"/>
      <c r="WNT3" s="157"/>
      <c r="WNU3" s="157"/>
      <c r="WNV3" s="157"/>
      <c r="WNW3" s="157"/>
      <c r="WNX3" s="157"/>
      <c r="WNY3" s="157"/>
      <c r="WNZ3" s="157"/>
      <c r="WOA3" s="157"/>
      <c r="WOB3" s="157"/>
      <c r="WOC3" s="157"/>
      <c r="WOD3" s="157"/>
      <c r="WOE3" s="157"/>
      <c r="WOF3" s="157"/>
      <c r="WOG3" s="157"/>
      <c r="WOH3" s="157"/>
      <c r="WOI3" s="157"/>
      <c r="WOJ3" s="157"/>
      <c r="WOK3" s="157"/>
      <c r="WOL3" s="157"/>
      <c r="WOM3" s="157"/>
      <c r="WON3" s="157"/>
      <c r="WOO3" s="157"/>
      <c r="WOP3" s="157"/>
      <c r="WOQ3" s="157"/>
      <c r="WOR3" s="157"/>
      <c r="WOS3" s="157"/>
      <c r="WOT3" s="157"/>
      <c r="WOU3" s="157"/>
      <c r="WOV3" s="157"/>
      <c r="WOW3" s="157"/>
      <c r="WOX3" s="157"/>
      <c r="WOY3" s="157"/>
      <c r="WOZ3" s="157"/>
      <c r="WPA3" s="157"/>
      <c r="WPB3" s="157"/>
      <c r="WPC3" s="157"/>
      <c r="WPD3" s="157"/>
      <c r="WPE3" s="157"/>
      <c r="WPF3" s="157"/>
      <c r="WPG3" s="157"/>
      <c r="WPH3" s="157"/>
      <c r="WPI3" s="157"/>
      <c r="WPJ3" s="157"/>
      <c r="WPK3" s="157"/>
      <c r="WPL3" s="157"/>
      <c r="WPM3" s="157"/>
      <c r="WPN3" s="157"/>
      <c r="WPO3" s="157"/>
      <c r="WPP3" s="157"/>
      <c r="WPQ3" s="157"/>
      <c r="WPR3" s="157"/>
      <c r="WPS3" s="157"/>
      <c r="WPT3" s="157"/>
      <c r="WPU3" s="157"/>
      <c r="WPV3" s="157"/>
      <c r="WPW3" s="157"/>
      <c r="WPX3" s="157"/>
      <c r="WPY3" s="157"/>
      <c r="WPZ3" s="157"/>
      <c r="WQA3" s="157"/>
      <c r="WQB3" s="157"/>
      <c r="WQC3" s="157"/>
      <c r="WQD3" s="157"/>
      <c r="WQE3" s="157"/>
      <c r="WQF3" s="157"/>
      <c r="WQG3" s="157"/>
      <c r="WQH3" s="157"/>
      <c r="WQI3" s="157"/>
      <c r="WQJ3" s="157"/>
      <c r="WQK3" s="157"/>
      <c r="WQL3" s="157"/>
      <c r="WQM3" s="157"/>
      <c r="WQN3" s="157"/>
      <c r="WQO3" s="157"/>
      <c r="WQP3" s="157"/>
      <c r="WQQ3" s="157"/>
      <c r="WQR3" s="157"/>
      <c r="WQS3" s="157"/>
      <c r="WQT3" s="157"/>
      <c r="WQU3" s="157"/>
      <c r="WQV3" s="157"/>
      <c r="WQW3" s="157"/>
      <c r="WQX3" s="157"/>
      <c r="WQY3" s="157"/>
      <c r="WQZ3" s="157"/>
      <c r="WRA3" s="157"/>
      <c r="WRB3" s="157"/>
      <c r="WRC3" s="157"/>
      <c r="WRD3" s="157"/>
      <c r="WRE3" s="157"/>
      <c r="WRF3" s="157"/>
      <c r="WRG3" s="157"/>
      <c r="WRH3" s="157"/>
      <c r="WRI3" s="157"/>
      <c r="WRJ3" s="157"/>
      <c r="WRK3" s="157"/>
      <c r="WRL3" s="157"/>
      <c r="WRM3" s="157"/>
      <c r="WRN3" s="157"/>
      <c r="WRO3" s="157"/>
      <c r="WRP3" s="157"/>
      <c r="WRQ3" s="157"/>
      <c r="WRR3" s="157"/>
      <c r="WRS3" s="157"/>
      <c r="WRT3" s="157"/>
      <c r="WRU3" s="157"/>
      <c r="WRV3" s="157"/>
      <c r="WRW3" s="157"/>
      <c r="WRX3" s="157"/>
      <c r="WRY3" s="157"/>
      <c r="WRZ3" s="157"/>
      <c r="WSA3" s="157"/>
      <c r="WSB3" s="157"/>
      <c r="WSC3" s="157"/>
      <c r="WSD3" s="157"/>
      <c r="WSE3" s="157"/>
      <c r="WSF3" s="157"/>
      <c r="WSG3" s="157"/>
      <c r="WSH3" s="157"/>
      <c r="WSI3" s="157"/>
      <c r="WSJ3" s="157"/>
      <c r="WSK3" s="157"/>
      <c r="WSL3" s="157"/>
      <c r="WSM3" s="157"/>
      <c r="WSN3" s="157"/>
      <c r="WSO3" s="157"/>
      <c r="WSP3" s="157"/>
      <c r="WSQ3" s="157"/>
      <c r="WSR3" s="157"/>
      <c r="WSS3" s="157"/>
      <c r="WST3" s="157"/>
      <c r="WSU3" s="157"/>
      <c r="WSV3" s="157"/>
      <c r="WSW3" s="157"/>
      <c r="WSX3" s="157"/>
      <c r="WSY3" s="157"/>
      <c r="WSZ3" s="157"/>
      <c r="WTA3" s="157"/>
      <c r="WTB3" s="157"/>
      <c r="WTC3" s="157"/>
      <c r="WTD3" s="157"/>
      <c r="WTE3" s="157"/>
      <c r="WTF3" s="157"/>
      <c r="WTG3" s="157"/>
      <c r="WTH3" s="157"/>
      <c r="WTI3" s="157"/>
      <c r="WTJ3" s="157"/>
      <c r="WTK3" s="157"/>
      <c r="WTL3" s="157"/>
      <c r="WTM3" s="157"/>
      <c r="WTN3" s="157"/>
      <c r="WTO3" s="157"/>
      <c r="WTP3" s="157"/>
      <c r="WTQ3" s="157"/>
      <c r="WTR3" s="157"/>
      <c r="WTS3" s="157"/>
      <c r="WTT3" s="157"/>
      <c r="WTU3" s="157"/>
      <c r="WTV3" s="157"/>
      <c r="WTW3" s="157"/>
      <c r="WTX3" s="157"/>
      <c r="WTY3" s="157"/>
      <c r="WTZ3" s="157"/>
      <c r="WUA3" s="157"/>
      <c r="WUB3" s="157"/>
      <c r="WUC3" s="157"/>
      <c r="WUD3" s="157"/>
      <c r="WUE3" s="157"/>
      <c r="WUF3" s="157"/>
      <c r="WUG3" s="157"/>
      <c r="WUH3" s="157"/>
      <c r="WUI3" s="157"/>
      <c r="WUJ3" s="157"/>
      <c r="WUK3" s="157"/>
      <c r="WUL3" s="157"/>
      <c r="WUM3" s="157"/>
      <c r="WUN3" s="157"/>
      <c r="WUO3" s="157"/>
      <c r="WUP3" s="157"/>
      <c r="WUQ3" s="157"/>
      <c r="WUR3" s="157"/>
      <c r="WUS3" s="157"/>
      <c r="WUT3" s="157"/>
      <c r="WUU3" s="157"/>
      <c r="WUV3" s="157"/>
      <c r="WUW3" s="157"/>
      <c r="WUX3" s="157"/>
      <c r="WUY3" s="157"/>
      <c r="WUZ3" s="157"/>
      <c r="WVA3" s="157"/>
      <c r="WVB3" s="157"/>
      <c r="WVC3" s="157"/>
      <c r="WVD3" s="157"/>
      <c r="WVE3" s="157"/>
      <c r="WVF3" s="157"/>
      <c r="WVG3" s="157"/>
      <c r="WVH3" s="157"/>
      <c r="WVI3" s="157"/>
      <c r="WVJ3" s="157"/>
      <c r="WVK3" s="157"/>
      <c r="WVL3" s="157"/>
      <c r="WVM3" s="157"/>
      <c r="WVN3" s="157"/>
      <c r="WVO3" s="157"/>
      <c r="WVP3" s="157"/>
      <c r="WVQ3" s="157"/>
      <c r="WVR3" s="157"/>
      <c r="WVS3" s="157"/>
      <c r="WVT3" s="157"/>
      <c r="WVU3" s="157"/>
      <c r="WVV3" s="157"/>
      <c r="WVW3" s="157"/>
      <c r="WVX3" s="157"/>
      <c r="WVY3" s="157"/>
      <c r="WVZ3" s="157"/>
      <c r="WWA3" s="157"/>
      <c r="WWB3" s="157"/>
      <c r="WWC3" s="157"/>
      <c r="WWD3" s="157"/>
      <c r="WWE3" s="157"/>
      <c r="WWF3" s="157"/>
      <c r="WWG3" s="157"/>
      <c r="WWH3" s="157"/>
      <c r="WWI3" s="157"/>
      <c r="WWJ3" s="157"/>
      <c r="WWK3" s="157"/>
      <c r="WWL3" s="157"/>
      <c r="WWM3" s="157"/>
      <c r="WWN3" s="157"/>
      <c r="WWO3" s="157"/>
      <c r="WWP3" s="157"/>
      <c r="WWQ3" s="157"/>
      <c r="WWR3" s="157"/>
      <c r="WWS3" s="157"/>
      <c r="WWT3" s="157"/>
      <c r="WWU3" s="157"/>
      <c r="WWV3" s="157"/>
      <c r="WWW3" s="157"/>
      <c r="WWX3" s="157"/>
      <c r="WWY3" s="157"/>
      <c r="WWZ3" s="157"/>
      <c r="WXA3" s="157"/>
      <c r="WXB3" s="157"/>
      <c r="WXC3" s="157"/>
      <c r="WXD3" s="157"/>
      <c r="WXE3" s="157"/>
      <c r="WXF3" s="157"/>
      <c r="WXG3" s="157"/>
      <c r="WXH3" s="157"/>
      <c r="WXI3" s="157"/>
      <c r="WXJ3" s="157"/>
      <c r="WXK3" s="157"/>
      <c r="WXL3" s="157"/>
      <c r="WXM3" s="157"/>
      <c r="WXN3" s="157"/>
      <c r="WXO3" s="157"/>
      <c r="WXP3" s="157"/>
      <c r="WXQ3" s="157"/>
      <c r="WXR3" s="157"/>
      <c r="WXS3" s="157"/>
      <c r="WXT3" s="157"/>
      <c r="WXU3" s="157"/>
      <c r="WXV3" s="157"/>
      <c r="WXW3" s="157"/>
      <c r="WXX3" s="157"/>
      <c r="WXY3" s="157"/>
      <c r="WXZ3" s="157"/>
      <c r="WYA3" s="157"/>
      <c r="WYB3" s="157"/>
      <c r="WYC3" s="157"/>
      <c r="WYD3" s="157"/>
      <c r="WYE3" s="157"/>
      <c r="WYF3" s="157"/>
      <c r="WYG3" s="157"/>
      <c r="WYH3" s="157"/>
      <c r="WYI3" s="157"/>
      <c r="WYJ3" s="157"/>
      <c r="WYK3" s="157"/>
      <c r="WYL3" s="157"/>
      <c r="WYM3" s="157"/>
      <c r="WYN3" s="157"/>
      <c r="WYO3" s="157"/>
      <c r="WYP3" s="157"/>
      <c r="WYQ3" s="157"/>
      <c r="WYR3" s="157"/>
      <c r="WYS3" s="157"/>
      <c r="WYT3" s="157"/>
      <c r="WYU3" s="157"/>
      <c r="WYV3" s="157"/>
      <c r="WYW3" s="157"/>
      <c r="WYX3" s="157"/>
      <c r="WYY3" s="157"/>
      <c r="WYZ3" s="157"/>
      <c r="WZA3" s="157"/>
      <c r="WZB3" s="157"/>
      <c r="WZC3" s="157"/>
      <c r="WZD3" s="157"/>
      <c r="WZE3" s="157"/>
      <c r="WZF3" s="157"/>
      <c r="WZG3" s="157"/>
      <c r="WZH3" s="157"/>
      <c r="WZI3" s="157"/>
      <c r="WZJ3" s="157"/>
      <c r="WZK3" s="157"/>
      <c r="WZL3" s="157"/>
      <c r="WZM3" s="157"/>
      <c r="WZN3" s="157"/>
      <c r="WZO3" s="157"/>
      <c r="WZP3" s="157"/>
      <c r="WZQ3" s="157"/>
      <c r="WZR3" s="157"/>
      <c r="WZS3" s="157"/>
      <c r="WZT3" s="157"/>
      <c r="WZU3" s="157"/>
      <c r="WZV3" s="157"/>
      <c r="WZW3" s="157"/>
      <c r="WZX3" s="157"/>
      <c r="WZY3" s="157"/>
      <c r="WZZ3" s="157"/>
      <c r="XAA3" s="157"/>
      <c r="XAB3" s="157"/>
      <c r="XAC3" s="157"/>
      <c r="XAD3" s="157"/>
      <c r="XAE3" s="157"/>
      <c r="XAF3" s="157"/>
      <c r="XAG3" s="157"/>
      <c r="XAH3" s="157"/>
      <c r="XAI3" s="157"/>
      <c r="XAJ3" s="157"/>
      <c r="XAK3" s="157"/>
      <c r="XAL3" s="157"/>
      <c r="XAM3" s="157"/>
      <c r="XAN3" s="157"/>
      <c r="XAO3" s="157"/>
      <c r="XAP3" s="157"/>
      <c r="XAQ3" s="157"/>
      <c r="XAR3" s="157"/>
      <c r="XAS3" s="157"/>
      <c r="XAT3" s="157"/>
      <c r="XAU3" s="157"/>
      <c r="XAV3" s="157"/>
      <c r="XAW3" s="157"/>
      <c r="XAX3" s="157"/>
      <c r="XAY3" s="157"/>
      <c r="XAZ3" s="157"/>
      <c r="XBA3" s="157"/>
      <c r="XBB3" s="157"/>
      <c r="XBC3" s="157"/>
      <c r="XBD3" s="157"/>
      <c r="XBE3" s="157"/>
      <c r="XBF3" s="157"/>
      <c r="XBG3" s="157"/>
      <c r="XBH3" s="157"/>
      <c r="XBI3" s="157"/>
      <c r="XBJ3" s="157"/>
      <c r="XBK3" s="157"/>
      <c r="XBL3" s="157"/>
      <c r="XBM3" s="157"/>
      <c r="XBN3" s="157"/>
      <c r="XBO3" s="157"/>
      <c r="XBP3" s="157"/>
      <c r="XBQ3" s="157"/>
      <c r="XBR3" s="157"/>
      <c r="XBS3" s="157"/>
      <c r="XBT3" s="157"/>
      <c r="XBU3" s="157"/>
      <c r="XBV3" s="157"/>
      <c r="XBW3" s="157"/>
      <c r="XBX3" s="157"/>
      <c r="XBY3" s="157"/>
      <c r="XBZ3" s="157"/>
      <c r="XCA3" s="157"/>
      <c r="XCB3" s="157"/>
      <c r="XCC3" s="157"/>
      <c r="XCD3" s="157"/>
      <c r="XCE3" s="157"/>
      <c r="XCF3" s="157"/>
      <c r="XCG3" s="157"/>
      <c r="XCH3" s="157"/>
      <c r="XCI3" s="157"/>
      <c r="XCJ3" s="157"/>
      <c r="XCK3" s="157"/>
      <c r="XCL3" s="157"/>
      <c r="XCM3" s="157"/>
      <c r="XCN3" s="157"/>
      <c r="XCO3" s="157"/>
      <c r="XCP3" s="157"/>
      <c r="XCQ3" s="157"/>
      <c r="XCR3" s="157"/>
      <c r="XCS3" s="157"/>
      <c r="XCT3" s="157"/>
      <c r="XCU3" s="157"/>
      <c r="XCV3" s="157"/>
      <c r="XCW3" s="157"/>
      <c r="XCX3" s="157"/>
      <c r="XCY3" s="157"/>
      <c r="XCZ3" s="157"/>
      <c r="XDA3" s="157"/>
      <c r="XDB3" s="157"/>
      <c r="XDC3" s="157"/>
      <c r="XDD3" s="157"/>
      <c r="XDE3" s="157"/>
      <c r="XDF3" s="157"/>
      <c r="XDG3" s="157"/>
      <c r="XDH3" s="157"/>
      <c r="XDI3" s="157"/>
      <c r="XDJ3" s="157"/>
      <c r="XDK3" s="157"/>
      <c r="XDL3" s="157"/>
      <c r="XDM3" s="157"/>
      <c r="XDN3" s="157"/>
      <c r="XDO3" s="157"/>
      <c r="XDP3" s="157"/>
      <c r="XDQ3" s="157"/>
      <c r="XDR3" s="157"/>
      <c r="XDS3" s="157"/>
      <c r="XDT3" s="157"/>
      <c r="XDU3" s="157"/>
      <c r="XDV3" s="157"/>
      <c r="XDW3" s="157"/>
      <c r="XDX3" s="157"/>
      <c r="XDY3" s="157"/>
      <c r="XDZ3" s="157"/>
      <c r="XEA3" s="157"/>
      <c r="XEB3" s="157"/>
      <c r="XEC3" s="157"/>
      <c r="XED3" s="157"/>
      <c r="XEE3" s="157"/>
      <c r="XEF3" s="157"/>
      <c r="XEG3" s="157"/>
      <c r="XEH3" s="157"/>
      <c r="XEI3" s="157"/>
      <c r="XEJ3" s="157"/>
      <c r="XEK3" s="157"/>
      <c r="XEL3" s="157"/>
      <c r="XEM3" s="157"/>
      <c r="XEN3" s="157"/>
      <c r="XEO3" s="157"/>
      <c r="XEP3" s="157"/>
      <c r="XEQ3" s="157"/>
      <c r="XER3" s="157"/>
      <c r="XES3" s="157"/>
      <c r="XET3" s="157"/>
      <c r="XEU3" s="157"/>
      <c r="XEV3" s="157"/>
      <c r="XEW3" s="157"/>
      <c r="XEX3" s="157"/>
      <c r="XEY3" s="157"/>
      <c r="XEZ3" s="157"/>
      <c r="XFA3" s="157"/>
      <c r="XFB3" s="157"/>
    </row>
    <row r="4" spans="1:16382" x14ac:dyDescent="0.2">
      <c r="B4" s="158">
        <v>1</v>
      </c>
      <c r="C4" s="156" t="s">
        <v>1</v>
      </c>
    </row>
    <row r="5" spans="1:16382" x14ac:dyDescent="0.2">
      <c r="B5" s="158"/>
      <c r="C5" s="160" t="s">
        <v>2</v>
      </c>
      <c r="D5" s="165" t="s">
        <v>3</v>
      </c>
    </row>
    <row r="6" spans="1:16382" ht="15" x14ac:dyDescent="0.25">
      <c r="B6" s="158"/>
      <c r="C6" s="160" t="s">
        <v>2</v>
      </c>
      <c r="D6" t="s">
        <v>4</v>
      </c>
      <c r="J6" s="166"/>
      <c r="L6" s="167" t="s">
        <v>5</v>
      </c>
    </row>
    <row r="7" spans="1:16382" ht="6.95" customHeight="1" x14ac:dyDescent="0.2">
      <c r="B7" s="158"/>
      <c r="C7" s="160"/>
    </row>
    <row r="8" spans="1:16382" ht="15" x14ac:dyDescent="0.25">
      <c r="B8" s="158">
        <v>2</v>
      </c>
      <c r="C8" s="156" t="s">
        <v>6</v>
      </c>
    </row>
    <row r="9" spans="1:16382" ht="6.95" customHeight="1" x14ac:dyDescent="0.2">
      <c r="B9" s="158"/>
    </row>
    <row r="10" spans="1:16382" ht="15" x14ac:dyDescent="0.25">
      <c r="B10" s="158">
        <v>3</v>
      </c>
      <c r="C10" s="159" t="s">
        <v>7</v>
      </c>
    </row>
    <row r="11" spans="1:16382" x14ac:dyDescent="0.2">
      <c r="B11" s="158"/>
      <c r="C11" s="160" t="s">
        <v>2</v>
      </c>
      <c r="D11" s="156" t="s">
        <v>8</v>
      </c>
    </row>
    <row r="12" spans="1:16382" ht="15" x14ac:dyDescent="0.25">
      <c r="B12" s="158"/>
      <c r="C12" s="160" t="s">
        <v>2</v>
      </c>
      <c r="D12" s="156" t="s">
        <v>9</v>
      </c>
    </row>
    <row r="13" spans="1:16382" s="162" customFormat="1" x14ac:dyDescent="0.2">
      <c r="B13" s="163"/>
      <c r="C13" s="164"/>
      <c r="D13" s="162" t="s">
        <v>10</v>
      </c>
    </row>
    <row r="14" spans="1:16382" s="162" customFormat="1" ht="6.95" customHeight="1" x14ac:dyDescent="0.2">
      <c r="B14" s="163"/>
      <c r="C14" s="164"/>
    </row>
    <row r="15" spans="1:16382" x14ac:dyDescent="0.2">
      <c r="B15" s="158"/>
      <c r="C15" s="161"/>
    </row>
    <row r="16" spans="1:16382" x14ac:dyDescent="0.2">
      <c r="B16" s="158"/>
    </row>
    <row r="17" spans="2:5" x14ac:dyDescent="0.2">
      <c r="B17" s="158"/>
    </row>
    <row r="18" spans="2:5" x14ac:dyDescent="0.2">
      <c r="B18" s="158"/>
    </row>
    <row r="19" spans="2:5" x14ac:dyDescent="0.2">
      <c r="B19" s="158"/>
    </row>
    <row r="20" spans="2:5" x14ac:dyDescent="0.2">
      <c r="B20" s="158"/>
    </row>
    <row r="21" spans="2:5" x14ac:dyDescent="0.2">
      <c r="B21" s="158"/>
    </row>
    <row r="22" spans="2:5" x14ac:dyDescent="0.2">
      <c r="B22" s="158"/>
    </row>
    <row r="23" spans="2:5" x14ac:dyDescent="0.2">
      <c r="B23" s="158"/>
    </row>
    <row r="24" spans="2:5" x14ac:dyDescent="0.2">
      <c r="B24" s="158"/>
    </row>
    <row r="25" spans="2:5" x14ac:dyDescent="0.2">
      <c r="B25" s="158"/>
    </row>
    <row r="26" spans="2:5" x14ac:dyDescent="0.2">
      <c r="B26" s="158"/>
    </row>
    <row r="27" spans="2:5" x14ac:dyDescent="0.2">
      <c r="B27" s="158"/>
    </row>
    <row r="28" spans="2:5" x14ac:dyDescent="0.2">
      <c r="B28" s="158"/>
    </row>
    <row r="29" spans="2:5" ht="6.95" customHeight="1" x14ac:dyDescent="0.2">
      <c r="B29" s="158"/>
    </row>
    <row r="30" spans="2:5" x14ac:dyDescent="0.2">
      <c r="B30" s="158"/>
      <c r="C30" s="160" t="s">
        <v>11</v>
      </c>
      <c r="D30" s="156" t="s">
        <v>12</v>
      </c>
    </row>
    <row r="31" spans="2:5" x14ac:dyDescent="0.2">
      <c r="B31" s="158"/>
      <c r="C31" s="160"/>
      <c r="D31" s="160" t="s">
        <v>13</v>
      </c>
      <c r="E31" s="156" t="s">
        <v>14</v>
      </c>
    </row>
    <row r="32" spans="2:5" x14ac:dyDescent="0.2">
      <c r="B32" s="158"/>
      <c r="C32" s="160"/>
      <c r="D32" s="160" t="s">
        <v>13</v>
      </c>
      <c r="E32" s="156" t="s">
        <v>15</v>
      </c>
    </row>
    <row r="33" spans="2:5" x14ac:dyDescent="0.2">
      <c r="B33" s="158"/>
      <c r="C33" s="160"/>
      <c r="D33" s="160" t="s">
        <v>13</v>
      </c>
      <c r="E33" s="156" t="s">
        <v>16</v>
      </c>
    </row>
    <row r="34" spans="2:5" ht="5.0999999999999996" customHeight="1" x14ac:dyDescent="0.2">
      <c r="B34" s="158"/>
      <c r="C34" s="160"/>
    </row>
    <row r="35" spans="2:5" x14ac:dyDescent="0.2">
      <c r="B35" s="158"/>
      <c r="C35" s="160" t="s">
        <v>11</v>
      </c>
      <c r="D35" s="156" t="s">
        <v>17</v>
      </c>
    </row>
    <row r="36" spans="2:5" x14ac:dyDescent="0.2">
      <c r="B36" s="158"/>
      <c r="D36" s="156" t="s">
        <v>18</v>
      </c>
    </row>
    <row r="37" spans="2:5" x14ac:dyDescent="0.2">
      <c r="B37" s="158"/>
    </row>
    <row r="38" spans="2:5" x14ac:dyDescent="0.2">
      <c r="B38" s="158"/>
    </row>
    <row r="39" spans="2:5" x14ac:dyDescent="0.2">
      <c r="B39" s="158"/>
    </row>
    <row r="40" spans="2:5" x14ac:dyDescent="0.2">
      <c r="B40" s="158"/>
    </row>
    <row r="41" spans="2:5" x14ac:dyDescent="0.2">
      <c r="B41" s="158"/>
    </row>
    <row r="42" spans="2:5" x14ac:dyDescent="0.2">
      <c r="B42" s="158"/>
    </row>
    <row r="43" spans="2:5" x14ac:dyDescent="0.2">
      <c r="B43" s="158"/>
    </row>
    <row r="44" spans="2:5" x14ac:dyDescent="0.2">
      <c r="B44" s="158"/>
    </row>
    <row r="45" spans="2:5" x14ac:dyDescent="0.2">
      <c r="B45" s="158"/>
    </row>
    <row r="46" spans="2:5" x14ac:dyDescent="0.2">
      <c r="B46" s="158"/>
    </row>
    <row r="47" spans="2:5" x14ac:dyDescent="0.2">
      <c r="B47" s="158"/>
    </row>
    <row r="48" spans="2:5" x14ac:dyDescent="0.2">
      <c r="B48" s="158"/>
    </row>
    <row r="49" spans="2:2" x14ac:dyDescent="0.2">
      <c r="B49" s="158"/>
    </row>
    <row r="50" spans="2:2" x14ac:dyDescent="0.2">
      <c r="B50" s="158"/>
    </row>
    <row r="51" spans="2:2" x14ac:dyDescent="0.2">
      <c r="B51" s="158"/>
    </row>
    <row r="52" spans="2:2" x14ac:dyDescent="0.2">
      <c r="B52" s="158"/>
    </row>
  </sheetData>
  <sheetProtection algorithmName="SHA-512" hashValue="ZlmQYcue1bKqvrvWZdLRPjqbKwNsi+OWRKnLMb6XYm8m+gyAc7b2kwrta9AHqsl6gziflFC21hZX1TytFVPzQw==" saltValue="mutvFIp5slURaG1I0KhzSg==" spinCount="100000" sheet="1" objects="1" scenarios="1"/>
  <hyperlinks>
    <hyperlink ref="L6" location="'Stock Screening'!A1" display="(Click here for screening details)" xr:uid="{F56AAE03-2BF2-4283-85F8-4B5FCB0A2CB5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2E83-B579-4441-81A2-49C28B05FD98}">
  <sheetPr filterMode="1"/>
  <dimension ref="B2:V173"/>
  <sheetViews>
    <sheetView topLeftCell="A4" workbookViewId="0">
      <selection activeCell="G29" sqref="G29"/>
    </sheetView>
  </sheetViews>
  <sheetFormatPr defaultRowHeight="15" outlineLevelRow="1" outlineLevelCol="1" x14ac:dyDescent="0.25"/>
  <cols>
    <col min="1" max="1" width="2.5703125" customWidth="1"/>
    <col min="2" max="2" width="18.140625" bestFit="1" customWidth="1"/>
    <col min="3" max="3" width="14.5703125" customWidth="1"/>
    <col min="4" max="5" width="14.5703125" hidden="1" customWidth="1" outlineLevel="1"/>
    <col min="6" max="6" width="14.5703125" customWidth="1" collapsed="1"/>
    <col min="7" max="8" width="14.5703125" customWidth="1"/>
    <col min="9" max="10" width="2.5703125" customWidth="1"/>
    <col min="22" max="22" width="13" customWidth="1"/>
  </cols>
  <sheetData>
    <row r="2" spans="2:22" x14ac:dyDescent="0.25">
      <c r="C2" s="17" t="s">
        <v>19</v>
      </c>
      <c r="F2" s="5">
        <f>AVERAGE(F16:F172)</f>
        <v>19.700320286532971</v>
      </c>
      <c r="G2" s="6">
        <f>AVERAGE(G16:G172)</f>
        <v>3.8569791155216389E-8</v>
      </c>
    </row>
    <row r="3" spans="2:22" x14ac:dyDescent="0.25">
      <c r="C3" s="17" t="s">
        <v>20</v>
      </c>
      <c r="F3" s="5">
        <f>_xlfn.STDEV.S(F16:F172)</f>
        <v>35.054600788930102</v>
      </c>
      <c r="G3" s="6">
        <f>_xlfn.STDEV.S(G16:G172)</f>
        <v>2.3178341123968016E-7</v>
      </c>
    </row>
    <row r="4" spans="2:22" x14ac:dyDescent="0.25">
      <c r="C4" s="17" t="s">
        <v>21</v>
      </c>
      <c r="F4" s="5">
        <f>MAX(F16:F172)</f>
        <v>275.85185185185099</v>
      </c>
      <c r="G4" s="6">
        <f>MAX(G16:G172)</f>
        <v>2.8376667728554602E-6</v>
      </c>
    </row>
    <row r="5" spans="2:22" s="2" customFormat="1" x14ac:dyDescent="0.25">
      <c r="B5"/>
      <c r="C5" s="18" t="s">
        <v>22</v>
      </c>
      <c r="F5" s="7"/>
      <c r="G5" s="6">
        <f>_xlfn.QUARTILE.INC(G16:G172,3)</f>
        <v>2.9985379854980524E-8</v>
      </c>
      <c r="I5"/>
    </row>
    <row r="6" spans="2:22" s="2" customFormat="1" x14ac:dyDescent="0.25">
      <c r="B6"/>
      <c r="C6" s="18" t="s">
        <v>23</v>
      </c>
      <c r="D6"/>
      <c r="E6"/>
      <c r="F6" s="5">
        <f>SMALL(F16:F172, 1)</f>
        <v>-38.368421052631497</v>
      </c>
      <c r="G6" s="6">
        <f>SMALL(G16:G172, 1)</f>
        <v>-7.9170385913617804E-8</v>
      </c>
      <c r="I6"/>
    </row>
    <row r="7" spans="2:22" ht="6.95" customHeight="1" x14ac:dyDescent="0.25"/>
    <row r="8" spans="2:22" ht="45" x14ac:dyDescent="0.25"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M8" s="177" t="s">
        <v>31</v>
      </c>
      <c r="N8" s="177"/>
      <c r="O8" s="177"/>
      <c r="P8" s="177"/>
      <c r="Q8" s="177"/>
      <c r="R8" s="177"/>
      <c r="S8" s="177"/>
      <c r="T8" s="177"/>
      <c r="U8" s="177"/>
      <c r="V8" s="177"/>
    </row>
    <row r="9" spans="2:22" hidden="1" x14ac:dyDescent="0.25">
      <c r="B9" s="181">
        <v>44091.66747685185</v>
      </c>
      <c r="C9" s="144" t="s">
        <v>32</v>
      </c>
      <c r="D9" t="s">
        <v>33</v>
      </c>
      <c r="E9">
        <v>-4.6777163904235701</v>
      </c>
      <c r="F9" s="144">
        <v>-762</v>
      </c>
      <c r="G9" s="182">
        <v>6.1789138505035604E-9</v>
      </c>
      <c r="H9" s="144" t="b">
        <f t="shared" ref="H9:H40" si="0">G9 &gt;$G$5</f>
        <v>0</v>
      </c>
    </row>
    <row r="10" spans="2:22" hidden="1" x14ac:dyDescent="0.25">
      <c r="B10" s="8">
        <v>44091.666678240741</v>
      </c>
      <c r="C10" s="4" t="s">
        <v>34</v>
      </c>
      <c r="D10" t="s">
        <v>33</v>
      </c>
      <c r="E10">
        <v>-8.4854464726196301</v>
      </c>
      <c r="F10" s="4">
        <v>-191.111111111111</v>
      </c>
      <c r="G10" s="13">
        <v>7.8649946877082906E-8</v>
      </c>
      <c r="H10" s="4" t="b">
        <f t="shared" si="0"/>
        <v>1</v>
      </c>
    </row>
    <row r="11" spans="2:22" hidden="1" x14ac:dyDescent="0.25">
      <c r="B11" s="8">
        <v>44091.666689814818</v>
      </c>
      <c r="C11" s="4" t="s">
        <v>35</v>
      </c>
      <c r="D11" t="s">
        <v>33</v>
      </c>
      <c r="E11">
        <v>-185.92105263157799</v>
      </c>
      <c r="F11" s="4">
        <v>-176.625</v>
      </c>
      <c r="G11" s="13">
        <v>1.41547076523343E-9</v>
      </c>
      <c r="H11" s="4" t="b">
        <f t="shared" si="0"/>
        <v>0</v>
      </c>
    </row>
    <row r="12" spans="2:22" hidden="1" x14ac:dyDescent="0.25">
      <c r="B12" s="8">
        <v>44091.666678240741</v>
      </c>
      <c r="C12" s="4" t="s">
        <v>36</v>
      </c>
      <c r="D12" t="s">
        <v>33</v>
      </c>
      <c r="E12">
        <v>-13.6280487804878</v>
      </c>
      <c r="F12" s="4">
        <v>-92.482758620689594</v>
      </c>
      <c r="G12" s="13">
        <v>-2.67735889475714E-10</v>
      </c>
      <c r="H12" s="4" t="b">
        <f t="shared" si="0"/>
        <v>0</v>
      </c>
    </row>
    <row r="13" spans="2:22" hidden="1" x14ac:dyDescent="0.25">
      <c r="B13" s="8">
        <v>44091.666678240741</v>
      </c>
      <c r="C13" s="4" t="s">
        <v>37</v>
      </c>
      <c r="D13" t="s">
        <v>33</v>
      </c>
      <c r="E13">
        <v>-1.9944979367262701</v>
      </c>
      <c r="F13" s="4">
        <v>-90.625</v>
      </c>
      <c r="G13" s="13">
        <v>9.2166521022821308E-9</v>
      </c>
      <c r="H13" s="4" t="b">
        <f t="shared" si="0"/>
        <v>0</v>
      </c>
    </row>
    <row r="14" spans="2:22" hidden="1" x14ac:dyDescent="0.25">
      <c r="B14" s="8">
        <v>44091.666678240741</v>
      </c>
      <c r="C14" s="4" t="s">
        <v>38</v>
      </c>
      <c r="D14" t="s">
        <v>33</v>
      </c>
      <c r="E14">
        <v>-2.90402897238569</v>
      </c>
      <c r="F14" s="4">
        <v>-80.1875</v>
      </c>
      <c r="G14" s="13">
        <v>7.3216818015912098E-9</v>
      </c>
      <c r="H14" s="4" t="b">
        <f t="shared" si="0"/>
        <v>0</v>
      </c>
    </row>
    <row r="15" spans="2:22" hidden="1" x14ac:dyDescent="0.25">
      <c r="B15" s="8">
        <v>44091.666689814818</v>
      </c>
      <c r="C15" s="4" t="s">
        <v>39</v>
      </c>
      <c r="D15" t="s">
        <v>33</v>
      </c>
      <c r="E15">
        <v>-1.77070583435332</v>
      </c>
      <c r="F15" s="4">
        <v>-66.769230769230703</v>
      </c>
      <c r="G15" s="13">
        <v>9.0127100730438196E-9</v>
      </c>
      <c r="H15" s="4" t="b">
        <f t="shared" si="0"/>
        <v>0</v>
      </c>
    </row>
    <row r="16" spans="2:22" hidden="1" x14ac:dyDescent="0.25">
      <c r="B16" s="8">
        <v>44091.666678240741</v>
      </c>
      <c r="C16" s="4" t="s">
        <v>40</v>
      </c>
      <c r="D16" t="s">
        <v>33</v>
      </c>
      <c r="E16">
        <v>-11.682692307692299</v>
      </c>
      <c r="F16" s="4">
        <v>-38.368421052631497</v>
      </c>
      <c r="G16" s="13">
        <v>4.4747692832395304E-9</v>
      </c>
      <c r="H16" s="4" t="b">
        <f t="shared" si="0"/>
        <v>0</v>
      </c>
    </row>
    <row r="17" spans="2:22" hidden="1" x14ac:dyDescent="0.25">
      <c r="B17" s="8">
        <v>44091.666689814818</v>
      </c>
      <c r="C17" s="4" t="s">
        <v>41</v>
      </c>
      <c r="D17" t="s">
        <v>33</v>
      </c>
      <c r="E17">
        <v>-17.383467992541899</v>
      </c>
      <c r="F17" s="4">
        <v>-31.077777777777701</v>
      </c>
      <c r="G17" s="13">
        <v>1.8405863857546101E-9</v>
      </c>
      <c r="H17" s="4" t="b">
        <f t="shared" si="0"/>
        <v>0</v>
      </c>
    </row>
    <row r="18" spans="2:22" hidden="1" x14ac:dyDescent="0.25">
      <c r="B18" s="8">
        <v>44091.666678240741</v>
      </c>
      <c r="C18" s="4" t="s">
        <v>42</v>
      </c>
      <c r="D18" t="s">
        <v>33</v>
      </c>
      <c r="E18">
        <v>-14.9555099247091</v>
      </c>
      <c r="F18" s="4">
        <v>-30.774647887323901</v>
      </c>
      <c r="G18" s="13">
        <v>6.9142193907294799E-11</v>
      </c>
      <c r="H18" s="4" t="b">
        <f t="shared" si="0"/>
        <v>0</v>
      </c>
    </row>
    <row r="19" spans="2:22" hidden="1" x14ac:dyDescent="0.25">
      <c r="B19" s="8">
        <v>44091.666689814818</v>
      </c>
      <c r="C19" s="4" t="s">
        <v>43</v>
      </c>
      <c r="D19" t="s">
        <v>33</v>
      </c>
      <c r="E19">
        <v>-0.41548571042952998</v>
      </c>
      <c r="F19" s="4">
        <v>-13.222818791946301</v>
      </c>
      <c r="G19" s="13">
        <v>2.8376667728554602E-6</v>
      </c>
      <c r="H19" s="4" t="b">
        <f t="shared" si="0"/>
        <v>1</v>
      </c>
    </row>
    <row r="20" spans="2:22" hidden="1" x14ac:dyDescent="0.25">
      <c r="B20" s="8">
        <v>44091.666678240741</v>
      </c>
      <c r="C20" s="4" t="s">
        <v>44</v>
      </c>
      <c r="D20" t="s">
        <v>33</v>
      </c>
      <c r="E20">
        <v>-0.56741028128031001</v>
      </c>
      <c r="F20" s="4">
        <v>-11.7</v>
      </c>
      <c r="G20" s="13">
        <v>1.7973153277373999E-8</v>
      </c>
      <c r="H20" s="4" t="b">
        <f t="shared" si="0"/>
        <v>0</v>
      </c>
    </row>
    <row r="21" spans="2:22" hidden="1" x14ac:dyDescent="0.25">
      <c r="B21" s="8">
        <v>44091.666689814818</v>
      </c>
      <c r="C21" s="4" t="s">
        <v>45</v>
      </c>
      <c r="D21" t="s">
        <v>33</v>
      </c>
      <c r="E21">
        <v>-2.9254509889154501</v>
      </c>
      <c r="F21" s="4">
        <v>-10.274809160305299</v>
      </c>
      <c r="G21" s="13">
        <v>1.7677239270633899E-8</v>
      </c>
      <c r="H21" s="4" t="b">
        <f t="shared" si="0"/>
        <v>0</v>
      </c>
    </row>
    <row r="22" spans="2:22" hidden="1" x14ac:dyDescent="0.25">
      <c r="B22" s="8">
        <v>44091.666678240741</v>
      </c>
      <c r="C22" s="4" t="s">
        <v>46</v>
      </c>
      <c r="D22" t="s">
        <v>33</v>
      </c>
      <c r="E22">
        <v>-0.80626671761558999</v>
      </c>
      <c r="F22" s="4">
        <v>-9.6535947712418295</v>
      </c>
      <c r="G22" s="13">
        <v>4.5157605505289798E-8</v>
      </c>
      <c r="H22" s="4" t="b">
        <f t="shared" si="0"/>
        <v>1</v>
      </c>
    </row>
    <row r="23" spans="2:22" hidden="1" x14ac:dyDescent="0.25">
      <c r="B23" s="8">
        <v>44091.666689814818</v>
      </c>
      <c r="C23" s="4" t="s">
        <v>47</v>
      </c>
      <c r="D23" t="s">
        <v>33</v>
      </c>
      <c r="E23">
        <v>-0.150716104392106</v>
      </c>
      <c r="F23" s="4">
        <v>-7.8925000000000001</v>
      </c>
      <c r="G23" s="13">
        <v>3.6457835465280398E-8</v>
      </c>
      <c r="H23" s="4" t="b">
        <f t="shared" si="0"/>
        <v>1</v>
      </c>
    </row>
    <row r="24" spans="2:22" hidden="1" x14ac:dyDescent="0.25">
      <c r="B24" s="8">
        <v>44091.666678240741</v>
      </c>
      <c r="C24" s="4" t="s">
        <v>48</v>
      </c>
      <c r="D24" t="s">
        <v>33</v>
      </c>
      <c r="E24">
        <v>-3.03879310344827</v>
      </c>
      <c r="F24" s="4">
        <v>-7.4210526315789398</v>
      </c>
      <c r="G24" s="13">
        <v>1.8503830048402599E-8</v>
      </c>
      <c r="H24" s="4" t="b">
        <f t="shared" si="0"/>
        <v>0</v>
      </c>
    </row>
    <row r="25" spans="2:22" hidden="1" x14ac:dyDescent="0.25">
      <c r="B25" s="8">
        <v>44091.666689814818</v>
      </c>
      <c r="C25" s="4" t="s">
        <v>49</v>
      </c>
      <c r="D25" t="s">
        <v>33</v>
      </c>
      <c r="E25">
        <v>-0.80117114719190796</v>
      </c>
      <c r="F25" s="4">
        <v>-5.0166666666666604</v>
      </c>
      <c r="G25" s="13">
        <v>1.2595554370468499E-7</v>
      </c>
      <c r="H25" s="4" t="b">
        <f t="shared" si="0"/>
        <v>1</v>
      </c>
    </row>
    <row r="26" spans="2:22" hidden="1" x14ac:dyDescent="0.25">
      <c r="B26" s="8">
        <v>44091.666678240741</v>
      </c>
      <c r="C26" s="4" t="s">
        <v>50</v>
      </c>
      <c r="D26" t="s">
        <v>33</v>
      </c>
      <c r="E26">
        <v>-153.75</v>
      </c>
      <c r="F26" s="4">
        <v>-4.7307692307692299</v>
      </c>
      <c r="G26" s="13">
        <v>8.7538690048167602E-9</v>
      </c>
      <c r="H26" s="4" t="b">
        <f t="shared" si="0"/>
        <v>0</v>
      </c>
    </row>
    <row r="27" spans="2:22" hidden="1" x14ac:dyDescent="0.25">
      <c r="B27" s="8">
        <v>44091.666689814818</v>
      </c>
      <c r="C27" s="4" t="s">
        <v>51</v>
      </c>
      <c r="D27" t="s">
        <v>33</v>
      </c>
      <c r="E27">
        <v>-2.53047011027278</v>
      </c>
      <c r="F27" s="4">
        <v>-4.2745098039215597</v>
      </c>
      <c r="G27" s="13">
        <v>1.34324230563663E-8</v>
      </c>
      <c r="H27" s="4" t="b">
        <f t="shared" si="0"/>
        <v>0</v>
      </c>
    </row>
    <row r="28" spans="2:22" hidden="1" x14ac:dyDescent="0.25">
      <c r="B28" s="8">
        <v>44091.666689814818</v>
      </c>
      <c r="C28" s="4" t="s">
        <v>52</v>
      </c>
      <c r="D28" t="s">
        <v>33</v>
      </c>
      <c r="E28">
        <v>-0.60747663551401798</v>
      </c>
      <c r="F28" s="4">
        <v>-2.9383561643835598</v>
      </c>
      <c r="G28" s="13">
        <v>5.8022499396936297E-9</v>
      </c>
      <c r="H28" s="4" t="b">
        <f t="shared" si="0"/>
        <v>0</v>
      </c>
    </row>
    <row r="29" spans="2:22" x14ac:dyDescent="0.25">
      <c r="B29" s="8">
        <v>44091.666689814818</v>
      </c>
      <c r="C29" s="4" t="s">
        <v>53</v>
      </c>
      <c r="D29" s="4">
        <v>10.750799000000001</v>
      </c>
      <c r="E29" s="4">
        <v>10.8413205537806</v>
      </c>
      <c r="F29" s="4">
        <v>4.9417475728155296</v>
      </c>
      <c r="G29" s="13">
        <v>-6.8806044037932097E-9</v>
      </c>
      <c r="H29" s="4" t="b">
        <f t="shared" si="0"/>
        <v>0</v>
      </c>
      <c r="M29" s="178" t="s">
        <v>54</v>
      </c>
      <c r="N29" s="179"/>
      <c r="O29" s="179"/>
      <c r="P29" s="179"/>
      <c r="Q29" s="179"/>
      <c r="R29" s="179"/>
      <c r="S29" s="179"/>
      <c r="T29" s="179"/>
      <c r="U29" s="179"/>
      <c r="V29" s="180"/>
    </row>
    <row r="30" spans="2:22" x14ac:dyDescent="0.25">
      <c r="B30" s="8">
        <v>44091.666678240741</v>
      </c>
      <c r="C30" s="4" t="s">
        <v>55</v>
      </c>
      <c r="D30" s="4" t="s">
        <v>33</v>
      </c>
      <c r="E30" s="4">
        <v>-0.44507361268403101</v>
      </c>
      <c r="F30" s="4">
        <v>5.0709677419354797</v>
      </c>
      <c r="G30" s="13">
        <v>1.45403505037198E-9</v>
      </c>
      <c r="H30" s="4" t="b">
        <f t="shared" si="0"/>
        <v>0</v>
      </c>
      <c r="M30" s="178" t="s">
        <v>56</v>
      </c>
      <c r="N30" s="179"/>
      <c r="O30" s="179"/>
      <c r="P30" s="179"/>
      <c r="Q30" s="179"/>
      <c r="R30" s="179"/>
      <c r="S30" s="179"/>
      <c r="T30" s="179"/>
      <c r="U30" s="179"/>
      <c r="V30" s="180"/>
    </row>
    <row r="31" spans="2:22" x14ac:dyDescent="0.25">
      <c r="B31" s="8">
        <v>44091.666689814818</v>
      </c>
      <c r="C31" s="4" t="s">
        <v>57</v>
      </c>
      <c r="D31" s="4">
        <v>11.459854</v>
      </c>
      <c r="E31" s="4">
        <v>11.324296141814299</v>
      </c>
      <c r="F31" s="4">
        <v>5.43</v>
      </c>
      <c r="G31" s="13">
        <v>-4.9667667829242695E-10</v>
      </c>
      <c r="H31" s="4" t="b">
        <f t="shared" si="0"/>
        <v>0</v>
      </c>
      <c r="M31" s="178" t="s">
        <v>58</v>
      </c>
      <c r="N31" s="179"/>
      <c r="O31" s="179"/>
      <c r="P31" s="179"/>
      <c r="Q31" s="179"/>
      <c r="R31" s="179"/>
      <c r="S31" s="179"/>
      <c r="T31" s="179"/>
      <c r="U31" s="179"/>
      <c r="V31" s="180"/>
    </row>
    <row r="32" spans="2:22" x14ac:dyDescent="0.25">
      <c r="B32" s="8">
        <v>44091.666689814818</v>
      </c>
      <c r="C32" s="4" t="s">
        <v>59</v>
      </c>
      <c r="D32" s="4" t="s">
        <v>33</v>
      </c>
      <c r="E32" s="4">
        <v>-4.1668279465840898</v>
      </c>
      <c r="F32" s="4">
        <v>6.3323529411764703</v>
      </c>
      <c r="G32" s="13">
        <v>2.85055183788182E-8</v>
      </c>
      <c r="H32" s="4" t="b">
        <f t="shared" si="0"/>
        <v>0</v>
      </c>
    </row>
    <row r="33" spans="2:8" x14ac:dyDescent="0.25">
      <c r="B33" s="8">
        <v>44091.666689814818</v>
      </c>
      <c r="C33" s="4" t="s">
        <v>60</v>
      </c>
      <c r="D33" s="4" t="s">
        <v>33</v>
      </c>
      <c r="E33" s="4">
        <v>-16.819407008086198</v>
      </c>
      <c r="F33" s="4">
        <v>6.63829787234042</v>
      </c>
      <c r="G33" s="13">
        <v>2.9568569931963799E-8</v>
      </c>
      <c r="H33" s="4" t="b">
        <f t="shared" si="0"/>
        <v>0</v>
      </c>
    </row>
    <row r="34" spans="2:8" x14ac:dyDescent="0.25">
      <c r="B34" s="9">
        <v>44091.666689814818</v>
      </c>
      <c r="C34" s="10" t="s">
        <v>61</v>
      </c>
      <c r="D34" s="10" t="s">
        <v>33</v>
      </c>
      <c r="E34" s="10">
        <v>-6.4587973273942003</v>
      </c>
      <c r="F34" s="10">
        <v>6.6923076923076898</v>
      </c>
      <c r="G34" s="14">
        <v>5.7329122400642199E-8</v>
      </c>
      <c r="H34" s="10" t="b">
        <f t="shared" si="0"/>
        <v>1</v>
      </c>
    </row>
    <row r="35" spans="2:8" x14ac:dyDescent="0.25">
      <c r="B35" s="9">
        <v>44091.666678240741</v>
      </c>
      <c r="C35" s="10" t="s">
        <v>62</v>
      </c>
      <c r="D35" s="10">
        <v>11.722384</v>
      </c>
      <c r="E35" s="10">
        <v>11.613067242913401</v>
      </c>
      <c r="F35" s="10">
        <v>6.8128262490678599</v>
      </c>
      <c r="G35" s="14">
        <v>4.10695593879942E-8</v>
      </c>
      <c r="H35" s="10" t="b">
        <f t="shared" si="0"/>
        <v>1</v>
      </c>
    </row>
    <row r="36" spans="2:8" x14ac:dyDescent="0.25">
      <c r="B36" s="9">
        <v>44091.666678240741</v>
      </c>
      <c r="C36" s="10" t="s">
        <v>63</v>
      </c>
      <c r="D36" s="10">
        <v>10.773158</v>
      </c>
      <c r="E36" s="10">
        <v>10.9992706053975</v>
      </c>
      <c r="F36" s="10">
        <v>6.8858447488584398</v>
      </c>
      <c r="G36" s="14">
        <v>3.5834387966182203E-8</v>
      </c>
      <c r="H36" s="10" t="b">
        <f t="shared" si="0"/>
        <v>1</v>
      </c>
    </row>
    <row r="37" spans="2:8" x14ac:dyDescent="0.25">
      <c r="B37" s="8">
        <v>44091.666689814818</v>
      </c>
      <c r="C37" s="4" t="s">
        <v>64</v>
      </c>
      <c r="D37" s="4" t="s">
        <v>33</v>
      </c>
      <c r="E37" s="4">
        <v>-1.24406142967627</v>
      </c>
      <c r="F37" s="4">
        <v>6.95061728395061</v>
      </c>
      <c r="G37" s="13">
        <v>1.5448883932007899E-8</v>
      </c>
      <c r="H37" s="15" t="b">
        <f t="shared" si="0"/>
        <v>0</v>
      </c>
    </row>
    <row r="38" spans="2:8" x14ac:dyDescent="0.25">
      <c r="B38" s="11">
        <v>44091.666678240741</v>
      </c>
      <c r="C38" s="12" t="s">
        <v>65</v>
      </c>
      <c r="D38" s="12">
        <v>7.776421</v>
      </c>
      <c r="E38" s="12">
        <v>8.0136030694105305</v>
      </c>
      <c r="F38" s="12">
        <v>7.1130030959752304</v>
      </c>
      <c r="G38" s="16">
        <v>3.0124316495986098E-8</v>
      </c>
      <c r="H38" s="12" t="b">
        <f t="shared" si="0"/>
        <v>1</v>
      </c>
    </row>
    <row r="39" spans="2:8" x14ac:dyDescent="0.25">
      <c r="B39" s="8">
        <v>44091.666689814818</v>
      </c>
      <c r="C39" s="4" t="s">
        <v>66</v>
      </c>
      <c r="D39" s="4" t="s">
        <v>33</v>
      </c>
      <c r="E39" s="4">
        <v>-6.3364779874213797</v>
      </c>
      <c r="F39" s="4">
        <v>7.3272727272727201</v>
      </c>
      <c r="G39" s="13">
        <v>1.40117269548984E-9</v>
      </c>
      <c r="H39" s="15" t="b">
        <f t="shared" si="0"/>
        <v>0</v>
      </c>
    </row>
    <row r="40" spans="2:8" x14ac:dyDescent="0.25">
      <c r="B40" s="9">
        <v>44091.666678240741</v>
      </c>
      <c r="C40" s="10" t="s">
        <v>67</v>
      </c>
      <c r="D40" s="10" t="s">
        <v>33</v>
      </c>
      <c r="E40" s="10">
        <v>-3.8364779874213801</v>
      </c>
      <c r="F40" s="10">
        <v>7.4143646408839698</v>
      </c>
      <c r="G40" s="14">
        <v>7.5675621685965394E-8</v>
      </c>
      <c r="H40" s="10" t="b">
        <f t="shared" si="0"/>
        <v>1</v>
      </c>
    </row>
    <row r="41" spans="2:8" x14ac:dyDescent="0.25">
      <c r="B41" s="8">
        <v>44091.666678240741</v>
      </c>
      <c r="C41" s="4" t="s">
        <v>68</v>
      </c>
      <c r="D41" s="4">
        <v>18.592815000000002</v>
      </c>
      <c r="E41" s="4">
        <v>19.311377245508901</v>
      </c>
      <c r="F41" s="4">
        <v>7.5</v>
      </c>
      <c r="G41" s="13">
        <v>7.7838981590657095E-9</v>
      </c>
      <c r="H41" s="15" t="b">
        <f t="shared" ref="H41:H72" si="1">G41 &gt;$G$5</f>
        <v>0</v>
      </c>
    </row>
    <row r="42" spans="2:8" x14ac:dyDescent="0.25">
      <c r="B42" s="8">
        <v>44091.666678240741</v>
      </c>
      <c r="C42" s="4" t="s">
        <v>69</v>
      </c>
      <c r="D42" s="4" t="s">
        <v>33</v>
      </c>
      <c r="E42" s="4">
        <v>-1.21618788005871</v>
      </c>
      <c r="F42" s="4">
        <v>7.5324675324675301</v>
      </c>
      <c r="G42" s="13">
        <v>1.73890046381979E-8</v>
      </c>
      <c r="H42" s="15" t="b">
        <f t="shared" si="1"/>
        <v>0</v>
      </c>
    </row>
    <row r="43" spans="2:8" x14ac:dyDescent="0.25">
      <c r="B43" s="8">
        <v>44091.666689814818</v>
      </c>
      <c r="C43" s="4" t="s">
        <v>70</v>
      </c>
      <c r="D43" s="4">
        <v>24.288285999999999</v>
      </c>
      <c r="E43" s="4">
        <v>24.756756756756701</v>
      </c>
      <c r="F43" s="4">
        <v>7.6759776536312803</v>
      </c>
      <c r="G43" s="13">
        <v>5.8424829385327104E-9</v>
      </c>
      <c r="H43" s="15" t="b">
        <f t="shared" si="1"/>
        <v>0</v>
      </c>
    </row>
    <row r="44" spans="2:8" x14ac:dyDescent="0.25">
      <c r="B44" s="9">
        <v>44091.666678240741</v>
      </c>
      <c r="C44" s="10" t="s">
        <v>71</v>
      </c>
      <c r="D44" s="10" t="s">
        <v>33</v>
      </c>
      <c r="E44" s="10">
        <v>-65.798045602605796</v>
      </c>
      <c r="F44" s="10">
        <v>7.7692307692307603</v>
      </c>
      <c r="G44" s="14">
        <v>9.6220051995018401E-8</v>
      </c>
      <c r="H44" s="10" t="b">
        <f t="shared" si="1"/>
        <v>1</v>
      </c>
    </row>
    <row r="45" spans="2:8" x14ac:dyDescent="0.25">
      <c r="B45" s="8">
        <v>44091.666689814818</v>
      </c>
      <c r="C45" s="4" t="s">
        <v>72</v>
      </c>
      <c r="D45" s="4">
        <v>8.7272730000000003</v>
      </c>
      <c r="E45" s="4">
        <v>8.9949494949494895</v>
      </c>
      <c r="F45" s="4">
        <v>7.8114035087719298</v>
      </c>
      <c r="G45" s="13">
        <v>7.4133007483797003E-9</v>
      </c>
      <c r="H45" s="15" t="b">
        <f t="shared" si="1"/>
        <v>0</v>
      </c>
    </row>
    <row r="46" spans="2:8" x14ac:dyDescent="0.25">
      <c r="B46" s="8">
        <v>44091.666678240741</v>
      </c>
      <c r="C46" s="4" t="s">
        <v>73</v>
      </c>
      <c r="D46" s="4" t="s">
        <v>33</v>
      </c>
      <c r="E46" s="4">
        <v>-3.19985438660356</v>
      </c>
      <c r="F46" s="4">
        <v>7.9909090909090796</v>
      </c>
      <c r="G46" s="13">
        <v>8.0120162961498807E-9</v>
      </c>
      <c r="H46" s="15" t="b">
        <f t="shared" si="1"/>
        <v>0</v>
      </c>
    </row>
    <row r="47" spans="2:8" x14ac:dyDescent="0.25">
      <c r="B47" s="8">
        <v>44091.666678240741</v>
      </c>
      <c r="C47" s="4" t="s">
        <v>74</v>
      </c>
      <c r="D47" s="4" t="s">
        <v>33</v>
      </c>
      <c r="E47" s="4">
        <v>-5.9165858389912698</v>
      </c>
      <c r="F47" s="4">
        <v>8.0263157894736796</v>
      </c>
      <c r="G47" s="13">
        <v>1.7815510680993401E-8</v>
      </c>
      <c r="H47" s="4" t="b">
        <f t="shared" si="1"/>
        <v>0</v>
      </c>
    </row>
    <row r="48" spans="2:8" x14ac:dyDescent="0.25">
      <c r="B48" s="8">
        <v>44091.666678240741</v>
      </c>
      <c r="C48" s="4" t="s">
        <v>75</v>
      </c>
      <c r="D48" s="4">
        <v>58.195487999999997</v>
      </c>
      <c r="E48" s="4">
        <v>60.827067669172898</v>
      </c>
      <c r="F48" s="4">
        <v>8.09</v>
      </c>
      <c r="G48" s="13">
        <v>3.4003902300666898E-8</v>
      </c>
      <c r="H48" s="4" t="b">
        <f t="shared" si="1"/>
        <v>1</v>
      </c>
    </row>
    <row r="49" spans="2:8" x14ac:dyDescent="0.25">
      <c r="B49" s="8">
        <v>44091.666678240741</v>
      </c>
      <c r="C49" s="4" t="s">
        <v>76</v>
      </c>
      <c r="D49" s="4">
        <v>2.4695938000000002</v>
      </c>
      <c r="E49" s="4">
        <v>2.54922279792746</v>
      </c>
      <c r="F49" s="4">
        <v>8.1428571428571406</v>
      </c>
      <c r="G49" s="13">
        <v>1.9036240519391901E-8</v>
      </c>
      <c r="H49" s="4" t="b">
        <f t="shared" si="1"/>
        <v>0</v>
      </c>
    </row>
    <row r="50" spans="2:8" x14ac:dyDescent="0.25">
      <c r="B50" s="8">
        <v>44091.666678240741</v>
      </c>
      <c r="C50" s="4" t="s">
        <v>77</v>
      </c>
      <c r="D50" s="4" t="s">
        <v>33</v>
      </c>
      <c r="E50" s="4">
        <v>-76.351351351351298</v>
      </c>
      <c r="F50" s="4">
        <v>8.1490384615384599</v>
      </c>
      <c r="G50" s="13">
        <v>4.3980605311714502E-8</v>
      </c>
      <c r="H50" s="4" t="b">
        <f t="shared" si="1"/>
        <v>1</v>
      </c>
    </row>
    <row r="51" spans="2:8" x14ac:dyDescent="0.25">
      <c r="B51" s="8">
        <v>44091.666678240741</v>
      </c>
      <c r="C51" s="4" t="s">
        <v>78</v>
      </c>
      <c r="D51" s="4" t="s">
        <v>33</v>
      </c>
      <c r="E51" s="4">
        <v>-1.5463917525773101</v>
      </c>
      <c r="F51" s="4">
        <v>8.1818181818181799</v>
      </c>
      <c r="G51" s="13">
        <v>5.3120382386134499E-9</v>
      </c>
      <c r="H51" s="4" t="b">
        <f t="shared" si="1"/>
        <v>0</v>
      </c>
    </row>
    <row r="52" spans="2:8" x14ac:dyDescent="0.25">
      <c r="B52" s="8">
        <v>44091.666678240741</v>
      </c>
      <c r="C52" s="4" t="s">
        <v>79</v>
      </c>
      <c r="D52" s="4">
        <v>8.8926479999999994</v>
      </c>
      <c r="E52" s="4">
        <v>9.2196662156066704</v>
      </c>
      <c r="F52" s="4">
        <v>8.2253521126760507</v>
      </c>
      <c r="G52" s="13">
        <v>2.4672377749144101E-8</v>
      </c>
      <c r="H52" s="4" t="b">
        <f t="shared" si="1"/>
        <v>0</v>
      </c>
    </row>
    <row r="53" spans="2:8" x14ac:dyDescent="0.25">
      <c r="B53" s="8">
        <v>44091.666678240741</v>
      </c>
      <c r="C53" s="4" t="s">
        <v>80</v>
      </c>
      <c r="D53" s="4">
        <v>10.799600999999999</v>
      </c>
      <c r="E53" s="4">
        <v>10.9432783608195</v>
      </c>
      <c r="F53" s="4">
        <v>8.2632075471698094</v>
      </c>
      <c r="G53" s="13">
        <v>8.2924641526939796E-8</v>
      </c>
      <c r="H53" s="4" t="b">
        <f t="shared" si="1"/>
        <v>1</v>
      </c>
    </row>
    <row r="54" spans="2:8" x14ac:dyDescent="0.25">
      <c r="B54" s="8">
        <v>44091.666678240741</v>
      </c>
      <c r="C54" s="4" t="s">
        <v>81</v>
      </c>
      <c r="D54" s="4">
        <v>12.373317</v>
      </c>
      <c r="E54" s="4">
        <v>12.602203182374501</v>
      </c>
      <c r="F54" s="4">
        <v>8.3571428571428505</v>
      </c>
      <c r="G54" s="13">
        <v>1.89582859615504E-8</v>
      </c>
      <c r="H54" s="4" t="b">
        <f t="shared" si="1"/>
        <v>0</v>
      </c>
    </row>
    <row r="55" spans="2:8" x14ac:dyDescent="0.25">
      <c r="B55" s="8">
        <v>44091.666678240741</v>
      </c>
      <c r="C55" s="4" t="s">
        <v>82</v>
      </c>
      <c r="D55" s="4" t="s">
        <v>33</v>
      </c>
      <c r="E55" s="4">
        <v>-2.07421340629275</v>
      </c>
      <c r="F55" s="4">
        <v>8.4236111111111107</v>
      </c>
      <c r="G55" s="13">
        <v>5.6849427843659098E-8</v>
      </c>
      <c r="H55" s="4" t="b">
        <f t="shared" si="1"/>
        <v>1</v>
      </c>
    </row>
    <row r="56" spans="2:8" x14ac:dyDescent="0.25">
      <c r="B56" s="8">
        <v>44091.666678240741</v>
      </c>
      <c r="C56" s="4" t="s">
        <v>83</v>
      </c>
      <c r="D56" s="4">
        <v>11.651128999999999</v>
      </c>
      <c r="E56" s="4">
        <v>11.6511285574092</v>
      </c>
      <c r="F56" s="4">
        <v>8.6032608695652097</v>
      </c>
      <c r="G56" s="13">
        <v>9.81523172515645E-9</v>
      </c>
      <c r="H56" s="4" t="b">
        <f t="shared" si="1"/>
        <v>0</v>
      </c>
    </row>
    <row r="57" spans="2:8" x14ac:dyDescent="0.25">
      <c r="B57" s="8">
        <v>44091.666689814818</v>
      </c>
      <c r="C57" s="4" t="s">
        <v>84</v>
      </c>
      <c r="D57" s="4">
        <v>18.146387000000001</v>
      </c>
      <c r="E57" s="4">
        <v>17.0817490494296</v>
      </c>
      <c r="F57" s="4">
        <v>8.7658536585365798</v>
      </c>
      <c r="G57" s="13">
        <v>3.8638225884272401E-8</v>
      </c>
      <c r="H57" s="4" t="b">
        <f t="shared" si="1"/>
        <v>1</v>
      </c>
    </row>
    <row r="58" spans="2:8" x14ac:dyDescent="0.25">
      <c r="B58" s="8">
        <v>44091.666678240741</v>
      </c>
      <c r="C58" s="4" t="s">
        <v>85</v>
      </c>
      <c r="D58" s="4" t="s">
        <v>33</v>
      </c>
      <c r="E58" s="4">
        <v>-14.283559577677201</v>
      </c>
      <c r="F58" s="4">
        <v>9.0190476190476101</v>
      </c>
      <c r="G58" s="13">
        <v>5.9992947239636903E-8</v>
      </c>
      <c r="H58" s="4" t="b">
        <f t="shared" si="1"/>
        <v>1</v>
      </c>
    </row>
    <row r="59" spans="2:8" x14ac:dyDescent="0.25">
      <c r="B59" s="8">
        <v>44091.666678240741</v>
      </c>
      <c r="C59" s="4" t="s">
        <v>86</v>
      </c>
      <c r="D59" s="4">
        <v>10.031556999999999</v>
      </c>
      <c r="E59" s="4">
        <v>10.031556802243999</v>
      </c>
      <c r="F59" s="4">
        <v>9.1405750798721996</v>
      </c>
      <c r="G59" s="13">
        <v>5.6633035509255199E-9</v>
      </c>
      <c r="H59" s="4" t="b">
        <f t="shared" si="1"/>
        <v>0</v>
      </c>
    </row>
    <row r="60" spans="2:8" x14ac:dyDescent="0.25">
      <c r="B60" s="8">
        <v>44091.666678240741</v>
      </c>
      <c r="C60" s="4" t="s">
        <v>87</v>
      </c>
      <c r="D60" s="4">
        <v>191.17186000000001</v>
      </c>
      <c r="E60" s="4">
        <v>194.921875</v>
      </c>
      <c r="F60" s="4">
        <v>9.3445692883895095</v>
      </c>
      <c r="G60" s="13">
        <v>-5.6389610370577099E-10</v>
      </c>
      <c r="H60" s="4" t="b">
        <f t="shared" si="1"/>
        <v>0</v>
      </c>
    </row>
    <row r="61" spans="2:8" x14ac:dyDescent="0.25">
      <c r="B61" s="8">
        <v>44091.666678240741</v>
      </c>
      <c r="C61" s="4" t="s">
        <v>88</v>
      </c>
      <c r="D61" s="4" t="s">
        <v>33</v>
      </c>
      <c r="E61" s="4">
        <v>-0.59017502325188098</v>
      </c>
      <c r="F61" s="4">
        <v>9.4324324324324298</v>
      </c>
      <c r="G61" s="13">
        <v>3.5197308357943501E-9</v>
      </c>
      <c r="H61" s="4" t="b">
        <f t="shared" si="1"/>
        <v>0</v>
      </c>
    </row>
    <row r="62" spans="2:8" x14ac:dyDescent="0.25">
      <c r="B62" s="8">
        <v>44091.666678240741</v>
      </c>
      <c r="C62" s="4" t="s">
        <v>89</v>
      </c>
      <c r="D62" s="4">
        <v>16.821192</v>
      </c>
      <c r="E62" s="4">
        <v>17.028145695364199</v>
      </c>
      <c r="F62" s="4">
        <v>9.4792626728110605</v>
      </c>
      <c r="G62" s="13">
        <v>-7.02965590460824E-9</v>
      </c>
      <c r="H62" s="4" t="b">
        <f t="shared" si="1"/>
        <v>0</v>
      </c>
    </row>
    <row r="63" spans="2:8" x14ac:dyDescent="0.25">
      <c r="B63" s="8">
        <v>44091.666678240741</v>
      </c>
      <c r="C63" s="4" t="s">
        <v>90</v>
      </c>
      <c r="D63" s="4">
        <v>11.318408</v>
      </c>
      <c r="E63" s="4">
        <v>11.4925373134328</v>
      </c>
      <c r="F63" s="4">
        <v>9.5257731958762797</v>
      </c>
      <c r="G63" s="13">
        <v>1.2325841338829001E-8</v>
      </c>
      <c r="H63" s="4" t="b">
        <f t="shared" si="1"/>
        <v>0</v>
      </c>
    </row>
    <row r="64" spans="2:8" x14ac:dyDescent="0.25">
      <c r="B64" s="8">
        <v>44091.666678240741</v>
      </c>
      <c r="C64" s="4" t="s">
        <v>91</v>
      </c>
      <c r="D64" s="4" t="s">
        <v>33</v>
      </c>
      <c r="E64" s="4">
        <v>-16.8187579214195</v>
      </c>
      <c r="F64" s="4">
        <v>9.5467625899280506</v>
      </c>
      <c r="G64" s="13">
        <v>1.8523597251819899E-8</v>
      </c>
      <c r="H64" s="4" t="b">
        <f t="shared" si="1"/>
        <v>0</v>
      </c>
    </row>
    <row r="65" spans="2:8" x14ac:dyDescent="0.25">
      <c r="B65" s="8">
        <v>44091.666689814818</v>
      </c>
      <c r="C65" s="4" t="s">
        <v>92</v>
      </c>
      <c r="D65" s="4" t="s">
        <v>33</v>
      </c>
      <c r="E65" s="4">
        <v>-1.8426501035196601</v>
      </c>
      <c r="F65" s="4">
        <v>9.6216216216216193</v>
      </c>
      <c r="G65" s="13">
        <v>1.1569563482900499E-8</v>
      </c>
      <c r="H65" s="4" t="b">
        <f t="shared" si="1"/>
        <v>0</v>
      </c>
    </row>
    <row r="66" spans="2:8" x14ac:dyDescent="0.25">
      <c r="B66" s="8">
        <v>44091.666689814818</v>
      </c>
      <c r="C66" s="4" t="s">
        <v>93</v>
      </c>
      <c r="D66" s="4">
        <v>11.449275999999999</v>
      </c>
      <c r="E66" s="4">
        <v>11.903381642512</v>
      </c>
      <c r="F66" s="4">
        <v>9.7007874015748001</v>
      </c>
      <c r="G66" s="13">
        <v>5.1864102200045498E-8</v>
      </c>
      <c r="H66" s="4" t="b">
        <f t="shared" si="1"/>
        <v>1</v>
      </c>
    </row>
    <row r="67" spans="2:8" x14ac:dyDescent="0.25">
      <c r="B67" s="8">
        <v>44091.666689814818</v>
      </c>
      <c r="C67" s="4" t="s">
        <v>94</v>
      </c>
      <c r="D67" s="4">
        <v>17.940199</v>
      </c>
      <c r="E67" s="4">
        <v>17.807308970099601</v>
      </c>
      <c r="F67" s="4">
        <v>9.7454545454545407</v>
      </c>
      <c r="G67" s="13">
        <v>1.3609586773805499E-8</v>
      </c>
      <c r="H67" s="4" t="b">
        <f t="shared" si="1"/>
        <v>0</v>
      </c>
    </row>
    <row r="68" spans="2:8" x14ac:dyDescent="0.25">
      <c r="B68" s="8">
        <v>44091.666689814818</v>
      </c>
      <c r="C68" s="4" t="s">
        <v>95</v>
      </c>
      <c r="D68" s="4">
        <v>9.6331959999999999</v>
      </c>
      <c r="E68" s="4">
        <v>9.8486932599724799</v>
      </c>
      <c r="F68" s="4">
        <v>9.7636363636363601</v>
      </c>
      <c r="G68" s="13">
        <v>1.5706917266475202E-8</v>
      </c>
      <c r="H68" s="4" t="b">
        <f t="shared" si="1"/>
        <v>0</v>
      </c>
    </row>
    <row r="69" spans="2:8" x14ac:dyDescent="0.25">
      <c r="B69" s="8">
        <v>44091.666678240741</v>
      </c>
      <c r="C69" s="4" t="s">
        <v>96</v>
      </c>
      <c r="D69" s="4" t="s">
        <v>33</v>
      </c>
      <c r="E69" s="4">
        <v>-18.821362799263301</v>
      </c>
      <c r="F69" s="4">
        <v>9.8983050847457594</v>
      </c>
      <c r="G69" s="13">
        <v>1.00365156030669E-8</v>
      </c>
      <c r="H69" s="4" t="b">
        <f t="shared" si="1"/>
        <v>0</v>
      </c>
    </row>
    <row r="70" spans="2:8" x14ac:dyDescent="0.25">
      <c r="B70" s="8">
        <v>44091.666678240741</v>
      </c>
      <c r="C70" s="4" t="s">
        <v>97</v>
      </c>
      <c r="D70" s="4">
        <v>11.596506</v>
      </c>
      <c r="E70" s="4">
        <v>11.5885623510722</v>
      </c>
      <c r="F70" s="4">
        <v>9.9251700680272101</v>
      </c>
      <c r="G70" s="13">
        <v>2.79383588525572E-8</v>
      </c>
      <c r="H70" s="4" t="b">
        <f t="shared" si="1"/>
        <v>0</v>
      </c>
    </row>
    <row r="71" spans="2:8" x14ac:dyDescent="0.25">
      <c r="B71" s="8">
        <v>44091.666689814818</v>
      </c>
      <c r="C71" s="4" t="s">
        <v>98</v>
      </c>
      <c r="D71" s="4">
        <v>11.770966</v>
      </c>
      <c r="E71" s="4">
        <v>11.9722382880277</v>
      </c>
      <c r="F71" s="4">
        <v>10.0193610842207</v>
      </c>
      <c r="G71" s="13">
        <v>1.4487268079943301E-8</v>
      </c>
      <c r="H71" s="4" t="b">
        <f t="shared" si="1"/>
        <v>0</v>
      </c>
    </row>
    <row r="72" spans="2:8" x14ac:dyDescent="0.25">
      <c r="B72" s="8">
        <v>44091.666689814818</v>
      </c>
      <c r="C72" s="4" t="s">
        <v>99</v>
      </c>
      <c r="D72" s="4">
        <v>72.73357</v>
      </c>
      <c r="E72" s="4">
        <v>73.875432525951496</v>
      </c>
      <c r="F72" s="4">
        <v>10.023474178403699</v>
      </c>
      <c r="G72" s="13">
        <v>3.3197160272023103E-8</v>
      </c>
      <c r="H72" s="4" t="b">
        <f t="shared" si="1"/>
        <v>1</v>
      </c>
    </row>
    <row r="73" spans="2:8" x14ac:dyDescent="0.25">
      <c r="B73" s="8">
        <v>44091.666689814818</v>
      </c>
      <c r="C73" s="4" t="s">
        <v>100</v>
      </c>
      <c r="D73" s="4">
        <v>9.5780759999999994</v>
      </c>
      <c r="E73" s="4">
        <v>9.5386435331230199</v>
      </c>
      <c r="F73" s="4">
        <v>10.1638655462184</v>
      </c>
      <c r="G73" s="13">
        <v>3.7575196076281498E-8</v>
      </c>
      <c r="H73" s="4" t="b">
        <f t="shared" ref="H73:H104" si="2">G73 &gt;$G$5</f>
        <v>1</v>
      </c>
    </row>
    <row r="74" spans="2:8" x14ac:dyDescent="0.25">
      <c r="B74" s="8">
        <v>44091.666689814818</v>
      </c>
      <c r="C74" s="4" t="s">
        <v>101</v>
      </c>
      <c r="D74" s="4">
        <v>11.957262</v>
      </c>
      <c r="E74" s="4">
        <v>12.0625580675131</v>
      </c>
      <c r="F74" s="4">
        <v>10.1697127937336</v>
      </c>
      <c r="G74" s="13">
        <v>7.2818046993943103E-9</v>
      </c>
      <c r="H74" s="4" t="b">
        <f t="shared" si="2"/>
        <v>0</v>
      </c>
    </row>
    <row r="75" spans="2:8" x14ac:dyDescent="0.25">
      <c r="B75" s="8">
        <v>44091.666689814818</v>
      </c>
      <c r="C75" s="4" t="s">
        <v>102</v>
      </c>
      <c r="D75" s="4" t="s">
        <v>33</v>
      </c>
      <c r="E75" s="4">
        <v>-1.89652996845425</v>
      </c>
      <c r="F75" s="4">
        <v>10.2244897959183</v>
      </c>
      <c r="G75" s="13">
        <v>5.4846909657588899E-9</v>
      </c>
      <c r="H75" s="4" t="b">
        <f t="shared" si="2"/>
        <v>0</v>
      </c>
    </row>
    <row r="76" spans="2:8" x14ac:dyDescent="0.25">
      <c r="B76" s="8">
        <v>44091.666689814818</v>
      </c>
      <c r="C76" s="4" t="s">
        <v>103</v>
      </c>
      <c r="D76" s="4">
        <v>12.809642999999999</v>
      </c>
      <c r="E76" s="4">
        <v>12.6891105569409</v>
      </c>
      <c r="F76" s="4">
        <v>10.9035714285714</v>
      </c>
      <c r="G76" s="13">
        <v>2.35509421172547E-8</v>
      </c>
      <c r="H76" s="4" t="b">
        <f t="shared" si="2"/>
        <v>0</v>
      </c>
    </row>
    <row r="77" spans="2:8" x14ac:dyDescent="0.25">
      <c r="B77" s="8">
        <v>44091.666678240741</v>
      </c>
      <c r="C77" s="4" t="s">
        <v>104</v>
      </c>
      <c r="D77" s="4" t="s">
        <v>33</v>
      </c>
      <c r="E77" s="4">
        <v>-163.29192546583801</v>
      </c>
      <c r="F77" s="4">
        <v>10.908713692946</v>
      </c>
      <c r="G77" s="13">
        <v>-4.4069646107444902E-9</v>
      </c>
      <c r="H77" s="4" t="b">
        <f t="shared" si="2"/>
        <v>0</v>
      </c>
    </row>
    <row r="78" spans="2:8" x14ac:dyDescent="0.25">
      <c r="B78" s="8">
        <v>44091.666678240741</v>
      </c>
      <c r="C78" s="4" t="s">
        <v>105</v>
      </c>
      <c r="D78" s="4">
        <v>11.092952</v>
      </c>
      <c r="E78" s="4">
        <v>11.2002042900919</v>
      </c>
      <c r="F78" s="4">
        <v>10.965</v>
      </c>
      <c r="G78" s="13">
        <v>7.92537580203125E-9</v>
      </c>
      <c r="H78" s="4" t="b">
        <f t="shared" si="2"/>
        <v>0</v>
      </c>
    </row>
    <row r="79" spans="2:8" x14ac:dyDescent="0.25">
      <c r="B79" s="8">
        <v>44091.666678240741</v>
      </c>
      <c r="C79" s="4" t="s">
        <v>106</v>
      </c>
      <c r="D79" s="4" t="s">
        <v>33</v>
      </c>
      <c r="E79" s="4">
        <v>-17.845554834523</v>
      </c>
      <c r="F79" s="4">
        <v>11.1788617886178</v>
      </c>
      <c r="G79" s="13">
        <v>6.3766622993907199E-8</v>
      </c>
      <c r="H79" s="4" t="b">
        <f t="shared" si="2"/>
        <v>1</v>
      </c>
    </row>
    <row r="80" spans="2:8" x14ac:dyDescent="0.25">
      <c r="B80" s="8">
        <v>44091.666678240741</v>
      </c>
      <c r="C80" s="4" t="s">
        <v>107</v>
      </c>
      <c r="D80" s="4" t="s">
        <v>33</v>
      </c>
      <c r="E80" s="4">
        <v>-10.7645722937168</v>
      </c>
      <c r="F80" s="4">
        <v>11.285714285714199</v>
      </c>
      <c r="G80" s="13">
        <v>7.7913477744590103E-9</v>
      </c>
      <c r="H80" s="4" t="b">
        <f t="shared" si="2"/>
        <v>0</v>
      </c>
    </row>
    <row r="81" spans="2:8" x14ac:dyDescent="0.25">
      <c r="B81" s="8">
        <v>44091.666678240741</v>
      </c>
      <c r="C81" s="4" t="s">
        <v>108</v>
      </c>
      <c r="D81" s="4" t="s">
        <v>33</v>
      </c>
      <c r="E81" s="4">
        <v>-11.472501478415101</v>
      </c>
      <c r="F81" s="4">
        <v>11.345029239765999</v>
      </c>
      <c r="G81" s="13">
        <v>7.6455565962299808E-9</v>
      </c>
      <c r="H81" s="4" t="b">
        <f t="shared" si="2"/>
        <v>0</v>
      </c>
    </row>
    <row r="82" spans="2:8" x14ac:dyDescent="0.25">
      <c r="B82" s="8">
        <v>44091.666689814818</v>
      </c>
      <c r="C82" s="4" t="s">
        <v>109</v>
      </c>
      <c r="D82" s="4">
        <v>26.184000000000001</v>
      </c>
      <c r="E82" s="4">
        <v>26.863999999999901</v>
      </c>
      <c r="F82" s="4">
        <v>11.5395189003436</v>
      </c>
      <c r="G82" s="13">
        <v>1.4237919451791499E-8</v>
      </c>
      <c r="H82" s="4" t="b">
        <f t="shared" si="2"/>
        <v>0</v>
      </c>
    </row>
    <row r="83" spans="2:8" x14ac:dyDescent="0.25">
      <c r="B83" s="8">
        <v>44091.666678240741</v>
      </c>
      <c r="C83" s="4" t="s">
        <v>110</v>
      </c>
      <c r="D83" s="4">
        <v>13.457364999999999</v>
      </c>
      <c r="E83" s="4">
        <v>13.503875968992199</v>
      </c>
      <c r="F83" s="4">
        <v>11.6133333333333</v>
      </c>
      <c r="G83" s="13">
        <v>1.18103724800958E-7</v>
      </c>
      <c r="H83" s="4" t="b">
        <f t="shared" si="2"/>
        <v>1</v>
      </c>
    </row>
    <row r="84" spans="2:8" x14ac:dyDescent="0.25">
      <c r="B84" s="8">
        <v>44091.666678240741</v>
      </c>
      <c r="C84" s="4" t="s">
        <v>111</v>
      </c>
      <c r="D84" s="4" t="s">
        <v>33</v>
      </c>
      <c r="E84" s="4">
        <v>-13.7554060547813</v>
      </c>
      <c r="F84" s="4">
        <v>11.7075664621676</v>
      </c>
      <c r="G84" s="13">
        <v>5.9463617665948398E-9</v>
      </c>
      <c r="H84" s="4" t="b">
        <f t="shared" si="2"/>
        <v>0</v>
      </c>
    </row>
    <row r="85" spans="2:8" x14ac:dyDescent="0.25">
      <c r="B85" s="8">
        <v>44091.666678240741</v>
      </c>
      <c r="C85" s="4" t="s">
        <v>112</v>
      </c>
      <c r="D85" s="4">
        <v>22.56082</v>
      </c>
      <c r="E85" s="4">
        <v>21.9846350832266</v>
      </c>
      <c r="F85" s="4">
        <v>11.8413793103448</v>
      </c>
      <c r="G85" s="13">
        <v>1.1543786794888999E-7</v>
      </c>
      <c r="H85" s="4" t="b">
        <f t="shared" si="2"/>
        <v>1</v>
      </c>
    </row>
    <row r="86" spans="2:8" x14ac:dyDescent="0.25">
      <c r="B86" s="8">
        <v>44091.666678240741</v>
      </c>
      <c r="C86" s="4" t="s">
        <v>113</v>
      </c>
      <c r="D86" s="4">
        <v>37.518684</v>
      </c>
      <c r="E86" s="4">
        <v>37.593423019431903</v>
      </c>
      <c r="F86" s="4">
        <v>11.9761904761904</v>
      </c>
      <c r="G86" s="13">
        <v>5.8534736184873103E-8</v>
      </c>
      <c r="H86" s="4" t="b">
        <f t="shared" si="2"/>
        <v>1</v>
      </c>
    </row>
    <row r="87" spans="2:8" x14ac:dyDescent="0.25">
      <c r="B87" s="8">
        <v>44091.666678240741</v>
      </c>
      <c r="C87" s="4" t="s">
        <v>114</v>
      </c>
      <c r="D87" s="4">
        <v>48.812910000000002</v>
      </c>
      <c r="E87" s="4">
        <v>50.7870967741935</v>
      </c>
      <c r="F87" s="4">
        <v>12.148148148148101</v>
      </c>
      <c r="G87" s="13">
        <v>3.84179601725539E-8</v>
      </c>
      <c r="H87" s="4" t="b">
        <f t="shared" si="2"/>
        <v>1</v>
      </c>
    </row>
    <row r="88" spans="2:8" x14ac:dyDescent="0.25">
      <c r="B88" s="8">
        <v>44091.666689814818</v>
      </c>
      <c r="C88" s="4" t="s">
        <v>115</v>
      </c>
      <c r="D88" s="4">
        <v>421.66669999999999</v>
      </c>
      <c r="E88" s="4">
        <v>426.666666666666</v>
      </c>
      <c r="F88" s="4">
        <v>12.190476190476099</v>
      </c>
      <c r="G88" s="13">
        <v>2.20724944068856E-8</v>
      </c>
      <c r="H88" s="4" t="b">
        <f t="shared" si="2"/>
        <v>0</v>
      </c>
    </row>
    <row r="89" spans="2:8" x14ac:dyDescent="0.25">
      <c r="B89" s="8">
        <v>44091.666678240741</v>
      </c>
      <c r="C89" s="4" t="s">
        <v>116</v>
      </c>
      <c r="D89" s="4" t="s">
        <v>33</v>
      </c>
      <c r="E89" s="4">
        <v>-16.989966555183901</v>
      </c>
      <c r="F89" s="4">
        <v>12.5432098765432</v>
      </c>
      <c r="G89" s="13">
        <v>-2.3420863362670601E-8</v>
      </c>
      <c r="H89" s="4" t="b">
        <f t="shared" si="2"/>
        <v>0</v>
      </c>
    </row>
    <row r="90" spans="2:8" x14ac:dyDescent="0.25">
      <c r="B90" s="8">
        <v>44091.666678240741</v>
      </c>
      <c r="C90" s="4" t="s">
        <v>117</v>
      </c>
      <c r="D90" s="4" t="s">
        <v>33</v>
      </c>
      <c r="E90" s="4">
        <v>-3.45823306978343</v>
      </c>
      <c r="F90" s="4">
        <v>12.734177215189799</v>
      </c>
      <c r="G90" s="13">
        <v>4.0356493175821497E-8</v>
      </c>
      <c r="H90" s="4" t="b">
        <f t="shared" si="2"/>
        <v>1</v>
      </c>
    </row>
    <row r="91" spans="2:8" x14ac:dyDescent="0.25">
      <c r="B91" s="8">
        <v>44091.666678240741</v>
      </c>
      <c r="C91" s="4" t="s">
        <v>118</v>
      </c>
      <c r="D91" s="4">
        <v>23.569365000000001</v>
      </c>
      <c r="E91" s="4">
        <v>23.6127167630057</v>
      </c>
      <c r="F91" s="4">
        <v>12.815686274509799</v>
      </c>
      <c r="G91" s="13">
        <v>1.0254782490371399E-8</v>
      </c>
      <c r="H91" s="4" t="b">
        <f t="shared" si="2"/>
        <v>0</v>
      </c>
    </row>
    <row r="92" spans="2:8" x14ac:dyDescent="0.25">
      <c r="B92" s="8">
        <v>44091.666678240741</v>
      </c>
      <c r="C92" s="4" t="s">
        <v>119</v>
      </c>
      <c r="D92" s="4" t="s">
        <v>33</v>
      </c>
      <c r="E92" s="4">
        <v>-20.963455149501598</v>
      </c>
      <c r="F92" s="4">
        <v>12.877551020408101</v>
      </c>
      <c r="G92" s="13">
        <v>1.9367499321994199E-8</v>
      </c>
      <c r="H92" s="4" t="b">
        <f t="shared" si="2"/>
        <v>0</v>
      </c>
    </row>
    <row r="93" spans="2:8" x14ac:dyDescent="0.25">
      <c r="B93" s="8">
        <v>44091.666689814818</v>
      </c>
      <c r="C93" s="4" t="s">
        <v>120</v>
      </c>
      <c r="D93" s="4">
        <v>36.994300000000003</v>
      </c>
      <c r="E93" s="4">
        <v>37.478632478632399</v>
      </c>
      <c r="F93" s="4">
        <v>13.024752475247499</v>
      </c>
      <c r="G93" s="13">
        <v>4.0141873399553801E-9</v>
      </c>
      <c r="H93" s="4" t="b">
        <f t="shared" si="2"/>
        <v>0</v>
      </c>
    </row>
    <row r="94" spans="2:8" x14ac:dyDescent="0.25">
      <c r="B94" s="8">
        <v>44091.666678240741</v>
      </c>
      <c r="C94" s="4" t="s">
        <v>121</v>
      </c>
      <c r="D94" s="4">
        <v>20.439730000000001</v>
      </c>
      <c r="E94" s="4">
        <v>20.5276771857216</v>
      </c>
      <c r="F94" s="4">
        <v>13.095709570957</v>
      </c>
      <c r="G94" s="13">
        <v>3.1967253684683799E-8</v>
      </c>
      <c r="H94" s="4" t="b">
        <f t="shared" si="2"/>
        <v>1</v>
      </c>
    </row>
    <row r="95" spans="2:8" x14ac:dyDescent="0.25">
      <c r="B95" s="8">
        <v>44091.666678240741</v>
      </c>
      <c r="C95" s="4" t="s">
        <v>122</v>
      </c>
      <c r="D95" s="4" t="s">
        <v>33</v>
      </c>
      <c r="E95" s="4">
        <v>-78.277027027027003</v>
      </c>
      <c r="F95" s="4">
        <v>13.6294117647058</v>
      </c>
      <c r="G95" s="13">
        <v>6.2475387962706299E-9</v>
      </c>
      <c r="H95" s="4" t="b">
        <f t="shared" si="2"/>
        <v>0</v>
      </c>
    </row>
    <row r="96" spans="2:8" x14ac:dyDescent="0.25">
      <c r="B96" s="8">
        <v>44091.666689814818</v>
      </c>
      <c r="C96" s="4" t="s">
        <v>123</v>
      </c>
      <c r="D96" s="4">
        <v>71.587299999999999</v>
      </c>
      <c r="E96" s="4">
        <v>73.841269841269806</v>
      </c>
      <c r="F96" s="4">
        <v>13.682352941176401</v>
      </c>
      <c r="G96" s="13">
        <v>-5.2385414190819897E-9</v>
      </c>
      <c r="H96" s="4" t="b">
        <f t="shared" si="2"/>
        <v>0</v>
      </c>
    </row>
    <row r="97" spans="2:8" x14ac:dyDescent="0.25">
      <c r="B97" s="8">
        <v>44091.666689814818</v>
      </c>
      <c r="C97" s="4" t="s">
        <v>124</v>
      </c>
      <c r="D97" s="4" t="s">
        <v>33</v>
      </c>
      <c r="E97" s="4">
        <v>-13.802690582959601</v>
      </c>
      <c r="F97" s="4">
        <v>13.990909090909</v>
      </c>
      <c r="G97" s="13">
        <v>2.4290082711774498E-9</v>
      </c>
      <c r="H97" s="4" t="b">
        <f t="shared" si="2"/>
        <v>0</v>
      </c>
    </row>
    <row r="98" spans="2:8" x14ac:dyDescent="0.25">
      <c r="B98" s="8">
        <v>44091.666689814818</v>
      </c>
      <c r="C98" s="4" t="s">
        <v>125</v>
      </c>
      <c r="D98" s="4">
        <v>19.859784999999999</v>
      </c>
      <c r="E98" s="4">
        <v>20.021116648365499</v>
      </c>
      <c r="F98" s="4">
        <v>14.0254437869822</v>
      </c>
      <c r="G98" s="13">
        <v>1.2513518368678501E-8</v>
      </c>
      <c r="H98" s="4" t="b">
        <f t="shared" si="2"/>
        <v>0</v>
      </c>
    </row>
    <row r="99" spans="2:8" x14ac:dyDescent="0.25">
      <c r="B99" s="8">
        <v>44091.666678240741</v>
      </c>
      <c r="C99" s="4" t="s">
        <v>126</v>
      </c>
      <c r="D99" s="4" t="s">
        <v>33</v>
      </c>
      <c r="E99" s="4">
        <v>-5.0301204819277103</v>
      </c>
      <c r="F99" s="4">
        <v>14.039823008849501</v>
      </c>
      <c r="G99" s="13">
        <v>9.79822841340172E-9</v>
      </c>
      <c r="H99" s="4" t="b">
        <f t="shared" si="2"/>
        <v>0</v>
      </c>
    </row>
    <row r="100" spans="2:8" x14ac:dyDescent="0.25">
      <c r="B100" s="8">
        <v>44091.666689814818</v>
      </c>
      <c r="C100" s="4" t="s">
        <v>127</v>
      </c>
      <c r="D100" s="4" t="s">
        <v>33</v>
      </c>
      <c r="E100" s="4">
        <v>-2.3831070889894401</v>
      </c>
      <c r="F100" s="4">
        <v>14.0444444444444</v>
      </c>
      <c r="G100" s="13">
        <v>1.8152912323824599E-8</v>
      </c>
      <c r="H100" s="4" t="b">
        <f t="shared" si="2"/>
        <v>0</v>
      </c>
    </row>
    <row r="101" spans="2:8" x14ac:dyDescent="0.25">
      <c r="B101" s="8">
        <v>44091.666689814818</v>
      </c>
      <c r="C101" s="4" t="s">
        <v>128</v>
      </c>
      <c r="D101" s="4">
        <v>46.292136999999997</v>
      </c>
      <c r="E101" s="4">
        <v>47.2808988764044</v>
      </c>
      <c r="F101" s="4">
        <v>14.2162162162162</v>
      </c>
      <c r="G101" s="13">
        <v>5.3090662589403403E-9</v>
      </c>
      <c r="H101" s="4" t="b">
        <f t="shared" si="2"/>
        <v>0</v>
      </c>
    </row>
    <row r="102" spans="2:8" x14ac:dyDescent="0.25">
      <c r="B102" s="8">
        <v>44091.666689814818</v>
      </c>
      <c r="C102" s="4" t="s">
        <v>129</v>
      </c>
      <c r="D102" s="4" t="s">
        <v>33</v>
      </c>
      <c r="E102" s="4">
        <v>-1.3397889868478099</v>
      </c>
      <c r="F102" s="4">
        <v>14.2615384615384</v>
      </c>
      <c r="G102" s="13">
        <v>5.6751609919662304E-9</v>
      </c>
      <c r="H102" s="4" t="b">
        <f t="shared" si="2"/>
        <v>0</v>
      </c>
    </row>
    <row r="103" spans="2:8" x14ac:dyDescent="0.25">
      <c r="B103" s="8">
        <v>44091.666678240741</v>
      </c>
      <c r="C103" s="4" t="s">
        <v>130</v>
      </c>
      <c r="D103" s="4">
        <v>23.20119</v>
      </c>
      <c r="E103" s="4">
        <v>23.691774033696699</v>
      </c>
      <c r="F103" s="4">
        <v>14.4006024096385</v>
      </c>
      <c r="G103" s="13">
        <v>2.1837871604309401E-8</v>
      </c>
      <c r="H103" s="4" t="b">
        <f t="shared" si="2"/>
        <v>0</v>
      </c>
    </row>
    <row r="104" spans="2:8" x14ac:dyDescent="0.25">
      <c r="B104" s="8">
        <v>44091.666678240741</v>
      </c>
      <c r="C104" s="4" t="s">
        <v>131</v>
      </c>
      <c r="D104" s="4">
        <v>12.64988</v>
      </c>
      <c r="E104" s="4">
        <v>13.075539568345301</v>
      </c>
      <c r="F104" s="4">
        <v>14.938356164383499</v>
      </c>
      <c r="G104" s="13">
        <v>3.54268065784811E-8</v>
      </c>
      <c r="H104" s="4" t="b">
        <f t="shared" si="2"/>
        <v>1</v>
      </c>
    </row>
    <row r="105" spans="2:8" x14ac:dyDescent="0.25">
      <c r="B105" s="8">
        <v>44091.666678240741</v>
      </c>
      <c r="C105" s="4" t="s">
        <v>132</v>
      </c>
      <c r="D105" s="4">
        <v>19.328703000000001</v>
      </c>
      <c r="E105" s="4">
        <v>19.4236111111111</v>
      </c>
      <c r="F105" s="4">
        <v>15.1735985533453</v>
      </c>
      <c r="G105" s="13">
        <v>4.2899685366047898E-8</v>
      </c>
      <c r="H105" s="4" t="b">
        <f t="shared" ref="H105:H136" si="3">G105 &gt;$G$5</f>
        <v>1</v>
      </c>
    </row>
    <row r="106" spans="2:8" x14ac:dyDescent="0.25">
      <c r="B106" s="8">
        <v>44091.666678240741</v>
      </c>
      <c r="C106" s="4" t="s">
        <v>133</v>
      </c>
      <c r="D106" s="4">
        <v>45.470590000000001</v>
      </c>
      <c r="E106" s="4">
        <v>41.970588235294102</v>
      </c>
      <c r="F106" s="4">
        <v>15.180851063829699</v>
      </c>
      <c r="G106" s="13">
        <v>3.3809172325436501E-8</v>
      </c>
      <c r="H106" s="4" t="b">
        <f t="shared" si="3"/>
        <v>1</v>
      </c>
    </row>
    <row r="107" spans="2:8" x14ac:dyDescent="0.25">
      <c r="B107" s="8">
        <v>44091.666689814818</v>
      </c>
      <c r="C107" s="4" t="s">
        <v>134</v>
      </c>
      <c r="D107" s="4">
        <v>16.602913000000001</v>
      </c>
      <c r="E107" s="4">
        <v>16.7030965391621</v>
      </c>
      <c r="F107" s="4">
        <v>15.4117647058823</v>
      </c>
      <c r="G107" s="13">
        <v>3.62994936581071E-8</v>
      </c>
      <c r="H107" s="4" t="b">
        <f t="shared" si="3"/>
        <v>1</v>
      </c>
    </row>
    <row r="108" spans="2:8" x14ac:dyDescent="0.25">
      <c r="B108" s="8">
        <v>44091.666678240741</v>
      </c>
      <c r="C108" s="4" t="s">
        <v>135</v>
      </c>
      <c r="D108" s="4">
        <v>396.97750000000002</v>
      </c>
      <c r="E108" s="4">
        <v>401.832797427652</v>
      </c>
      <c r="F108" s="4">
        <v>15.466584158415801</v>
      </c>
      <c r="G108" s="13">
        <v>5.6586397707775103E-9</v>
      </c>
      <c r="H108" s="4" t="b">
        <f t="shared" si="3"/>
        <v>0</v>
      </c>
    </row>
    <row r="109" spans="2:8" x14ac:dyDescent="0.25">
      <c r="B109" s="8">
        <v>44091.666678240741</v>
      </c>
      <c r="C109" s="4" t="s">
        <v>136</v>
      </c>
      <c r="D109" s="4">
        <v>18.295286000000001</v>
      </c>
      <c r="E109" s="4">
        <v>18.468335787923401</v>
      </c>
      <c r="F109" s="4">
        <v>15.974522292993599</v>
      </c>
      <c r="G109" s="13">
        <v>-4.2681217597697099E-9</v>
      </c>
      <c r="H109" s="4" t="b">
        <f t="shared" si="3"/>
        <v>0</v>
      </c>
    </row>
    <row r="110" spans="2:8" x14ac:dyDescent="0.25">
      <c r="B110" s="8">
        <v>44091.666678240741</v>
      </c>
      <c r="C110" s="4" t="s">
        <v>137</v>
      </c>
      <c r="D110" s="4">
        <v>23.079256000000001</v>
      </c>
      <c r="E110" s="4">
        <v>23.466059916571801</v>
      </c>
      <c r="F110" s="4">
        <v>16.327176781002599</v>
      </c>
      <c r="G110" s="13">
        <v>1.5609687481275702E-8</v>
      </c>
      <c r="H110" s="4" t="b">
        <f t="shared" si="3"/>
        <v>0</v>
      </c>
    </row>
    <row r="111" spans="2:8" x14ac:dyDescent="0.25">
      <c r="B111" s="8">
        <v>44091.666678240741</v>
      </c>
      <c r="C111" s="4" t="s">
        <v>138</v>
      </c>
      <c r="D111" s="4">
        <v>26.704473</v>
      </c>
      <c r="E111" s="4">
        <v>26.432274789371299</v>
      </c>
      <c r="F111" s="4">
        <v>16.412474849094501</v>
      </c>
      <c r="G111" s="13">
        <v>-1.9515457098150498E-8</v>
      </c>
      <c r="H111" s="4" t="b">
        <f t="shared" si="3"/>
        <v>0</v>
      </c>
    </row>
    <row r="112" spans="2:8" x14ac:dyDescent="0.25">
      <c r="B112" s="8">
        <v>44091.666678240741</v>
      </c>
      <c r="C112" s="4" t="s">
        <v>139</v>
      </c>
      <c r="D112" s="4" t="s">
        <v>33</v>
      </c>
      <c r="E112" s="4">
        <v>-0.58751636839807897</v>
      </c>
      <c r="F112" s="4">
        <v>16.414634146341399</v>
      </c>
      <c r="G112" s="13">
        <v>2.4386751485552999E-9</v>
      </c>
      <c r="H112" s="4" t="b">
        <f t="shared" si="3"/>
        <v>0</v>
      </c>
    </row>
    <row r="113" spans="2:8" x14ac:dyDescent="0.25">
      <c r="B113" s="8">
        <v>44091.666678240741</v>
      </c>
      <c r="C113" s="4" t="s">
        <v>140</v>
      </c>
      <c r="D113" s="4">
        <v>22.84844</v>
      </c>
      <c r="E113" s="4">
        <v>23.838537699923801</v>
      </c>
      <c r="F113" s="4">
        <v>16.473684210526301</v>
      </c>
      <c r="G113" s="13">
        <v>9.5591019063995299E-9</v>
      </c>
      <c r="H113" s="4" t="b">
        <f t="shared" si="3"/>
        <v>0</v>
      </c>
    </row>
    <row r="114" spans="2:8" x14ac:dyDescent="0.25">
      <c r="B114" s="8">
        <v>44091.666689814818</v>
      </c>
      <c r="C114" s="4" t="s">
        <v>141</v>
      </c>
      <c r="D114" s="4" t="s">
        <v>33</v>
      </c>
      <c r="E114" s="4">
        <v>-14.3662391887861</v>
      </c>
      <c r="F114" s="4">
        <v>16.7256944444444</v>
      </c>
      <c r="G114" s="13">
        <v>3.2629327895254899E-8</v>
      </c>
      <c r="H114" s="4" t="b">
        <f t="shared" si="3"/>
        <v>1</v>
      </c>
    </row>
    <row r="115" spans="2:8" x14ac:dyDescent="0.25">
      <c r="B115" s="8">
        <v>44091.666689814818</v>
      </c>
      <c r="C115" s="4" t="s">
        <v>142</v>
      </c>
      <c r="D115" s="4" t="s">
        <v>33</v>
      </c>
      <c r="E115" s="4">
        <v>-37.2556390977443</v>
      </c>
      <c r="F115" s="4">
        <v>16.940170940170901</v>
      </c>
      <c r="G115" s="13">
        <v>1.6690009304827999E-8</v>
      </c>
      <c r="H115" s="4" t="b">
        <f t="shared" si="3"/>
        <v>0</v>
      </c>
    </row>
    <row r="116" spans="2:8" x14ac:dyDescent="0.25">
      <c r="B116" s="8">
        <v>44091.666689814818</v>
      </c>
      <c r="C116" s="4" t="s">
        <v>143</v>
      </c>
      <c r="D116" s="4">
        <v>7.6553890000000004</v>
      </c>
      <c r="E116" s="4">
        <v>8.0802517702596308</v>
      </c>
      <c r="F116" s="4">
        <v>17.1166666666666</v>
      </c>
      <c r="G116" s="13">
        <v>8.3405860541898004E-8</v>
      </c>
      <c r="H116" s="4" t="b">
        <f t="shared" si="3"/>
        <v>1</v>
      </c>
    </row>
    <row r="117" spans="2:8" x14ac:dyDescent="0.25">
      <c r="B117" s="8">
        <v>44091.666689814818</v>
      </c>
      <c r="C117" s="4" t="s">
        <v>144</v>
      </c>
      <c r="D117" s="4">
        <v>12.476933499999999</v>
      </c>
      <c r="E117" s="4">
        <v>12.441447835344199</v>
      </c>
      <c r="F117" s="4">
        <v>17.186274509803901</v>
      </c>
      <c r="G117" s="13">
        <v>1.8548068861905701E-8</v>
      </c>
      <c r="H117" s="4" t="b">
        <f t="shared" si="3"/>
        <v>0</v>
      </c>
    </row>
    <row r="118" spans="2:8" x14ac:dyDescent="0.25">
      <c r="B118" s="8">
        <v>44091.666678240741</v>
      </c>
      <c r="C118" s="4" t="s">
        <v>145</v>
      </c>
      <c r="D118" s="4" t="s">
        <v>33</v>
      </c>
      <c r="E118" s="4">
        <v>-4.2521588946459401</v>
      </c>
      <c r="F118" s="4">
        <v>17.338028169013999</v>
      </c>
      <c r="G118" s="13">
        <v>1.9958595540698101E-9</v>
      </c>
      <c r="H118" s="4" t="b">
        <f t="shared" si="3"/>
        <v>0</v>
      </c>
    </row>
    <row r="119" spans="2:8" x14ac:dyDescent="0.25">
      <c r="B119" s="8">
        <v>44091.666678240741</v>
      </c>
      <c r="C119" s="4" t="s">
        <v>146</v>
      </c>
      <c r="D119" s="4" t="s">
        <v>33</v>
      </c>
      <c r="E119" s="4">
        <v>-11.443661971830901</v>
      </c>
      <c r="F119" s="4">
        <v>17.567567567567501</v>
      </c>
      <c r="G119" s="13">
        <v>3.95243897468957E-9</v>
      </c>
      <c r="H119" s="4" t="b">
        <f t="shared" si="3"/>
        <v>0</v>
      </c>
    </row>
    <row r="120" spans="2:8" x14ac:dyDescent="0.25">
      <c r="B120" s="8">
        <v>44091.666678240741</v>
      </c>
      <c r="C120" s="4" t="s">
        <v>147</v>
      </c>
      <c r="D120" s="4">
        <v>22.733591000000001</v>
      </c>
      <c r="E120" s="4">
        <v>22.918918918918902</v>
      </c>
      <c r="F120" s="4">
        <v>18.097560975609699</v>
      </c>
      <c r="G120" s="13">
        <v>1.2915520448405599E-8</v>
      </c>
      <c r="H120" s="4" t="b">
        <f t="shared" si="3"/>
        <v>0</v>
      </c>
    </row>
    <row r="121" spans="2:8" x14ac:dyDescent="0.25">
      <c r="B121" s="8">
        <v>44091.666689814818</v>
      </c>
      <c r="C121" s="4" t="s">
        <v>148</v>
      </c>
      <c r="D121" s="4" t="s">
        <v>33</v>
      </c>
      <c r="E121" s="4">
        <v>-57.173144876324997</v>
      </c>
      <c r="F121" s="4">
        <v>18.813953488372</v>
      </c>
      <c r="G121" s="13">
        <v>6.3494667233629498E-9</v>
      </c>
      <c r="H121" s="4" t="b">
        <f t="shared" si="3"/>
        <v>0</v>
      </c>
    </row>
    <row r="122" spans="2:8" x14ac:dyDescent="0.25">
      <c r="B122" s="8">
        <v>44091.666678240741</v>
      </c>
      <c r="C122" s="4" t="s">
        <v>149</v>
      </c>
      <c r="D122" s="4">
        <v>27.692308000000001</v>
      </c>
      <c r="E122" s="4">
        <v>28.311965811965798</v>
      </c>
      <c r="F122" s="4">
        <v>18.928571428571399</v>
      </c>
      <c r="G122" s="13">
        <v>1.21560354542036E-8</v>
      </c>
      <c r="H122" s="4" t="b">
        <f t="shared" si="3"/>
        <v>0</v>
      </c>
    </row>
    <row r="123" spans="2:8" x14ac:dyDescent="0.25">
      <c r="B123" s="8">
        <v>44091.670277777775</v>
      </c>
      <c r="C123" s="4" t="s">
        <v>150</v>
      </c>
      <c r="D123" s="4">
        <v>158.71794</v>
      </c>
      <c r="E123" s="4">
        <v>151.794871794871</v>
      </c>
      <c r="F123" s="4">
        <v>19.096774193548299</v>
      </c>
      <c r="G123" s="13">
        <v>1.73988985419415E-8</v>
      </c>
      <c r="H123" s="4" t="b">
        <f t="shared" si="3"/>
        <v>0</v>
      </c>
    </row>
    <row r="124" spans="2:8" x14ac:dyDescent="0.25">
      <c r="B124" s="8">
        <v>44091.666689814818</v>
      </c>
      <c r="C124" s="4" t="s">
        <v>151</v>
      </c>
      <c r="D124" s="4">
        <v>15.563381</v>
      </c>
      <c r="E124" s="4">
        <v>15.4084507042253</v>
      </c>
      <c r="F124" s="4">
        <v>19.1929824561403</v>
      </c>
      <c r="G124" s="13">
        <v>3.3849125119628499E-8</v>
      </c>
      <c r="H124" s="4" t="b">
        <f t="shared" si="3"/>
        <v>1</v>
      </c>
    </row>
    <row r="125" spans="2:8" x14ac:dyDescent="0.25">
      <c r="B125" s="8">
        <v>44091.666678240741</v>
      </c>
      <c r="C125" s="4" t="s">
        <v>152</v>
      </c>
      <c r="D125" s="4">
        <v>65.411934000000002</v>
      </c>
      <c r="E125" s="4">
        <v>66.349431818181799</v>
      </c>
      <c r="F125" s="4">
        <v>19.3817427385892</v>
      </c>
      <c r="G125" s="13">
        <v>2.2342772779767001E-8</v>
      </c>
      <c r="H125" s="4" t="b">
        <f t="shared" si="3"/>
        <v>0</v>
      </c>
    </row>
    <row r="126" spans="2:8" x14ac:dyDescent="0.25">
      <c r="B126" s="8">
        <v>44091.666678240741</v>
      </c>
      <c r="C126" s="4" t="s">
        <v>153</v>
      </c>
      <c r="D126" s="4" t="s">
        <v>33</v>
      </c>
      <c r="E126" s="4">
        <v>-6.5084033613445298</v>
      </c>
      <c r="F126" s="4">
        <v>19.6075949367088</v>
      </c>
      <c r="G126" s="13">
        <v>1.3493433378189001E-8</v>
      </c>
      <c r="H126" s="4" t="b">
        <f t="shared" si="3"/>
        <v>0</v>
      </c>
    </row>
    <row r="127" spans="2:8" x14ac:dyDescent="0.25">
      <c r="B127" s="8">
        <v>44091.666689814818</v>
      </c>
      <c r="C127" s="4" t="s">
        <v>154</v>
      </c>
      <c r="D127" s="4">
        <v>29.171271999999998</v>
      </c>
      <c r="E127" s="4">
        <v>30.147329650092001</v>
      </c>
      <c r="F127" s="4">
        <v>19.9634146341463</v>
      </c>
      <c r="G127" s="13">
        <v>1.2576315529000999E-8</v>
      </c>
      <c r="H127" s="4" t="b">
        <f t="shared" si="3"/>
        <v>0</v>
      </c>
    </row>
    <row r="128" spans="2:8" x14ac:dyDescent="0.25">
      <c r="B128" s="8">
        <v>44091.666678240741</v>
      </c>
      <c r="C128" s="4" t="s">
        <v>155</v>
      </c>
      <c r="D128" s="4">
        <v>32.575760000000002</v>
      </c>
      <c r="E128" s="4">
        <v>33.2750582750582</v>
      </c>
      <c r="F128" s="4">
        <v>20.3928571428571</v>
      </c>
      <c r="G128" s="13">
        <v>4.7979071134080798E-8</v>
      </c>
      <c r="H128" s="4" t="b">
        <f t="shared" si="3"/>
        <v>1</v>
      </c>
    </row>
    <row r="129" spans="2:8" x14ac:dyDescent="0.25">
      <c r="B129" s="8">
        <v>44091.666689814818</v>
      </c>
      <c r="C129" s="4" t="s">
        <v>156</v>
      </c>
      <c r="D129" s="4">
        <v>33.062645000000003</v>
      </c>
      <c r="E129" s="4">
        <v>31.7633410672853</v>
      </c>
      <c r="F129" s="4">
        <v>20.432835820895502</v>
      </c>
      <c r="G129" s="13">
        <v>1.4076792935436801E-8</v>
      </c>
      <c r="H129" s="4" t="b">
        <f t="shared" si="3"/>
        <v>0</v>
      </c>
    </row>
    <row r="130" spans="2:8" x14ac:dyDescent="0.25">
      <c r="B130" s="8">
        <v>44091.666678240741</v>
      </c>
      <c r="C130" s="4" t="s">
        <v>157</v>
      </c>
      <c r="D130" s="4">
        <v>37.040638000000001</v>
      </c>
      <c r="E130" s="4">
        <v>38.224381625441701</v>
      </c>
      <c r="F130" s="4">
        <v>20.7033492822966</v>
      </c>
      <c r="G130" s="13">
        <v>1.5728558283662999E-8</v>
      </c>
      <c r="H130" s="4" t="b">
        <f t="shared" si="3"/>
        <v>0</v>
      </c>
    </row>
    <row r="131" spans="2:8" x14ac:dyDescent="0.25">
      <c r="B131" s="8">
        <v>44091.666689814818</v>
      </c>
      <c r="C131" s="4" t="s">
        <v>158</v>
      </c>
      <c r="D131" s="4">
        <v>19.363797999999999</v>
      </c>
      <c r="E131" s="4">
        <v>20.0358422939068</v>
      </c>
      <c r="F131" s="4">
        <v>20.703703703703699</v>
      </c>
      <c r="G131" s="13">
        <v>9.83619686574021E-9</v>
      </c>
      <c r="H131" s="4" t="b">
        <f t="shared" si="3"/>
        <v>0</v>
      </c>
    </row>
    <row r="132" spans="2:8" x14ac:dyDescent="0.25">
      <c r="B132" s="8">
        <v>44091.666689814818</v>
      </c>
      <c r="C132" s="4" t="s">
        <v>159</v>
      </c>
      <c r="D132" s="4" t="s">
        <v>33</v>
      </c>
      <c r="E132" s="4">
        <v>-13.2282385195339</v>
      </c>
      <c r="F132" s="4">
        <v>20.978260869565201</v>
      </c>
      <c r="G132" s="13">
        <v>3.5133811078867201E-9</v>
      </c>
      <c r="H132" s="4" t="b">
        <f t="shared" si="3"/>
        <v>0</v>
      </c>
    </row>
    <row r="133" spans="2:8" x14ac:dyDescent="0.25">
      <c r="B133" s="8">
        <v>44091.666689814818</v>
      </c>
      <c r="C133" s="4" t="s">
        <v>160</v>
      </c>
      <c r="D133" s="4">
        <v>43.012819999999998</v>
      </c>
      <c r="E133" s="4">
        <v>43.064102564102498</v>
      </c>
      <c r="F133" s="4">
        <v>22.098684210526301</v>
      </c>
      <c r="G133" s="13">
        <v>4.8512240785761803E-9</v>
      </c>
      <c r="H133" s="4" t="b">
        <f t="shared" si="3"/>
        <v>0</v>
      </c>
    </row>
    <row r="134" spans="2:8" x14ac:dyDescent="0.25">
      <c r="B134" s="8">
        <v>44091.666678240741</v>
      </c>
      <c r="C134" s="4" t="s">
        <v>161</v>
      </c>
      <c r="D134" s="4" t="s">
        <v>33</v>
      </c>
      <c r="E134" s="4">
        <v>-1.3958470665787699</v>
      </c>
      <c r="F134" s="4">
        <v>22.289473684210499</v>
      </c>
      <c r="G134" s="13">
        <v>1.7534222463885099E-8</v>
      </c>
      <c r="H134" s="4" t="b">
        <f t="shared" si="3"/>
        <v>0</v>
      </c>
    </row>
    <row r="135" spans="2:8" x14ac:dyDescent="0.25">
      <c r="B135" s="8">
        <v>44091.666689814818</v>
      </c>
      <c r="C135" s="4" t="s">
        <v>162</v>
      </c>
      <c r="D135" s="4">
        <v>47.166663999999997</v>
      </c>
      <c r="E135" s="4">
        <v>49.366666666666603</v>
      </c>
      <c r="F135" s="4">
        <v>22.7846153846153</v>
      </c>
      <c r="G135" s="13">
        <v>1.4665678975173099E-8</v>
      </c>
      <c r="H135" s="4" t="b">
        <f t="shared" si="3"/>
        <v>0</v>
      </c>
    </row>
    <row r="136" spans="2:8" x14ac:dyDescent="0.25">
      <c r="B136" s="8">
        <v>44091.666678240741</v>
      </c>
      <c r="C136" s="4" t="s">
        <v>163</v>
      </c>
      <c r="D136" s="4">
        <v>12.030400999999999</v>
      </c>
      <c r="E136" s="4">
        <v>12.334419109663401</v>
      </c>
      <c r="F136" s="4">
        <v>23.183673469387699</v>
      </c>
      <c r="G136" s="13">
        <v>-5.53056174822326E-9</v>
      </c>
      <c r="H136" s="4" t="b">
        <f t="shared" si="3"/>
        <v>0</v>
      </c>
    </row>
    <row r="137" spans="2:8" x14ac:dyDescent="0.25">
      <c r="B137" s="8">
        <v>44091.666678240741</v>
      </c>
      <c r="C137" s="4" t="s">
        <v>164</v>
      </c>
      <c r="D137" s="4" t="s">
        <v>33</v>
      </c>
      <c r="E137" s="4">
        <v>-32.723146747352402</v>
      </c>
      <c r="F137" s="4">
        <v>25.151162790697601</v>
      </c>
      <c r="G137" s="13">
        <v>2.8823078004455199E-8</v>
      </c>
      <c r="H137" s="4" t="b">
        <f t="shared" ref="H137:H161" si="4">G137 &gt;$G$5</f>
        <v>0</v>
      </c>
    </row>
    <row r="138" spans="2:8" x14ac:dyDescent="0.25">
      <c r="B138" s="8">
        <v>44091.666678240741</v>
      </c>
      <c r="C138" s="4" t="s">
        <v>165</v>
      </c>
      <c r="D138" s="4" t="s">
        <v>33</v>
      </c>
      <c r="E138" s="4">
        <v>-9.5619987661936996</v>
      </c>
      <c r="F138" s="4">
        <v>25.4098360655737</v>
      </c>
      <c r="G138" s="13">
        <v>5.8376373233104502E-9</v>
      </c>
      <c r="H138" s="4" t="b">
        <f t="shared" si="4"/>
        <v>0</v>
      </c>
    </row>
    <row r="139" spans="2:8" x14ac:dyDescent="0.25">
      <c r="B139" s="8">
        <v>44091.666678240741</v>
      </c>
      <c r="C139" s="4" t="s">
        <v>166</v>
      </c>
      <c r="D139" s="4" t="s">
        <v>33</v>
      </c>
      <c r="E139" s="4">
        <v>-71.033210332103295</v>
      </c>
      <c r="F139" s="4">
        <v>25.6666666666666</v>
      </c>
      <c r="G139" s="13">
        <v>1.7871689323756301E-8</v>
      </c>
      <c r="H139" s="4" t="b">
        <f t="shared" si="4"/>
        <v>0</v>
      </c>
    </row>
    <row r="140" spans="2:8" x14ac:dyDescent="0.25">
      <c r="B140" s="8">
        <v>44091.666678240741</v>
      </c>
      <c r="C140" s="4" t="s">
        <v>167</v>
      </c>
      <c r="D140" s="4">
        <v>107.09677000000001</v>
      </c>
      <c r="E140" s="4">
        <v>106.61290322580599</v>
      </c>
      <c r="F140" s="4">
        <v>26.44</v>
      </c>
      <c r="G140" s="13">
        <v>1.4464171710961801E-8</v>
      </c>
      <c r="H140" s="4" t="b">
        <f t="shared" si="4"/>
        <v>0</v>
      </c>
    </row>
    <row r="141" spans="2:8" x14ac:dyDescent="0.25">
      <c r="B141" s="8">
        <v>44091.666678240741</v>
      </c>
      <c r="C141" s="4" t="s">
        <v>168</v>
      </c>
      <c r="D141" s="4" t="s">
        <v>33</v>
      </c>
      <c r="E141" s="4">
        <v>-4.3580645161290299</v>
      </c>
      <c r="F141" s="4">
        <v>28.1458333333333</v>
      </c>
      <c r="G141" s="13">
        <v>7.0387447600592497E-8</v>
      </c>
      <c r="H141" s="4" t="b">
        <f t="shared" si="4"/>
        <v>1</v>
      </c>
    </row>
    <row r="142" spans="2:8" x14ac:dyDescent="0.25">
      <c r="B142" s="8">
        <v>44091.666689814818</v>
      </c>
      <c r="C142" s="4" t="s">
        <v>169</v>
      </c>
      <c r="D142" s="4" t="s">
        <v>33</v>
      </c>
      <c r="E142" s="4">
        <v>-16.652989449003499</v>
      </c>
      <c r="F142" s="4">
        <v>28.41</v>
      </c>
      <c r="G142" s="13">
        <v>2.8234619008162799E-9</v>
      </c>
      <c r="H142" s="4" t="b">
        <f t="shared" si="4"/>
        <v>0</v>
      </c>
    </row>
    <row r="143" spans="2:8" x14ac:dyDescent="0.25">
      <c r="B143" s="8">
        <v>44091.666678240741</v>
      </c>
      <c r="C143" s="4" t="s">
        <v>170</v>
      </c>
      <c r="D143" s="4" t="s">
        <v>33</v>
      </c>
      <c r="E143" s="4">
        <v>-20.297297297297298</v>
      </c>
      <c r="F143" s="4">
        <v>31.2916666666666</v>
      </c>
      <c r="G143" s="13">
        <v>2.1963288194833898E-9</v>
      </c>
      <c r="H143" s="4" t="b">
        <f t="shared" si="4"/>
        <v>0</v>
      </c>
    </row>
    <row r="144" spans="2:8" x14ac:dyDescent="0.25">
      <c r="B144" s="8">
        <v>44091.666678240741</v>
      </c>
      <c r="C144" s="4" t="s">
        <v>171</v>
      </c>
      <c r="D144" s="4">
        <v>151.42857000000001</v>
      </c>
      <c r="E144" s="4">
        <v>157.44897959183601</v>
      </c>
      <c r="F144" s="4">
        <v>35.068181818181799</v>
      </c>
      <c r="G144" s="13">
        <v>5.9194643944539698E-8</v>
      </c>
      <c r="H144" s="4" t="b">
        <f t="shared" si="4"/>
        <v>1</v>
      </c>
    </row>
    <row r="145" spans="2:8" x14ac:dyDescent="0.25">
      <c r="B145" s="8">
        <v>44091.666678240741</v>
      </c>
      <c r="C145" s="4" t="s">
        <v>172</v>
      </c>
      <c r="D145" s="4">
        <v>217.38905</v>
      </c>
      <c r="E145" s="4">
        <v>220.79634464751899</v>
      </c>
      <c r="F145" s="4">
        <v>36.293991416308998</v>
      </c>
      <c r="G145" s="13">
        <v>-3.4800937117057898E-9</v>
      </c>
      <c r="H145" s="4" t="b">
        <f t="shared" si="4"/>
        <v>0</v>
      </c>
    </row>
    <row r="146" spans="2:8" x14ac:dyDescent="0.25">
      <c r="B146" s="8">
        <v>44091.666678240741</v>
      </c>
      <c r="C146" s="4" t="s">
        <v>173</v>
      </c>
      <c r="D146" s="4" t="s">
        <v>33</v>
      </c>
      <c r="E146" s="4">
        <v>-3.4013091641490401</v>
      </c>
      <c r="F146" s="4">
        <v>39.735294117647001</v>
      </c>
      <c r="G146" s="13">
        <v>5.6310159208065299E-9</v>
      </c>
      <c r="H146" s="4" t="b">
        <f t="shared" si="4"/>
        <v>0</v>
      </c>
    </row>
    <row r="147" spans="2:8" x14ac:dyDescent="0.25">
      <c r="B147" s="8">
        <v>44091.666689814818</v>
      </c>
      <c r="C147" s="4" t="s">
        <v>174</v>
      </c>
      <c r="D147" s="4">
        <v>38.510100000000001</v>
      </c>
      <c r="E147" s="4">
        <v>37.651515151515099</v>
      </c>
      <c r="F147" s="4">
        <v>41.4166666666666</v>
      </c>
      <c r="G147" s="13">
        <v>2.07479214589082E-8</v>
      </c>
      <c r="H147" s="4" t="b">
        <f t="shared" si="4"/>
        <v>0</v>
      </c>
    </row>
    <row r="148" spans="2:8" x14ac:dyDescent="0.25">
      <c r="B148" s="8">
        <v>44091.666678240741</v>
      </c>
      <c r="C148" s="4" t="s">
        <v>175</v>
      </c>
      <c r="D148" s="4" t="s">
        <v>33</v>
      </c>
      <c r="E148" s="4">
        <v>-5.1596516690856298</v>
      </c>
      <c r="F148" s="4">
        <v>47.4</v>
      </c>
      <c r="G148" s="13">
        <v>8.2236406499816897E-8</v>
      </c>
      <c r="H148" s="4" t="b">
        <f t="shared" si="4"/>
        <v>1</v>
      </c>
    </row>
    <row r="149" spans="2:8" x14ac:dyDescent="0.25">
      <c r="B149" s="8">
        <v>44091.666678240741</v>
      </c>
      <c r="C149" s="4" t="s">
        <v>176</v>
      </c>
      <c r="D149" s="4" t="s">
        <v>33</v>
      </c>
      <c r="E149" s="4">
        <v>-47.807133421400202</v>
      </c>
      <c r="F149" s="4">
        <v>48.905405405405403</v>
      </c>
      <c r="G149" s="13">
        <v>1.8284053767586899E-8</v>
      </c>
      <c r="H149" s="4" t="b">
        <f t="shared" si="4"/>
        <v>0</v>
      </c>
    </row>
    <row r="150" spans="2:8" x14ac:dyDescent="0.25">
      <c r="B150" s="8">
        <v>44091.666689814818</v>
      </c>
      <c r="C150" s="4" t="s">
        <v>177</v>
      </c>
      <c r="D150" s="4" t="s">
        <v>33</v>
      </c>
      <c r="E150" s="4">
        <v>-104.945054945054</v>
      </c>
      <c r="F150" s="4">
        <v>48.9743589743589</v>
      </c>
      <c r="G150" s="13">
        <v>3.30144330758059E-9</v>
      </c>
      <c r="H150" s="4" t="b">
        <f t="shared" si="4"/>
        <v>0</v>
      </c>
    </row>
    <row r="151" spans="2:8" x14ac:dyDescent="0.25">
      <c r="B151" s="8">
        <v>44091.666678240741</v>
      </c>
      <c r="C151" s="4" t="s">
        <v>178</v>
      </c>
      <c r="D151" s="4" t="s">
        <v>33</v>
      </c>
      <c r="E151" s="4">
        <v>-10.379746835442999</v>
      </c>
      <c r="F151" s="4">
        <v>59.636363636363598</v>
      </c>
      <c r="G151" s="13">
        <v>1.6486843918370899E-8</v>
      </c>
      <c r="H151" s="4" t="b">
        <f t="shared" si="4"/>
        <v>0</v>
      </c>
    </row>
    <row r="152" spans="2:8" x14ac:dyDescent="0.25">
      <c r="B152" s="8">
        <v>44091.666689814818</v>
      </c>
      <c r="C152" s="4" t="s">
        <v>179</v>
      </c>
      <c r="D152" s="4" t="s">
        <v>33</v>
      </c>
      <c r="E152" s="4">
        <v>-9.2136357462990599</v>
      </c>
      <c r="F152" s="4">
        <v>62.238532110091697</v>
      </c>
      <c r="G152" s="13">
        <v>1.0118596654990601E-9</v>
      </c>
      <c r="H152" s="4" t="b">
        <f t="shared" si="4"/>
        <v>0</v>
      </c>
    </row>
    <row r="153" spans="2:8" x14ac:dyDescent="0.25">
      <c r="B153" s="8">
        <v>44091.666678240741</v>
      </c>
      <c r="C153" s="4" t="s">
        <v>180</v>
      </c>
      <c r="D153" s="4" t="s">
        <v>33</v>
      </c>
      <c r="E153" s="4">
        <v>-4.4905990380410996</v>
      </c>
      <c r="F153" s="4">
        <v>73.357142857142804</v>
      </c>
      <c r="G153" s="13">
        <v>2.20721021262159E-8</v>
      </c>
      <c r="H153" s="4" t="b">
        <f t="shared" si="4"/>
        <v>0</v>
      </c>
    </row>
    <row r="154" spans="2:8" x14ac:dyDescent="0.25">
      <c r="B154" s="8">
        <v>44091.666678240741</v>
      </c>
      <c r="C154" s="4" t="s">
        <v>181</v>
      </c>
      <c r="D154" s="4" t="s">
        <v>33</v>
      </c>
      <c r="E154" s="4">
        <v>-7.3888091822094601</v>
      </c>
      <c r="F154" s="4">
        <v>75.365853658536494</v>
      </c>
      <c r="G154" s="13">
        <v>-9.3423157568692097E-9</v>
      </c>
      <c r="H154" s="4" t="b">
        <f t="shared" si="4"/>
        <v>0</v>
      </c>
    </row>
    <row r="155" spans="2:8" x14ac:dyDescent="0.25">
      <c r="B155" s="8">
        <v>44091.666678240741</v>
      </c>
      <c r="C155" s="4" t="s">
        <v>182</v>
      </c>
      <c r="D155" s="4">
        <v>32.534559999999999</v>
      </c>
      <c r="E155" s="4">
        <v>44.043778801843303</v>
      </c>
      <c r="F155" s="4">
        <v>76.459999999999994</v>
      </c>
      <c r="G155" s="13">
        <v>7.7912029045890097E-9</v>
      </c>
      <c r="H155" s="4" t="b">
        <f t="shared" si="4"/>
        <v>0</v>
      </c>
    </row>
    <row r="156" spans="2:8" x14ac:dyDescent="0.25">
      <c r="B156" s="8">
        <v>44091.666678240741</v>
      </c>
      <c r="C156" s="4" t="s">
        <v>183</v>
      </c>
      <c r="D156" s="4" t="s">
        <v>33</v>
      </c>
      <c r="E156" s="4">
        <v>-17.2157772621809</v>
      </c>
      <c r="F156" s="4">
        <v>92.75</v>
      </c>
      <c r="G156" s="13">
        <v>1.37724868153093E-8</v>
      </c>
      <c r="H156" s="4" t="b">
        <f t="shared" si="4"/>
        <v>0</v>
      </c>
    </row>
    <row r="157" spans="2:8" x14ac:dyDescent="0.25">
      <c r="B157" s="8">
        <v>44091.666689814818</v>
      </c>
      <c r="C157" s="4" t="s">
        <v>184</v>
      </c>
      <c r="D157" s="4" t="s">
        <v>33</v>
      </c>
      <c r="E157" s="4">
        <v>-5.2437956204379503</v>
      </c>
      <c r="F157" s="4">
        <v>99.7777777777777</v>
      </c>
      <c r="G157" s="13">
        <v>1.8755166300410301E-9</v>
      </c>
      <c r="H157" s="4" t="b">
        <f t="shared" si="4"/>
        <v>0</v>
      </c>
    </row>
    <row r="158" spans="2:8" x14ac:dyDescent="0.25">
      <c r="B158" s="8">
        <v>44091.666689814818</v>
      </c>
      <c r="C158" s="4" t="s">
        <v>185</v>
      </c>
      <c r="D158" s="4" t="s">
        <v>33</v>
      </c>
      <c r="E158" s="4">
        <v>-14.4319775596072</v>
      </c>
      <c r="F158" s="4">
        <v>171.5</v>
      </c>
      <c r="G158" s="13">
        <v>8.7823145262995099E-10</v>
      </c>
      <c r="H158" s="4" t="b">
        <f t="shared" si="4"/>
        <v>0</v>
      </c>
    </row>
    <row r="159" spans="2:8" x14ac:dyDescent="0.25">
      <c r="B159" s="8">
        <v>44091.666689814818</v>
      </c>
      <c r="C159" s="4" t="s">
        <v>186</v>
      </c>
      <c r="D159" s="4" t="s">
        <v>33</v>
      </c>
      <c r="E159" s="4">
        <v>-8.5626283367556404</v>
      </c>
      <c r="F159" s="4">
        <v>208.5</v>
      </c>
      <c r="G159" s="13">
        <v>-3.1093900141136902E-10</v>
      </c>
      <c r="H159" s="4" t="b">
        <f t="shared" si="4"/>
        <v>0</v>
      </c>
    </row>
    <row r="160" spans="2:8" x14ac:dyDescent="0.25">
      <c r="B160" s="8">
        <v>44091.666689814818</v>
      </c>
      <c r="C160" s="4" t="s">
        <v>187</v>
      </c>
      <c r="D160" s="4" t="s">
        <v>33</v>
      </c>
      <c r="E160" s="4">
        <v>-72.592592592592595</v>
      </c>
      <c r="F160" s="4">
        <v>275.85185185185099</v>
      </c>
      <c r="G160" s="13">
        <v>1.1211601306579E-9</v>
      </c>
      <c r="H160" s="4" t="b">
        <f t="shared" si="4"/>
        <v>0</v>
      </c>
    </row>
    <row r="161" spans="2:9" hidden="1" outlineLevel="1" x14ac:dyDescent="0.25">
      <c r="B161" s="8">
        <v>44091.666678240741</v>
      </c>
      <c r="C161" s="4" t="s">
        <v>188</v>
      </c>
      <c r="D161" t="s">
        <v>33</v>
      </c>
      <c r="E161">
        <v>-7.5961538461538396</v>
      </c>
      <c r="F161" s="4" t="s">
        <v>189</v>
      </c>
      <c r="G161" s="13">
        <v>9.2832211591945698E-8</v>
      </c>
      <c r="H161" s="4" t="b">
        <f t="shared" si="4"/>
        <v>1</v>
      </c>
    </row>
    <row r="162" spans="2:9" hidden="1" outlineLevel="1" x14ac:dyDescent="0.25">
      <c r="B162" s="4" t="s">
        <v>33</v>
      </c>
      <c r="C162" s="4" t="s">
        <v>190</v>
      </c>
      <c r="D162" t="s">
        <v>33</v>
      </c>
      <c r="E162" t="s">
        <v>33</v>
      </c>
      <c r="F162" s="4" t="s">
        <v>33</v>
      </c>
      <c r="G162" s="4" t="s">
        <v>33</v>
      </c>
      <c r="H162" s="4"/>
      <c r="I162" s="2"/>
    </row>
    <row r="163" spans="2:9" hidden="1" outlineLevel="1" x14ac:dyDescent="0.25">
      <c r="B163" s="8">
        <v>44091.666666666664</v>
      </c>
      <c r="C163" s="4" t="s">
        <v>191</v>
      </c>
      <c r="D163" t="s">
        <v>33</v>
      </c>
      <c r="E163" t="s">
        <v>33</v>
      </c>
      <c r="F163" s="4" t="s">
        <v>33</v>
      </c>
      <c r="G163" s="4" t="s">
        <v>33</v>
      </c>
      <c r="H163" s="4"/>
      <c r="I163" s="2"/>
    </row>
    <row r="164" spans="2:9" hidden="1" outlineLevel="1" x14ac:dyDescent="0.25">
      <c r="B164" s="8">
        <v>44091.666678240741</v>
      </c>
      <c r="C164" s="4" t="s">
        <v>192</v>
      </c>
      <c r="D164" t="s">
        <v>33</v>
      </c>
      <c r="E164" t="s">
        <v>33</v>
      </c>
      <c r="F164" s="4" t="s">
        <v>33</v>
      </c>
      <c r="G164" s="4" t="s">
        <v>33</v>
      </c>
      <c r="H164" s="4"/>
      <c r="I164" s="2"/>
    </row>
    <row r="165" spans="2:9" hidden="1" outlineLevel="1" x14ac:dyDescent="0.25">
      <c r="B165" s="8">
        <v>44091.666678240741</v>
      </c>
      <c r="C165" s="4" t="s">
        <v>193</v>
      </c>
      <c r="D165" t="s">
        <v>33</v>
      </c>
      <c r="E165" t="s">
        <v>33</v>
      </c>
      <c r="F165" s="4" t="s">
        <v>33</v>
      </c>
      <c r="G165" s="4" t="s">
        <v>33</v>
      </c>
      <c r="H165" s="4"/>
      <c r="I165" s="2"/>
    </row>
    <row r="166" spans="2:9" hidden="1" outlineLevel="1" x14ac:dyDescent="0.25">
      <c r="B166" s="8">
        <v>44091.666678240741</v>
      </c>
      <c r="C166" s="4" t="s">
        <v>194</v>
      </c>
      <c r="D166" t="s">
        <v>33</v>
      </c>
      <c r="E166" t="s">
        <v>33</v>
      </c>
      <c r="F166" s="4" t="s">
        <v>33</v>
      </c>
      <c r="G166" s="4" t="s">
        <v>33</v>
      </c>
      <c r="H166" s="4"/>
      <c r="I166" s="2"/>
    </row>
    <row r="167" spans="2:9" hidden="1" outlineLevel="1" x14ac:dyDescent="0.25">
      <c r="B167" s="8">
        <v>44091.666678240741</v>
      </c>
      <c r="C167" s="4" t="s">
        <v>195</v>
      </c>
      <c r="D167" t="s">
        <v>33</v>
      </c>
      <c r="E167" t="s">
        <v>33</v>
      </c>
      <c r="F167" s="4" t="s">
        <v>33</v>
      </c>
      <c r="G167" s="4" t="s">
        <v>33</v>
      </c>
      <c r="H167" s="4"/>
      <c r="I167" s="2"/>
    </row>
    <row r="168" spans="2:9" hidden="1" outlineLevel="1" x14ac:dyDescent="0.25">
      <c r="B168" s="8">
        <v>44091.666678240741</v>
      </c>
      <c r="C168" s="4" t="s">
        <v>196</v>
      </c>
      <c r="D168" t="s">
        <v>33</v>
      </c>
      <c r="E168" t="s">
        <v>33</v>
      </c>
      <c r="F168" s="4" t="s">
        <v>33</v>
      </c>
      <c r="G168" s="4" t="s">
        <v>33</v>
      </c>
      <c r="H168" s="4"/>
      <c r="I168" s="2"/>
    </row>
    <row r="169" spans="2:9" hidden="1" outlineLevel="1" x14ac:dyDescent="0.25">
      <c r="B169" s="8">
        <v>44091.666678240741</v>
      </c>
      <c r="C169" s="4" t="s">
        <v>197</v>
      </c>
      <c r="D169">
        <v>45.193275</v>
      </c>
      <c r="E169">
        <v>44.8403361344537</v>
      </c>
      <c r="F169" s="4" t="s">
        <v>33</v>
      </c>
      <c r="G169" s="13">
        <v>5.2843885754322198E-9</v>
      </c>
      <c r="H169" s="4" t="b">
        <f>G169 &gt;$G$5</f>
        <v>0</v>
      </c>
    </row>
    <row r="170" spans="2:9" hidden="1" outlineLevel="1" x14ac:dyDescent="0.25">
      <c r="B170" s="8">
        <v>44091.666678240741</v>
      </c>
      <c r="C170" s="4" t="s">
        <v>198</v>
      </c>
      <c r="D170">
        <v>21.515991</v>
      </c>
      <c r="E170">
        <v>21.395717684377399</v>
      </c>
      <c r="F170" s="4" t="s">
        <v>33</v>
      </c>
      <c r="G170" s="13">
        <v>-7.9381833937036404E-9</v>
      </c>
      <c r="H170" s="4" t="b">
        <f>G170 &gt;$G$5</f>
        <v>0</v>
      </c>
    </row>
    <row r="171" spans="2:9" hidden="1" outlineLevel="1" x14ac:dyDescent="0.25">
      <c r="B171" s="8">
        <v>44091.666689814818</v>
      </c>
      <c r="C171" s="4" t="s">
        <v>199</v>
      </c>
      <c r="D171">
        <v>18.049374</v>
      </c>
      <c r="E171">
        <v>18.299721835883101</v>
      </c>
      <c r="F171" s="4" t="s">
        <v>33</v>
      </c>
      <c r="G171" s="13">
        <v>-7.5027356412018499E-8</v>
      </c>
      <c r="H171" s="4" t="b">
        <f>G171 &gt;$G$5</f>
        <v>0</v>
      </c>
    </row>
    <row r="172" spans="2:9" hidden="1" outlineLevel="1" x14ac:dyDescent="0.25">
      <c r="B172" s="8">
        <v>44091.666689814818</v>
      </c>
      <c r="C172" s="4" t="s">
        <v>200</v>
      </c>
      <c r="D172" t="s">
        <v>33</v>
      </c>
      <c r="E172">
        <v>-0.93192333113020498</v>
      </c>
      <c r="F172" s="4" t="s">
        <v>33</v>
      </c>
      <c r="G172" s="13">
        <v>-7.9170385913617804E-8</v>
      </c>
      <c r="H172" s="4" t="b">
        <f>G172 &gt;$G$5</f>
        <v>0</v>
      </c>
    </row>
    <row r="173" spans="2:9" collapsed="1" x14ac:dyDescent="0.25"/>
  </sheetData>
  <autoFilter ref="B8:H172" xr:uid="{1B7EC9B8-BBD3-42D0-B5C4-E0123D475583}">
    <filterColumn colId="4">
      <customFilters>
        <customFilter operator="greaterThan" val="0"/>
      </customFilters>
    </filterColumn>
    <filterColumn colId="5">
      <filters>
        <filter val="1.00E-08"/>
        <filter val="1.01E-09"/>
        <filter val="1.03E-08"/>
        <filter val="1.12E-09"/>
        <filter val="1.15E-07"/>
        <filter val="1.16E-08"/>
        <filter val="1.18E-07"/>
        <filter val="1.22E-08"/>
        <filter val="1.23E-08"/>
        <filter val="1.25E-08"/>
        <filter val="1.26E-07"/>
        <filter val="1.26E-08"/>
        <filter val="1.29E-08"/>
        <filter val="1.34E-08"/>
        <filter val="1.35E-08"/>
        <filter val="1.36E-08"/>
        <filter val="1.38E-08"/>
        <filter val="1.40E-09"/>
        <filter val="1.41E-08"/>
        <filter val="1.42E-08"/>
        <filter val="1.42E-09"/>
        <filter val="1.45E-08"/>
        <filter val="1.45E-09"/>
        <filter val="1.47E-08"/>
        <filter val="1.54E-08"/>
        <filter val="1.56E-08"/>
        <filter val="1.57E-08"/>
        <filter val="1.65E-08"/>
        <filter val="1.67E-08"/>
        <filter val="1.74E-08"/>
        <filter val="1.75E-08"/>
        <filter val="1.77E-08"/>
        <filter val="1.78E-08"/>
        <filter val="1.79E-08"/>
        <filter val="1.80E-08"/>
        <filter val="1.82E-08"/>
        <filter val="1.83E-08"/>
        <filter val="1.84E-09"/>
        <filter val="1.85E-08"/>
        <filter val="1.88E-09"/>
        <filter val="1.90E-08"/>
        <filter val="1.94E-08"/>
        <filter val="-1.95E-08"/>
        <filter val="2.00E-09"/>
        <filter val="2.07E-08"/>
        <filter val="2.18E-08"/>
        <filter val="2.20E-09"/>
        <filter val="2.21E-08"/>
        <filter val="2.23E-08"/>
        <filter val="-2.34E-08"/>
        <filter val="2.36E-08"/>
        <filter val="2.43E-09"/>
        <filter val="2.44E-09"/>
        <filter val="2.47E-08"/>
        <filter val="-2.68E-10"/>
        <filter val="2.79E-08"/>
        <filter val="2.82E-09"/>
        <filter val="2.84E-06"/>
        <filter val="2.85E-08"/>
        <filter val="2.88E-08"/>
        <filter val="2.96E-08"/>
        <filter val="3.01E-08"/>
        <filter val="-3.11E-10"/>
        <filter val="3.20E-08"/>
        <filter val="3.26E-08"/>
        <filter val="3.30E-09"/>
        <filter val="3.32E-08"/>
        <filter val="3.38E-08"/>
        <filter val="3.40E-08"/>
        <filter val="-3.48E-09"/>
        <filter val="3.51E-09"/>
        <filter val="3.52E-09"/>
        <filter val="3.54E-08"/>
        <filter val="3.58E-08"/>
        <filter val="3.63E-08"/>
        <filter val="3.65E-08"/>
        <filter val="3.76E-08"/>
        <filter val="3.84E-08"/>
        <filter val="3.86E-08"/>
        <filter val="3.95E-09"/>
        <filter val="4.01E-09"/>
        <filter val="4.04E-08"/>
        <filter val="4.11E-08"/>
        <filter val="-4.27E-09"/>
        <filter val="4.29E-08"/>
        <filter val="4.40E-08"/>
        <filter val="-4.41E-09"/>
        <filter val="4.47E-09"/>
        <filter val="4.52E-08"/>
        <filter val="4.80E-08"/>
        <filter val="4.85E-09"/>
        <filter val="-4.97E-10"/>
        <filter val="5.19E-08"/>
        <filter val="-5.24E-09"/>
        <filter val="5.28E-09"/>
        <filter val="5.31E-09"/>
        <filter val="5.48E-09"/>
        <filter val="-5.53E-09"/>
        <filter val="5.63E-09"/>
        <filter val="-5.64E-10"/>
        <filter val="5.66E-09"/>
        <filter val="5.68E-08"/>
        <filter val="5.68E-09"/>
        <filter val="5.73E-08"/>
        <filter val="5.80E-09"/>
        <filter val="5.84E-09"/>
        <filter val="5.85E-08"/>
        <filter val="5.92E-08"/>
        <filter val="5.95E-09"/>
        <filter val="6.00E-08"/>
        <filter val="6.18E-09"/>
        <filter val="6.25E-09"/>
        <filter val="6.35E-09"/>
        <filter val="6.38E-08"/>
        <filter val="-6.88E-09"/>
        <filter val="6.91E-11"/>
        <filter val="-7.03E-09"/>
        <filter val="7.04E-08"/>
        <filter val="7.28E-09"/>
        <filter val="7.32E-09"/>
        <filter val="7.41E-09"/>
        <filter val="-7.50E-08"/>
        <filter val="7.57E-08"/>
        <filter val="7.65E-09"/>
        <filter val="7.78E-09"/>
        <filter val="7.79E-09"/>
        <filter val="7.86E-08"/>
        <filter val="-7.92E-08"/>
        <filter val="7.93E-09"/>
        <filter val="-7.94E-09"/>
        <filter val="8.01E-09"/>
        <filter val="8.22E-08"/>
        <filter val="8.29E-08"/>
        <filter val="8.34E-08"/>
        <filter val="8.75E-09"/>
        <filter val="8.78E-10"/>
        <filter val="9.01E-09"/>
        <filter val="9.22E-09"/>
        <filter val="9.28E-08"/>
        <filter val="-9.34E-09"/>
        <filter val="9.56E-09"/>
        <filter val="9.62E-08"/>
        <filter val="9.80E-09"/>
        <filter val="9.82E-09"/>
        <filter val="9.84E-09"/>
      </filters>
    </filterColumn>
    <sortState xmlns:xlrd2="http://schemas.microsoft.com/office/spreadsheetml/2017/richdata2" ref="B9:H172">
      <sortCondition ref="F8:F17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5"/>
  <sheetViews>
    <sheetView showGridLines="0" zoomScale="115" zoomScaleNormal="115" workbookViewId="0"/>
  </sheetViews>
  <sheetFormatPr defaultColWidth="9.140625" defaultRowHeight="15" outlineLevelRow="1" outlineLevelCol="1" x14ac:dyDescent="0.25"/>
  <cols>
    <col min="1" max="1" width="2.7109375" style="146" customWidth="1"/>
    <col min="2" max="2" width="16.7109375" style="146" customWidth="1"/>
    <col min="3" max="3" width="14.7109375" style="146" customWidth="1"/>
    <col min="4" max="5" width="14.7109375" hidden="1" customWidth="1" outlineLevel="1"/>
    <col min="6" max="6" width="16.7109375" style="146" customWidth="1" collapsed="1"/>
    <col min="7" max="7" width="16.7109375" style="146" customWidth="1"/>
    <col min="8" max="9" width="2.7109375" style="146" customWidth="1"/>
    <col min="10" max="10" width="14.140625" style="146" bestFit="1" customWidth="1"/>
    <col min="11" max="14" width="9.140625" style="146"/>
    <col min="15" max="16" width="2.5703125" style="146" customWidth="1"/>
    <col min="17" max="16384" width="9.140625" style="146"/>
  </cols>
  <sheetData>
    <row r="1" spans="2:16" ht="6.95" customHeight="1" x14ac:dyDescent="0.25"/>
    <row r="2" spans="2:16" s="147" customFormat="1" ht="18" x14ac:dyDescent="0.25">
      <c r="B2" s="145" t="s">
        <v>201</v>
      </c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6"/>
      <c r="P2" s="146"/>
    </row>
    <row r="4" spans="2:16" x14ac:dyDescent="0.25">
      <c r="B4" s="148" t="s">
        <v>202</v>
      </c>
      <c r="C4" s="148"/>
      <c r="D4" s="3"/>
      <c r="E4" s="3"/>
      <c r="F4" s="148"/>
      <c r="G4" s="148"/>
    </row>
    <row r="5" spans="2:16" ht="30" x14ac:dyDescent="0.25">
      <c r="B5" s="149" t="s">
        <v>203</v>
      </c>
      <c r="C5" s="149" t="str">
        <f>'Screening Process'!C8</f>
        <v>Ticker</v>
      </c>
      <c r="D5" s="1"/>
      <c r="E5" s="1"/>
      <c r="F5" s="149" t="str">
        <f>'Screening Process'!F8</f>
        <v>Forward P/E Ratio</v>
      </c>
      <c r="G5" s="149" t="str">
        <f>'Screening Process'!G8</f>
        <v>Book to Market</v>
      </c>
    </row>
    <row r="6" spans="2:16" x14ac:dyDescent="0.25">
      <c r="B6" s="150">
        <v>1</v>
      </c>
      <c r="C6" s="168" t="s">
        <v>61</v>
      </c>
      <c r="F6" s="153">
        <v>5.3692307692307697</v>
      </c>
      <c r="G6" s="150">
        <v>6.0611531060735697E-8</v>
      </c>
    </row>
    <row r="7" spans="2:16" x14ac:dyDescent="0.25">
      <c r="B7" s="151">
        <f>B6 + 1</f>
        <v>2</v>
      </c>
      <c r="C7" s="169" t="s">
        <v>62</v>
      </c>
      <c r="F7" s="153">
        <v>6.55868544600939</v>
      </c>
      <c r="G7" s="150">
        <v>3.5135245055167903E-8</v>
      </c>
    </row>
    <row r="8" spans="2:16" x14ac:dyDescent="0.25">
      <c r="B8" s="151">
        <f>B7 + 1</f>
        <v>3</v>
      </c>
      <c r="C8" s="169" t="s">
        <v>63</v>
      </c>
      <c r="F8" s="153">
        <v>6.2863436123348002</v>
      </c>
      <c r="G8" s="150">
        <v>3.0753862516914E-8</v>
      </c>
    </row>
    <row r="9" spans="2:16" x14ac:dyDescent="0.25">
      <c r="B9" s="151">
        <f>B8 + 1</f>
        <v>4</v>
      </c>
      <c r="C9" s="169" t="s">
        <v>67</v>
      </c>
      <c r="F9" s="153">
        <v>5.3895027624309302</v>
      </c>
      <c r="G9" s="150">
        <v>8.8130644154263006E-8</v>
      </c>
    </row>
    <row r="10" spans="2:16" customFormat="1" hidden="1" outlineLevel="1" x14ac:dyDescent="0.25">
      <c r="B10" s="174">
        <f>B9 + 1</f>
        <v>5</v>
      </c>
      <c r="C10" s="174" t="str">
        <f>'Screening Process'!C51</f>
        <v>NBEV</v>
      </c>
      <c r="D10" s="55">
        <f>'Screening Process'!F51</f>
        <v>8.1818181818181799</v>
      </c>
      <c r="E10" s="55">
        <f>'Screening Process'!G51</f>
        <v>5.3120382386134499E-9</v>
      </c>
      <c r="F10" s="175">
        <f>SUMIFS('Screening Process'!F$9:F$172, 'Screening Process'!$C$9:$C$172, $C10)</f>
        <v>8.1818181818181799</v>
      </c>
      <c r="G10" s="176">
        <f>SUMIFS('Screening Process'!G$9:G$172, 'Screening Process'!$C$9:$C$172, $C10)</f>
        <v>5.3120382386134499E-9</v>
      </c>
    </row>
    <row r="11" spans="2:16" collapsed="1" x14ac:dyDescent="0.25"/>
    <row r="13" spans="2:16" x14ac:dyDescent="0.25">
      <c r="B13" s="148" t="s">
        <v>204</v>
      </c>
      <c r="C13" s="148"/>
      <c r="F13" s="148"/>
      <c r="G13" s="148"/>
    </row>
    <row r="14" spans="2:16" ht="30" x14ac:dyDescent="0.25">
      <c r="B14" s="149" t="str">
        <f>B5</f>
        <v>Rank</v>
      </c>
      <c r="C14" s="149" t="str">
        <f>C5</f>
        <v>Ticker</v>
      </c>
      <c r="F14" s="149" t="str">
        <f>F5</f>
        <v>Forward P/E Ratio</v>
      </c>
      <c r="G14" s="149" t="str">
        <f>G5</f>
        <v>Book to Market</v>
      </c>
    </row>
    <row r="15" spans="2:16" x14ac:dyDescent="0.25">
      <c r="B15" s="150">
        <v>1</v>
      </c>
      <c r="C15" s="168" t="s">
        <v>65</v>
      </c>
      <c r="F15" s="153">
        <v>6.5225618631732099</v>
      </c>
      <c r="G15" s="150">
        <v>3.3271200822418201E-8</v>
      </c>
    </row>
    <row r="16" spans="2:16" ht="14.25" x14ac:dyDescent="0.2">
      <c r="B16" s="150">
        <v>2</v>
      </c>
      <c r="C16" s="168" t="s">
        <v>111</v>
      </c>
      <c r="D16" s="153"/>
      <c r="E16" s="150"/>
      <c r="F16" s="153">
        <v>11.1878669275929</v>
      </c>
      <c r="G16" s="150">
        <v>6.1555924580706703E-9</v>
      </c>
    </row>
    <row r="22" spans="2:2" x14ac:dyDescent="0.25">
      <c r="B22" s="152" t="s">
        <v>205</v>
      </c>
    </row>
    <row r="23" spans="2:2" x14ac:dyDescent="0.25">
      <c r="B23" s="152" t="s">
        <v>206</v>
      </c>
    </row>
    <row r="24" spans="2:2" x14ac:dyDescent="0.25">
      <c r="B24" s="152" t="str">
        <f>"*** Note that when comparing current holdings to others, MHO would rank #4, AAN #56 (as of " &amp; TEXT(MAX('Screening Outcome'!$B198:$B10023), "mm/dd/yyyy") &amp; ")."</f>
        <v>*** Note that when comparing current holdings to others, MHO would rank #4, AAN #56 (as of 01/00/1900).</v>
      </c>
    </row>
    <row r="25" spans="2:2" x14ac:dyDescent="0.25">
      <c r="B25" s="348" t="s">
        <v>207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E86A-D351-4E72-8000-7DFF1BE7B61E}">
  <sheetPr>
    <tabColor theme="7" tint="0.79998168889431442"/>
  </sheetPr>
  <dimension ref="A1:XFB93"/>
  <sheetViews>
    <sheetView workbookViewId="0"/>
  </sheetViews>
  <sheetFormatPr defaultRowHeight="15" x14ac:dyDescent="0.25"/>
  <cols>
    <col min="1" max="1" width="2.7109375" customWidth="1"/>
    <col min="2" max="4" width="4.7109375" customWidth="1"/>
  </cols>
  <sheetData>
    <row r="1" spans="1:16382" s="156" customFormat="1" ht="6.95" customHeight="1" x14ac:dyDescent="0.2"/>
    <row r="2" spans="1:16382" s="156" customFormat="1" ht="23.25" x14ac:dyDescent="0.35">
      <c r="A2" s="157"/>
      <c r="B2" s="145" t="s">
        <v>208</v>
      </c>
      <c r="C2" s="29"/>
      <c r="D2" s="29"/>
      <c r="E2" s="29"/>
      <c r="F2" s="29"/>
      <c r="G2" s="29"/>
      <c r="H2" s="29"/>
      <c r="I2" s="29"/>
      <c r="J2" s="29"/>
      <c r="K2" s="29"/>
      <c r="L2" s="29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7"/>
      <c r="FH2" s="157"/>
      <c r="FI2" s="157"/>
      <c r="FJ2" s="157"/>
      <c r="FK2" s="157"/>
      <c r="FL2" s="157"/>
      <c r="FM2" s="157"/>
      <c r="FN2" s="157"/>
      <c r="FO2" s="157"/>
      <c r="FP2" s="157"/>
      <c r="FQ2" s="157"/>
      <c r="FR2" s="157"/>
      <c r="FS2" s="157"/>
      <c r="FT2" s="157"/>
      <c r="FU2" s="157"/>
      <c r="FV2" s="157"/>
      <c r="FW2" s="157"/>
      <c r="FX2" s="157"/>
      <c r="FY2" s="157"/>
      <c r="FZ2" s="157"/>
      <c r="GA2" s="157"/>
      <c r="GB2" s="157"/>
      <c r="GC2" s="157"/>
      <c r="GD2" s="157"/>
      <c r="GE2" s="157"/>
      <c r="GF2" s="157"/>
      <c r="GG2" s="157"/>
      <c r="GH2" s="157"/>
      <c r="GI2" s="157"/>
      <c r="GJ2" s="157"/>
      <c r="GK2" s="157"/>
      <c r="GL2" s="157"/>
      <c r="GM2" s="157"/>
      <c r="GN2" s="157"/>
      <c r="GO2" s="157"/>
      <c r="GP2" s="157"/>
      <c r="GQ2" s="157"/>
      <c r="GR2" s="157"/>
      <c r="GS2" s="157"/>
      <c r="GT2" s="157"/>
      <c r="GU2" s="157"/>
      <c r="GV2" s="157"/>
      <c r="GW2" s="157"/>
      <c r="GX2" s="157"/>
      <c r="GY2" s="157"/>
      <c r="GZ2" s="157"/>
      <c r="HA2" s="157"/>
      <c r="HB2" s="157"/>
      <c r="HC2" s="157"/>
      <c r="HD2" s="157"/>
      <c r="HE2" s="157"/>
      <c r="HF2" s="157"/>
      <c r="HG2" s="157"/>
      <c r="HH2" s="157"/>
      <c r="HI2" s="157"/>
      <c r="HJ2" s="157"/>
      <c r="HK2" s="157"/>
      <c r="HL2" s="157"/>
      <c r="HM2" s="157"/>
      <c r="HN2" s="157"/>
      <c r="HO2" s="157"/>
      <c r="HP2" s="157"/>
      <c r="HQ2" s="157"/>
      <c r="HR2" s="157"/>
      <c r="HS2" s="157"/>
      <c r="HT2" s="157"/>
      <c r="HU2" s="157"/>
      <c r="HV2" s="157"/>
      <c r="HW2" s="157"/>
      <c r="HX2" s="157"/>
      <c r="HY2" s="157"/>
      <c r="HZ2" s="157"/>
      <c r="IA2" s="157"/>
      <c r="IB2" s="157"/>
      <c r="IC2" s="157"/>
      <c r="ID2" s="157"/>
      <c r="IE2" s="157"/>
      <c r="IF2" s="157"/>
      <c r="IG2" s="157"/>
      <c r="IH2" s="157"/>
      <c r="II2" s="157"/>
      <c r="IJ2" s="157"/>
      <c r="IK2" s="157"/>
      <c r="IL2" s="157"/>
      <c r="IM2" s="157"/>
      <c r="IN2" s="157"/>
      <c r="IO2" s="157"/>
      <c r="IP2" s="157"/>
      <c r="IQ2" s="157"/>
      <c r="IR2" s="157"/>
      <c r="IS2" s="157"/>
      <c r="IT2" s="157"/>
      <c r="IU2" s="157"/>
      <c r="IV2" s="157"/>
      <c r="IW2" s="157"/>
      <c r="IX2" s="157"/>
      <c r="IY2" s="157"/>
      <c r="IZ2" s="157"/>
      <c r="JA2" s="157"/>
      <c r="JB2" s="157"/>
      <c r="JC2" s="157"/>
      <c r="JD2" s="157"/>
      <c r="JE2" s="157"/>
      <c r="JF2" s="157"/>
      <c r="JG2" s="157"/>
      <c r="JH2" s="157"/>
      <c r="JI2" s="157"/>
      <c r="JJ2" s="157"/>
      <c r="JK2" s="157"/>
      <c r="JL2" s="157"/>
      <c r="JM2" s="157"/>
      <c r="JN2" s="157"/>
      <c r="JO2" s="157"/>
      <c r="JP2" s="157"/>
      <c r="JQ2" s="157"/>
      <c r="JR2" s="157"/>
      <c r="JS2" s="157"/>
      <c r="JT2" s="157"/>
      <c r="JU2" s="157"/>
      <c r="JV2" s="157"/>
      <c r="JW2" s="157"/>
      <c r="JX2" s="157"/>
      <c r="JY2" s="157"/>
      <c r="JZ2" s="157"/>
      <c r="KA2" s="157"/>
      <c r="KB2" s="157"/>
      <c r="KC2" s="157"/>
      <c r="KD2" s="157"/>
      <c r="KE2" s="157"/>
      <c r="KF2" s="157"/>
      <c r="KG2" s="157"/>
      <c r="KH2" s="157"/>
      <c r="KI2" s="157"/>
      <c r="KJ2" s="157"/>
      <c r="KK2" s="157"/>
      <c r="KL2" s="157"/>
      <c r="KM2" s="157"/>
      <c r="KN2" s="157"/>
      <c r="KO2" s="157"/>
      <c r="KP2" s="157"/>
      <c r="KQ2" s="157"/>
      <c r="KR2" s="157"/>
      <c r="KS2" s="157"/>
      <c r="KT2" s="157"/>
      <c r="KU2" s="157"/>
      <c r="KV2" s="157"/>
      <c r="KW2" s="157"/>
      <c r="KX2" s="157"/>
      <c r="KY2" s="157"/>
      <c r="KZ2" s="157"/>
      <c r="LA2" s="157"/>
      <c r="LB2" s="157"/>
      <c r="LC2" s="157"/>
      <c r="LD2" s="157"/>
      <c r="LE2" s="157"/>
      <c r="LF2" s="157"/>
      <c r="LG2" s="157"/>
      <c r="LH2" s="157"/>
      <c r="LI2" s="157"/>
      <c r="LJ2" s="157"/>
      <c r="LK2" s="157"/>
      <c r="LL2" s="157"/>
      <c r="LM2" s="157"/>
      <c r="LN2" s="157"/>
      <c r="LO2" s="157"/>
      <c r="LP2" s="157"/>
      <c r="LQ2" s="157"/>
      <c r="LR2" s="157"/>
      <c r="LS2" s="157"/>
      <c r="LT2" s="157"/>
      <c r="LU2" s="157"/>
      <c r="LV2" s="157"/>
      <c r="LW2" s="157"/>
      <c r="LX2" s="157"/>
      <c r="LY2" s="157"/>
      <c r="LZ2" s="157"/>
      <c r="MA2" s="157"/>
      <c r="MB2" s="157"/>
      <c r="MC2" s="157"/>
      <c r="MD2" s="157"/>
      <c r="ME2" s="157"/>
      <c r="MF2" s="157"/>
      <c r="MG2" s="157"/>
      <c r="MH2" s="157"/>
      <c r="MI2" s="157"/>
      <c r="MJ2" s="157"/>
      <c r="MK2" s="157"/>
      <c r="ML2" s="157"/>
      <c r="MM2" s="157"/>
      <c r="MN2" s="157"/>
      <c r="MO2" s="157"/>
      <c r="MP2" s="157"/>
      <c r="MQ2" s="157"/>
      <c r="MR2" s="157"/>
      <c r="MS2" s="157"/>
      <c r="MT2" s="157"/>
      <c r="MU2" s="157"/>
      <c r="MV2" s="157"/>
      <c r="MW2" s="157"/>
      <c r="MX2" s="157"/>
      <c r="MY2" s="157"/>
      <c r="MZ2" s="157"/>
      <c r="NA2" s="157"/>
      <c r="NB2" s="157"/>
      <c r="NC2" s="157"/>
      <c r="ND2" s="157"/>
      <c r="NE2" s="157"/>
      <c r="NF2" s="157"/>
      <c r="NG2" s="157"/>
      <c r="NH2" s="157"/>
      <c r="NI2" s="157"/>
      <c r="NJ2" s="157"/>
      <c r="NK2" s="157"/>
      <c r="NL2" s="157"/>
      <c r="NM2" s="157"/>
      <c r="NN2" s="157"/>
      <c r="NO2" s="157"/>
      <c r="NP2" s="157"/>
      <c r="NQ2" s="157"/>
      <c r="NR2" s="157"/>
      <c r="NS2" s="157"/>
      <c r="NT2" s="157"/>
      <c r="NU2" s="157"/>
      <c r="NV2" s="157"/>
      <c r="NW2" s="157"/>
      <c r="NX2" s="157"/>
      <c r="NY2" s="157"/>
      <c r="NZ2" s="157"/>
      <c r="OA2" s="157"/>
      <c r="OB2" s="157"/>
      <c r="OC2" s="157"/>
      <c r="OD2" s="157"/>
      <c r="OE2" s="157"/>
      <c r="OF2" s="157"/>
      <c r="OG2" s="157"/>
      <c r="OH2" s="157"/>
      <c r="OI2" s="157"/>
      <c r="OJ2" s="157"/>
      <c r="OK2" s="157"/>
      <c r="OL2" s="157"/>
      <c r="OM2" s="157"/>
      <c r="ON2" s="157"/>
      <c r="OO2" s="157"/>
      <c r="OP2" s="157"/>
      <c r="OQ2" s="157"/>
      <c r="OR2" s="157"/>
      <c r="OS2" s="157"/>
      <c r="OT2" s="157"/>
      <c r="OU2" s="157"/>
      <c r="OV2" s="157"/>
      <c r="OW2" s="157"/>
      <c r="OX2" s="157"/>
      <c r="OY2" s="157"/>
      <c r="OZ2" s="157"/>
      <c r="PA2" s="157"/>
      <c r="PB2" s="157"/>
      <c r="PC2" s="157"/>
      <c r="PD2" s="157"/>
      <c r="PE2" s="157"/>
      <c r="PF2" s="157"/>
      <c r="PG2" s="157"/>
      <c r="PH2" s="157"/>
      <c r="PI2" s="157"/>
      <c r="PJ2" s="157"/>
      <c r="PK2" s="157"/>
      <c r="PL2" s="157"/>
      <c r="PM2" s="157"/>
      <c r="PN2" s="157"/>
      <c r="PO2" s="157"/>
      <c r="PP2" s="157"/>
      <c r="PQ2" s="157"/>
      <c r="PR2" s="157"/>
      <c r="PS2" s="157"/>
      <c r="PT2" s="157"/>
      <c r="PU2" s="157"/>
      <c r="PV2" s="157"/>
      <c r="PW2" s="157"/>
      <c r="PX2" s="157"/>
      <c r="PY2" s="157"/>
      <c r="PZ2" s="157"/>
      <c r="QA2" s="157"/>
      <c r="QB2" s="157"/>
      <c r="QC2" s="157"/>
      <c r="QD2" s="157"/>
      <c r="QE2" s="157"/>
      <c r="QF2" s="157"/>
      <c r="QG2" s="157"/>
      <c r="QH2" s="157"/>
      <c r="QI2" s="157"/>
      <c r="QJ2" s="157"/>
      <c r="QK2" s="157"/>
      <c r="QL2" s="157"/>
      <c r="QM2" s="157"/>
      <c r="QN2" s="157"/>
      <c r="QO2" s="157"/>
      <c r="QP2" s="157"/>
      <c r="QQ2" s="157"/>
      <c r="QR2" s="157"/>
      <c r="QS2" s="157"/>
      <c r="QT2" s="157"/>
      <c r="QU2" s="157"/>
      <c r="QV2" s="157"/>
      <c r="QW2" s="157"/>
      <c r="QX2" s="157"/>
      <c r="QY2" s="157"/>
      <c r="QZ2" s="157"/>
      <c r="RA2" s="157"/>
      <c r="RB2" s="157"/>
      <c r="RC2" s="157"/>
      <c r="RD2" s="157"/>
      <c r="RE2" s="157"/>
      <c r="RF2" s="157"/>
      <c r="RG2" s="157"/>
      <c r="RH2" s="157"/>
      <c r="RI2" s="157"/>
      <c r="RJ2" s="157"/>
      <c r="RK2" s="157"/>
      <c r="RL2" s="157"/>
      <c r="RM2" s="157"/>
      <c r="RN2" s="157"/>
      <c r="RO2" s="157"/>
      <c r="RP2" s="157"/>
      <c r="RQ2" s="157"/>
      <c r="RR2" s="157"/>
      <c r="RS2" s="157"/>
      <c r="RT2" s="157"/>
      <c r="RU2" s="157"/>
      <c r="RV2" s="157"/>
      <c r="RW2" s="157"/>
      <c r="RX2" s="157"/>
      <c r="RY2" s="157"/>
      <c r="RZ2" s="157"/>
      <c r="SA2" s="157"/>
      <c r="SB2" s="157"/>
      <c r="SC2" s="157"/>
      <c r="SD2" s="157"/>
      <c r="SE2" s="157"/>
      <c r="SF2" s="157"/>
      <c r="SG2" s="157"/>
      <c r="SH2" s="157"/>
      <c r="SI2" s="157"/>
      <c r="SJ2" s="157"/>
      <c r="SK2" s="157"/>
      <c r="SL2" s="157"/>
      <c r="SM2" s="157"/>
      <c r="SN2" s="157"/>
      <c r="SO2" s="157"/>
      <c r="SP2" s="157"/>
      <c r="SQ2" s="157"/>
      <c r="SR2" s="157"/>
      <c r="SS2" s="157"/>
      <c r="ST2" s="157"/>
      <c r="SU2" s="157"/>
      <c r="SV2" s="157"/>
      <c r="SW2" s="157"/>
      <c r="SX2" s="157"/>
      <c r="SY2" s="157"/>
      <c r="SZ2" s="157"/>
      <c r="TA2" s="157"/>
      <c r="TB2" s="157"/>
      <c r="TC2" s="157"/>
      <c r="TD2" s="157"/>
      <c r="TE2" s="157"/>
      <c r="TF2" s="157"/>
      <c r="TG2" s="157"/>
      <c r="TH2" s="157"/>
      <c r="TI2" s="157"/>
      <c r="TJ2" s="157"/>
      <c r="TK2" s="157"/>
      <c r="TL2" s="157"/>
      <c r="TM2" s="157"/>
      <c r="TN2" s="157"/>
      <c r="TO2" s="157"/>
      <c r="TP2" s="157"/>
      <c r="TQ2" s="157"/>
      <c r="TR2" s="157"/>
      <c r="TS2" s="157"/>
      <c r="TT2" s="157"/>
      <c r="TU2" s="157"/>
      <c r="TV2" s="157"/>
      <c r="TW2" s="157"/>
      <c r="TX2" s="157"/>
      <c r="TY2" s="157"/>
      <c r="TZ2" s="157"/>
      <c r="UA2" s="157"/>
      <c r="UB2" s="157"/>
      <c r="UC2" s="157"/>
      <c r="UD2" s="157"/>
      <c r="UE2" s="157"/>
      <c r="UF2" s="157"/>
      <c r="UG2" s="157"/>
      <c r="UH2" s="157"/>
      <c r="UI2" s="157"/>
      <c r="UJ2" s="157"/>
      <c r="UK2" s="157"/>
      <c r="UL2" s="157"/>
      <c r="UM2" s="157"/>
      <c r="UN2" s="157"/>
      <c r="UO2" s="157"/>
      <c r="UP2" s="157"/>
      <c r="UQ2" s="157"/>
      <c r="UR2" s="157"/>
      <c r="US2" s="157"/>
      <c r="UT2" s="157"/>
      <c r="UU2" s="157"/>
      <c r="UV2" s="157"/>
      <c r="UW2" s="157"/>
      <c r="UX2" s="157"/>
      <c r="UY2" s="157"/>
      <c r="UZ2" s="157"/>
      <c r="VA2" s="157"/>
      <c r="VB2" s="157"/>
      <c r="VC2" s="157"/>
      <c r="VD2" s="157"/>
      <c r="VE2" s="157"/>
      <c r="VF2" s="157"/>
      <c r="VG2" s="157"/>
      <c r="VH2" s="157"/>
      <c r="VI2" s="157"/>
      <c r="VJ2" s="157"/>
      <c r="VK2" s="157"/>
      <c r="VL2" s="157"/>
      <c r="VM2" s="157"/>
      <c r="VN2" s="157"/>
      <c r="VO2" s="157"/>
      <c r="VP2" s="157"/>
      <c r="VQ2" s="157"/>
      <c r="VR2" s="157"/>
      <c r="VS2" s="157"/>
      <c r="VT2" s="157"/>
      <c r="VU2" s="157"/>
      <c r="VV2" s="157"/>
      <c r="VW2" s="157"/>
      <c r="VX2" s="157"/>
      <c r="VY2" s="157"/>
      <c r="VZ2" s="157"/>
      <c r="WA2" s="157"/>
      <c r="WB2" s="157"/>
      <c r="WC2" s="157"/>
      <c r="WD2" s="157"/>
      <c r="WE2" s="157"/>
      <c r="WF2" s="157"/>
      <c r="WG2" s="157"/>
      <c r="WH2" s="157"/>
      <c r="WI2" s="157"/>
      <c r="WJ2" s="157"/>
      <c r="WK2" s="157"/>
      <c r="WL2" s="157"/>
      <c r="WM2" s="157"/>
      <c r="WN2" s="157"/>
      <c r="WO2" s="157"/>
      <c r="WP2" s="157"/>
      <c r="WQ2" s="157"/>
      <c r="WR2" s="157"/>
      <c r="WS2" s="157"/>
      <c r="WT2" s="157"/>
      <c r="WU2" s="157"/>
      <c r="WV2" s="157"/>
      <c r="WW2" s="157"/>
      <c r="WX2" s="157"/>
      <c r="WY2" s="157"/>
      <c r="WZ2" s="157"/>
      <c r="XA2" s="157"/>
      <c r="XB2" s="157"/>
      <c r="XC2" s="157"/>
      <c r="XD2" s="157"/>
      <c r="XE2" s="157"/>
      <c r="XF2" s="157"/>
      <c r="XG2" s="157"/>
      <c r="XH2" s="157"/>
      <c r="XI2" s="157"/>
      <c r="XJ2" s="157"/>
      <c r="XK2" s="157"/>
      <c r="XL2" s="157"/>
      <c r="XM2" s="157"/>
      <c r="XN2" s="157"/>
      <c r="XO2" s="157"/>
      <c r="XP2" s="157"/>
      <c r="XQ2" s="157"/>
      <c r="XR2" s="157"/>
      <c r="XS2" s="157"/>
      <c r="XT2" s="157"/>
      <c r="XU2" s="157"/>
      <c r="XV2" s="157"/>
      <c r="XW2" s="157"/>
      <c r="XX2" s="157"/>
      <c r="XY2" s="157"/>
      <c r="XZ2" s="157"/>
      <c r="YA2" s="157"/>
      <c r="YB2" s="157"/>
      <c r="YC2" s="157"/>
      <c r="YD2" s="157"/>
      <c r="YE2" s="157"/>
      <c r="YF2" s="157"/>
      <c r="YG2" s="157"/>
      <c r="YH2" s="157"/>
      <c r="YI2" s="157"/>
      <c r="YJ2" s="157"/>
      <c r="YK2" s="157"/>
      <c r="YL2" s="157"/>
      <c r="YM2" s="157"/>
      <c r="YN2" s="157"/>
      <c r="YO2" s="157"/>
      <c r="YP2" s="157"/>
      <c r="YQ2" s="157"/>
      <c r="YR2" s="157"/>
      <c r="YS2" s="157"/>
      <c r="YT2" s="157"/>
      <c r="YU2" s="157"/>
      <c r="YV2" s="157"/>
      <c r="YW2" s="157"/>
      <c r="YX2" s="157"/>
      <c r="YY2" s="157"/>
      <c r="YZ2" s="157"/>
      <c r="ZA2" s="157"/>
      <c r="ZB2" s="157"/>
      <c r="ZC2" s="157"/>
      <c r="ZD2" s="157"/>
      <c r="ZE2" s="157"/>
      <c r="ZF2" s="157"/>
      <c r="ZG2" s="157"/>
      <c r="ZH2" s="157"/>
      <c r="ZI2" s="157"/>
      <c r="ZJ2" s="157"/>
      <c r="ZK2" s="157"/>
      <c r="ZL2" s="157"/>
      <c r="ZM2" s="157"/>
      <c r="ZN2" s="157"/>
      <c r="ZO2" s="157"/>
      <c r="ZP2" s="157"/>
      <c r="ZQ2" s="157"/>
      <c r="ZR2" s="157"/>
      <c r="ZS2" s="157"/>
      <c r="ZT2" s="157"/>
      <c r="ZU2" s="157"/>
      <c r="ZV2" s="157"/>
      <c r="ZW2" s="157"/>
      <c r="ZX2" s="157"/>
      <c r="ZY2" s="157"/>
      <c r="ZZ2" s="157"/>
      <c r="AAA2" s="157"/>
      <c r="AAB2" s="157"/>
      <c r="AAC2" s="157"/>
      <c r="AAD2" s="157"/>
      <c r="AAE2" s="157"/>
      <c r="AAF2" s="157"/>
      <c r="AAG2" s="157"/>
      <c r="AAH2" s="157"/>
      <c r="AAI2" s="157"/>
      <c r="AAJ2" s="157"/>
      <c r="AAK2" s="157"/>
      <c r="AAL2" s="157"/>
      <c r="AAM2" s="157"/>
      <c r="AAN2" s="157"/>
      <c r="AAO2" s="157"/>
      <c r="AAP2" s="157"/>
      <c r="AAQ2" s="157"/>
      <c r="AAR2" s="157"/>
      <c r="AAS2" s="157"/>
      <c r="AAT2" s="157"/>
      <c r="AAU2" s="157"/>
      <c r="AAV2" s="157"/>
      <c r="AAW2" s="157"/>
      <c r="AAX2" s="157"/>
      <c r="AAY2" s="157"/>
      <c r="AAZ2" s="157"/>
      <c r="ABA2" s="157"/>
      <c r="ABB2" s="157"/>
      <c r="ABC2" s="157"/>
      <c r="ABD2" s="157"/>
      <c r="ABE2" s="157"/>
      <c r="ABF2" s="157"/>
      <c r="ABG2" s="157"/>
      <c r="ABH2" s="157"/>
      <c r="ABI2" s="157"/>
      <c r="ABJ2" s="157"/>
      <c r="ABK2" s="157"/>
      <c r="ABL2" s="157"/>
      <c r="ABM2" s="157"/>
      <c r="ABN2" s="157"/>
      <c r="ABO2" s="157"/>
      <c r="ABP2" s="157"/>
      <c r="ABQ2" s="157"/>
      <c r="ABR2" s="157"/>
      <c r="ABS2" s="157"/>
      <c r="ABT2" s="157"/>
      <c r="ABU2" s="157"/>
      <c r="ABV2" s="157"/>
      <c r="ABW2" s="157"/>
      <c r="ABX2" s="157"/>
      <c r="ABY2" s="157"/>
      <c r="ABZ2" s="157"/>
      <c r="ACA2" s="157"/>
      <c r="ACB2" s="157"/>
      <c r="ACC2" s="157"/>
      <c r="ACD2" s="157"/>
      <c r="ACE2" s="157"/>
      <c r="ACF2" s="157"/>
      <c r="ACG2" s="157"/>
      <c r="ACH2" s="157"/>
      <c r="ACI2" s="157"/>
      <c r="ACJ2" s="157"/>
      <c r="ACK2" s="157"/>
      <c r="ACL2" s="157"/>
      <c r="ACM2" s="157"/>
      <c r="ACN2" s="157"/>
      <c r="ACO2" s="157"/>
      <c r="ACP2" s="157"/>
      <c r="ACQ2" s="157"/>
      <c r="ACR2" s="157"/>
      <c r="ACS2" s="157"/>
      <c r="ACT2" s="157"/>
      <c r="ACU2" s="157"/>
      <c r="ACV2" s="157"/>
      <c r="ACW2" s="157"/>
      <c r="ACX2" s="157"/>
      <c r="ACY2" s="157"/>
      <c r="ACZ2" s="157"/>
      <c r="ADA2" s="157"/>
      <c r="ADB2" s="157"/>
      <c r="ADC2" s="157"/>
      <c r="ADD2" s="157"/>
      <c r="ADE2" s="157"/>
      <c r="ADF2" s="157"/>
      <c r="ADG2" s="157"/>
      <c r="ADH2" s="157"/>
      <c r="ADI2" s="157"/>
      <c r="ADJ2" s="157"/>
      <c r="ADK2" s="157"/>
      <c r="ADL2" s="157"/>
      <c r="ADM2" s="157"/>
      <c r="ADN2" s="157"/>
      <c r="ADO2" s="157"/>
      <c r="ADP2" s="157"/>
      <c r="ADQ2" s="157"/>
      <c r="ADR2" s="157"/>
      <c r="ADS2" s="157"/>
      <c r="ADT2" s="157"/>
      <c r="ADU2" s="157"/>
      <c r="ADV2" s="157"/>
      <c r="ADW2" s="157"/>
      <c r="ADX2" s="157"/>
      <c r="ADY2" s="157"/>
      <c r="ADZ2" s="157"/>
      <c r="AEA2" s="157"/>
      <c r="AEB2" s="157"/>
      <c r="AEC2" s="157"/>
      <c r="AED2" s="157"/>
      <c r="AEE2" s="157"/>
      <c r="AEF2" s="157"/>
      <c r="AEG2" s="157"/>
      <c r="AEH2" s="157"/>
      <c r="AEI2" s="157"/>
      <c r="AEJ2" s="157"/>
      <c r="AEK2" s="157"/>
      <c r="AEL2" s="157"/>
      <c r="AEM2" s="157"/>
      <c r="AEN2" s="157"/>
      <c r="AEO2" s="157"/>
      <c r="AEP2" s="157"/>
      <c r="AEQ2" s="157"/>
      <c r="AER2" s="157"/>
      <c r="AES2" s="157"/>
      <c r="AET2" s="157"/>
      <c r="AEU2" s="157"/>
      <c r="AEV2" s="157"/>
      <c r="AEW2" s="157"/>
      <c r="AEX2" s="157"/>
      <c r="AEY2" s="157"/>
      <c r="AEZ2" s="157"/>
      <c r="AFA2" s="157"/>
      <c r="AFB2" s="157"/>
      <c r="AFC2" s="157"/>
      <c r="AFD2" s="157"/>
      <c r="AFE2" s="157"/>
      <c r="AFF2" s="157"/>
      <c r="AFG2" s="157"/>
      <c r="AFH2" s="157"/>
      <c r="AFI2" s="157"/>
      <c r="AFJ2" s="157"/>
      <c r="AFK2" s="157"/>
      <c r="AFL2" s="157"/>
      <c r="AFM2" s="157"/>
      <c r="AFN2" s="157"/>
      <c r="AFO2" s="157"/>
      <c r="AFP2" s="157"/>
      <c r="AFQ2" s="157"/>
      <c r="AFR2" s="157"/>
      <c r="AFS2" s="157"/>
      <c r="AFT2" s="157"/>
      <c r="AFU2" s="157"/>
      <c r="AFV2" s="157"/>
      <c r="AFW2" s="157"/>
      <c r="AFX2" s="157"/>
      <c r="AFY2" s="157"/>
      <c r="AFZ2" s="157"/>
      <c r="AGA2" s="157"/>
      <c r="AGB2" s="157"/>
      <c r="AGC2" s="157"/>
      <c r="AGD2" s="157"/>
      <c r="AGE2" s="157"/>
      <c r="AGF2" s="157"/>
      <c r="AGG2" s="157"/>
      <c r="AGH2" s="157"/>
      <c r="AGI2" s="157"/>
      <c r="AGJ2" s="157"/>
      <c r="AGK2" s="157"/>
      <c r="AGL2" s="157"/>
      <c r="AGM2" s="157"/>
      <c r="AGN2" s="157"/>
      <c r="AGO2" s="157"/>
      <c r="AGP2" s="157"/>
      <c r="AGQ2" s="157"/>
      <c r="AGR2" s="157"/>
      <c r="AGS2" s="157"/>
      <c r="AGT2" s="157"/>
      <c r="AGU2" s="157"/>
      <c r="AGV2" s="157"/>
      <c r="AGW2" s="157"/>
      <c r="AGX2" s="157"/>
      <c r="AGY2" s="157"/>
      <c r="AGZ2" s="157"/>
      <c r="AHA2" s="157"/>
      <c r="AHB2" s="157"/>
      <c r="AHC2" s="157"/>
      <c r="AHD2" s="157"/>
      <c r="AHE2" s="157"/>
      <c r="AHF2" s="157"/>
      <c r="AHG2" s="157"/>
      <c r="AHH2" s="157"/>
      <c r="AHI2" s="157"/>
      <c r="AHJ2" s="157"/>
      <c r="AHK2" s="157"/>
      <c r="AHL2" s="157"/>
      <c r="AHM2" s="157"/>
      <c r="AHN2" s="157"/>
      <c r="AHO2" s="157"/>
      <c r="AHP2" s="157"/>
      <c r="AHQ2" s="157"/>
      <c r="AHR2" s="157"/>
      <c r="AHS2" s="157"/>
      <c r="AHT2" s="157"/>
      <c r="AHU2" s="157"/>
      <c r="AHV2" s="157"/>
      <c r="AHW2" s="157"/>
      <c r="AHX2" s="157"/>
      <c r="AHY2" s="157"/>
      <c r="AHZ2" s="157"/>
      <c r="AIA2" s="157"/>
      <c r="AIB2" s="157"/>
      <c r="AIC2" s="157"/>
      <c r="AID2" s="157"/>
      <c r="AIE2" s="157"/>
      <c r="AIF2" s="157"/>
      <c r="AIG2" s="157"/>
      <c r="AIH2" s="157"/>
      <c r="AII2" s="157"/>
      <c r="AIJ2" s="157"/>
      <c r="AIK2" s="157"/>
      <c r="AIL2" s="157"/>
      <c r="AIM2" s="157"/>
      <c r="AIN2" s="157"/>
      <c r="AIO2" s="157"/>
      <c r="AIP2" s="157"/>
      <c r="AIQ2" s="157"/>
      <c r="AIR2" s="157"/>
      <c r="AIS2" s="157"/>
      <c r="AIT2" s="157"/>
      <c r="AIU2" s="157"/>
      <c r="AIV2" s="157"/>
      <c r="AIW2" s="157"/>
      <c r="AIX2" s="157"/>
      <c r="AIY2" s="157"/>
      <c r="AIZ2" s="157"/>
      <c r="AJA2" s="157"/>
      <c r="AJB2" s="157"/>
      <c r="AJC2" s="157"/>
      <c r="AJD2" s="157"/>
      <c r="AJE2" s="157"/>
      <c r="AJF2" s="157"/>
      <c r="AJG2" s="157"/>
      <c r="AJH2" s="157"/>
      <c r="AJI2" s="157"/>
      <c r="AJJ2" s="157"/>
      <c r="AJK2" s="157"/>
      <c r="AJL2" s="157"/>
      <c r="AJM2" s="157"/>
      <c r="AJN2" s="157"/>
      <c r="AJO2" s="157"/>
      <c r="AJP2" s="157"/>
      <c r="AJQ2" s="157"/>
      <c r="AJR2" s="157"/>
      <c r="AJS2" s="157"/>
      <c r="AJT2" s="157"/>
      <c r="AJU2" s="157"/>
      <c r="AJV2" s="157"/>
      <c r="AJW2" s="157"/>
      <c r="AJX2" s="157"/>
      <c r="AJY2" s="157"/>
      <c r="AJZ2" s="157"/>
      <c r="AKA2" s="157"/>
      <c r="AKB2" s="157"/>
      <c r="AKC2" s="157"/>
      <c r="AKD2" s="157"/>
      <c r="AKE2" s="157"/>
      <c r="AKF2" s="157"/>
      <c r="AKG2" s="157"/>
      <c r="AKH2" s="157"/>
      <c r="AKI2" s="157"/>
      <c r="AKJ2" s="157"/>
      <c r="AKK2" s="157"/>
      <c r="AKL2" s="157"/>
      <c r="AKM2" s="157"/>
      <c r="AKN2" s="157"/>
      <c r="AKO2" s="157"/>
      <c r="AKP2" s="157"/>
      <c r="AKQ2" s="157"/>
      <c r="AKR2" s="157"/>
      <c r="AKS2" s="157"/>
      <c r="AKT2" s="157"/>
      <c r="AKU2" s="157"/>
      <c r="AKV2" s="157"/>
      <c r="AKW2" s="157"/>
      <c r="AKX2" s="157"/>
      <c r="AKY2" s="157"/>
      <c r="AKZ2" s="157"/>
      <c r="ALA2" s="157"/>
      <c r="ALB2" s="157"/>
      <c r="ALC2" s="157"/>
      <c r="ALD2" s="157"/>
      <c r="ALE2" s="157"/>
      <c r="ALF2" s="157"/>
      <c r="ALG2" s="157"/>
      <c r="ALH2" s="157"/>
      <c r="ALI2" s="157"/>
      <c r="ALJ2" s="157"/>
      <c r="ALK2" s="157"/>
      <c r="ALL2" s="157"/>
      <c r="ALM2" s="157"/>
      <c r="ALN2" s="157"/>
      <c r="ALO2" s="157"/>
      <c r="ALP2" s="157"/>
      <c r="ALQ2" s="157"/>
      <c r="ALR2" s="157"/>
      <c r="ALS2" s="157"/>
      <c r="ALT2" s="157"/>
      <c r="ALU2" s="157"/>
      <c r="ALV2" s="157"/>
      <c r="ALW2" s="157"/>
      <c r="ALX2" s="157"/>
      <c r="ALY2" s="157"/>
      <c r="ALZ2" s="157"/>
      <c r="AMA2" s="157"/>
      <c r="AMB2" s="157"/>
      <c r="AMC2" s="157"/>
      <c r="AMD2" s="157"/>
      <c r="AME2" s="157"/>
      <c r="AMF2" s="157"/>
      <c r="AMG2" s="157"/>
      <c r="AMH2" s="157"/>
      <c r="AMI2" s="157"/>
      <c r="AMJ2" s="157"/>
      <c r="AMK2" s="157"/>
      <c r="AML2" s="157"/>
      <c r="AMM2" s="157"/>
      <c r="AMN2" s="157"/>
      <c r="AMO2" s="157"/>
      <c r="AMP2" s="157"/>
      <c r="AMQ2" s="157"/>
      <c r="AMR2" s="157"/>
      <c r="AMS2" s="157"/>
      <c r="AMT2" s="157"/>
      <c r="AMU2" s="157"/>
      <c r="AMV2" s="157"/>
      <c r="AMW2" s="157"/>
      <c r="AMX2" s="157"/>
      <c r="AMY2" s="157"/>
      <c r="AMZ2" s="157"/>
      <c r="ANA2" s="157"/>
      <c r="ANB2" s="157"/>
      <c r="ANC2" s="157"/>
      <c r="AND2" s="157"/>
      <c r="ANE2" s="157"/>
      <c r="ANF2" s="157"/>
      <c r="ANG2" s="157"/>
      <c r="ANH2" s="157"/>
      <c r="ANI2" s="157"/>
      <c r="ANJ2" s="157"/>
      <c r="ANK2" s="157"/>
      <c r="ANL2" s="157"/>
      <c r="ANM2" s="157"/>
      <c r="ANN2" s="157"/>
      <c r="ANO2" s="157"/>
      <c r="ANP2" s="157"/>
      <c r="ANQ2" s="157"/>
      <c r="ANR2" s="157"/>
      <c r="ANS2" s="157"/>
      <c r="ANT2" s="157"/>
      <c r="ANU2" s="157"/>
      <c r="ANV2" s="157"/>
      <c r="ANW2" s="157"/>
      <c r="ANX2" s="157"/>
      <c r="ANY2" s="157"/>
      <c r="ANZ2" s="157"/>
      <c r="AOA2" s="157"/>
      <c r="AOB2" s="157"/>
      <c r="AOC2" s="157"/>
      <c r="AOD2" s="157"/>
      <c r="AOE2" s="157"/>
      <c r="AOF2" s="157"/>
      <c r="AOG2" s="157"/>
      <c r="AOH2" s="157"/>
      <c r="AOI2" s="157"/>
      <c r="AOJ2" s="157"/>
      <c r="AOK2" s="157"/>
      <c r="AOL2" s="157"/>
      <c r="AOM2" s="157"/>
      <c r="AON2" s="157"/>
      <c r="AOO2" s="157"/>
      <c r="AOP2" s="157"/>
      <c r="AOQ2" s="157"/>
      <c r="AOR2" s="157"/>
      <c r="AOS2" s="157"/>
      <c r="AOT2" s="157"/>
      <c r="AOU2" s="157"/>
      <c r="AOV2" s="157"/>
      <c r="AOW2" s="157"/>
      <c r="AOX2" s="157"/>
      <c r="AOY2" s="157"/>
      <c r="AOZ2" s="157"/>
      <c r="APA2" s="157"/>
      <c r="APB2" s="157"/>
      <c r="APC2" s="157"/>
      <c r="APD2" s="157"/>
      <c r="APE2" s="157"/>
      <c r="APF2" s="157"/>
      <c r="APG2" s="157"/>
      <c r="APH2" s="157"/>
      <c r="API2" s="157"/>
      <c r="APJ2" s="157"/>
      <c r="APK2" s="157"/>
      <c r="APL2" s="157"/>
      <c r="APM2" s="157"/>
      <c r="APN2" s="157"/>
      <c r="APO2" s="157"/>
      <c r="APP2" s="157"/>
      <c r="APQ2" s="157"/>
      <c r="APR2" s="157"/>
      <c r="APS2" s="157"/>
      <c r="APT2" s="157"/>
      <c r="APU2" s="157"/>
      <c r="APV2" s="157"/>
      <c r="APW2" s="157"/>
      <c r="APX2" s="157"/>
      <c r="APY2" s="157"/>
      <c r="APZ2" s="157"/>
      <c r="AQA2" s="157"/>
      <c r="AQB2" s="157"/>
      <c r="AQC2" s="157"/>
      <c r="AQD2" s="157"/>
      <c r="AQE2" s="157"/>
      <c r="AQF2" s="157"/>
      <c r="AQG2" s="157"/>
      <c r="AQH2" s="157"/>
      <c r="AQI2" s="157"/>
      <c r="AQJ2" s="157"/>
      <c r="AQK2" s="157"/>
      <c r="AQL2" s="157"/>
      <c r="AQM2" s="157"/>
      <c r="AQN2" s="157"/>
      <c r="AQO2" s="157"/>
      <c r="AQP2" s="157"/>
      <c r="AQQ2" s="157"/>
      <c r="AQR2" s="157"/>
      <c r="AQS2" s="157"/>
      <c r="AQT2" s="157"/>
      <c r="AQU2" s="157"/>
      <c r="AQV2" s="157"/>
      <c r="AQW2" s="157"/>
      <c r="AQX2" s="157"/>
      <c r="AQY2" s="157"/>
      <c r="AQZ2" s="157"/>
      <c r="ARA2" s="157"/>
      <c r="ARB2" s="157"/>
      <c r="ARC2" s="157"/>
      <c r="ARD2" s="157"/>
      <c r="ARE2" s="157"/>
      <c r="ARF2" s="157"/>
      <c r="ARG2" s="157"/>
      <c r="ARH2" s="157"/>
      <c r="ARI2" s="157"/>
      <c r="ARJ2" s="157"/>
      <c r="ARK2" s="157"/>
      <c r="ARL2" s="157"/>
      <c r="ARM2" s="157"/>
      <c r="ARN2" s="157"/>
      <c r="ARO2" s="157"/>
      <c r="ARP2" s="157"/>
      <c r="ARQ2" s="157"/>
      <c r="ARR2" s="157"/>
      <c r="ARS2" s="157"/>
      <c r="ART2" s="157"/>
      <c r="ARU2" s="157"/>
      <c r="ARV2" s="157"/>
      <c r="ARW2" s="157"/>
      <c r="ARX2" s="157"/>
      <c r="ARY2" s="157"/>
      <c r="ARZ2" s="157"/>
      <c r="ASA2" s="157"/>
      <c r="ASB2" s="157"/>
      <c r="ASC2" s="157"/>
      <c r="ASD2" s="157"/>
      <c r="ASE2" s="157"/>
      <c r="ASF2" s="157"/>
      <c r="ASG2" s="157"/>
      <c r="ASH2" s="157"/>
      <c r="ASI2" s="157"/>
      <c r="ASJ2" s="157"/>
      <c r="ASK2" s="157"/>
      <c r="ASL2" s="157"/>
      <c r="ASM2" s="157"/>
      <c r="ASN2" s="157"/>
      <c r="ASO2" s="157"/>
      <c r="ASP2" s="157"/>
      <c r="ASQ2" s="157"/>
      <c r="ASR2" s="157"/>
      <c r="ASS2" s="157"/>
      <c r="AST2" s="157"/>
      <c r="ASU2" s="157"/>
      <c r="ASV2" s="157"/>
      <c r="ASW2" s="157"/>
      <c r="ASX2" s="157"/>
      <c r="ASY2" s="157"/>
      <c r="ASZ2" s="157"/>
      <c r="ATA2" s="157"/>
      <c r="ATB2" s="157"/>
      <c r="ATC2" s="157"/>
      <c r="ATD2" s="157"/>
      <c r="ATE2" s="157"/>
      <c r="ATF2" s="157"/>
      <c r="ATG2" s="157"/>
      <c r="ATH2" s="157"/>
      <c r="ATI2" s="157"/>
      <c r="ATJ2" s="157"/>
      <c r="ATK2" s="157"/>
      <c r="ATL2" s="157"/>
      <c r="ATM2" s="157"/>
      <c r="ATN2" s="157"/>
      <c r="ATO2" s="157"/>
      <c r="ATP2" s="157"/>
      <c r="ATQ2" s="157"/>
      <c r="ATR2" s="157"/>
      <c r="ATS2" s="157"/>
      <c r="ATT2" s="157"/>
      <c r="ATU2" s="157"/>
      <c r="ATV2" s="157"/>
      <c r="ATW2" s="157"/>
      <c r="ATX2" s="157"/>
      <c r="ATY2" s="157"/>
      <c r="ATZ2" s="157"/>
      <c r="AUA2" s="157"/>
      <c r="AUB2" s="157"/>
      <c r="AUC2" s="157"/>
      <c r="AUD2" s="157"/>
      <c r="AUE2" s="157"/>
      <c r="AUF2" s="157"/>
      <c r="AUG2" s="157"/>
      <c r="AUH2" s="157"/>
      <c r="AUI2" s="157"/>
      <c r="AUJ2" s="157"/>
      <c r="AUK2" s="157"/>
      <c r="AUL2" s="157"/>
      <c r="AUM2" s="157"/>
      <c r="AUN2" s="157"/>
      <c r="AUO2" s="157"/>
      <c r="AUP2" s="157"/>
      <c r="AUQ2" s="157"/>
      <c r="AUR2" s="157"/>
      <c r="AUS2" s="157"/>
      <c r="AUT2" s="157"/>
      <c r="AUU2" s="157"/>
      <c r="AUV2" s="157"/>
      <c r="AUW2" s="157"/>
      <c r="AUX2" s="157"/>
      <c r="AUY2" s="157"/>
      <c r="AUZ2" s="157"/>
      <c r="AVA2" s="157"/>
      <c r="AVB2" s="157"/>
      <c r="AVC2" s="157"/>
      <c r="AVD2" s="157"/>
      <c r="AVE2" s="157"/>
      <c r="AVF2" s="157"/>
      <c r="AVG2" s="157"/>
      <c r="AVH2" s="157"/>
      <c r="AVI2" s="157"/>
      <c r="AVJ2" s="157"/>
      <c r="AVK2" s="157"/>
      <c r="AVL2" s="157"/>
      <c r="AVM2" s="157"/>
      <c r="AVN2" s="157"/>
      <c r="AVO2" s="157"/>
      <c r="AVP2" s="157"/>
      <c r="AVQ2" s="157"/>
      <c r="AVR2" s="157"/>
      <c r="AVS2" s="157"/>
      <c r="AVT2" s="157"/>
      <c r="AVU2" s="157"/>
      <c r="AVV2" s="157"/>
      <c r="AVW2" s="157"/>
      <c r="AVX2" s="157"/>
      <c r="AVY2" s="157"/>
      <c r="AVZ2" s="157"/>
      <c r="AWA2" s="157"/>
      <c r="AWB2" s="157"/>
      <c r="AWC2" s="157"/>
      <c r="AWD2" s="157"/>
      <c r="AWE2" s="157"/>
      <c r="AWF2" s="157"/>
      <c r="AWG2" s="157"/>
      <c r="AWH2" s="157"/>
      <c r="AWI2" s="157"/>
      <c r="AWJ2" s="157"/>
      <c r="AWK2" s="157"/>
      <c r="AWL2" s="157"/>
      <c r="AWM2" s="157"/>
      <c r="AWN2" s="157"/>
      <c r="AWO2" s="157"/>
      <c r="AWP2" s="157"/>
      <c r="AWQ2" s="157"/>
      <c r="AWR2" s="157"/>
      <c r="AWS2" s="157"/>
      <c r="AWT2" s="157"/>
      <c r="AWU2" s="157"/>
      <c r="AWV2" s="157"/>
      <c r="AWW2" s="157"/>
      <c r="AWX2" s="157"/>
      <c r="AWY2" s="157"/>
      <c r="AWZ2" s="157"/>
      <c r="AXA2" s="157"/>
      <c r="AXB2" s="157"/>
      <c r="AXC2" s="157"/>
      <c r="AXD2" s="157"/>
      <c r="AXE2" s="157"/>
      <c r="AXF2" s="157"/>
      <c r="AXG2" s="157"/>
      <c r="AXH2" s="157"/>
      <c r="AXI2" s="157"/>
      <c r="AXJ2" s="157"/>
      <c r="AXK2" s="157"/>
      <c r="AXL2" s="157"/>
      <c r="AXM2" s="157"/>
      <c r="AXN2" s="157"/>
      <c r="AXO2" s="157"/>
      <c r="AXP2" s="157"/>
      <c r="AXQ2" s="157"/>
      <c r="AXR2" s="157"/>
      <c r="AXS2" s="157"/>
      <c r="AXT2" s="157"/>
      <c r="AXU2" s="157"/>
      <c r="AXV2" s="157"/>
      <c r="AXW2" s="157"/>
      <c r="AXX2" s="157"/>
      <c r="AXY2" s="157"/>
      <c r="AXZ2" s="157"/>
      <c r="AYA2" s="157"/>
      <c r="AYB2" s="157"/>
      <c r="AYC2" s="157"/>
      <c r="AYD2" s="157"/>
      <c r="AYE2" s="157"/>
      <c r="AYF2" s="157"/>
      <c r="AYG2" s="157"/>
      <c r="AYH2" s="157"/>
      <c r="AYI2" s="157"/>
      <c r="AYJ2" s="157"/>
      <c r="AYK2" s="157"/>
      <c r="AYL2" s="157"/>
      <c r="AYM2" s="157"/>
      <c r="AYN2" s="157"/>
      <c r="AYO2" s="157"/>
      <c r="AYP2" s="157"/>
      <c r="AYQ2" s="157"/>
      <c r="AYR2" s="157"/>
      <c r="AYS2" s="157"/>
      <c r="AYT2" s="157"/>
      <c r="AYU2" s="157"/>
      <c r="AYV2" s="157"/>
      <c r="AYW2" s="157"/>
      <c r="AYX2" s="157"/>
      <c r="AYY2" s="157"/>
      <c r="AYZ2" s="157"/>
      <c r="AZA2" s="157"/>
      <c r="AZB2" s="157"/>
      <c r="AZC2" s="157"/>
      <c r="AZD2" s="157"/>
      <c r="AZE2" s="157"/>
      <c r="AZF2" s="157"/>
      <c r="AZG2" s="157"/>
      <c r="AZH2" s="157"/>
      <c r="AZI2" s="157"/>
      <c r="AZJ2" s="157"/>
      <c r="AZK2" s="157"/>
      <c r="AZL2" s="157"/>
      <c r="AZM2" s="157"/>
      <c r="AZN2" s="157"/>
      <c r="AZO2" s="157"/>
      <c r="AZP2" s="157"/>
      <c r="AZQ2" s="157"/>
      <c r="AZR2" s="157"/>
      <c r="AZS2" s="157"/>
      <c r="AZT2" s="157"/>
      <c r="AZU2" s="157"/>
      <c r="AZV2" s="157"/>
      <c r="AZW2" s="157"/>
      <c r="AZX2" s="157"/>
      <c r="AZY2" s="157"/>
      <c r="AZZ2" s="157"/>
      <c r="BAA2" s="157"/>
      <c r="BAB2" s="157"/>
      <c r="BAC2" s="157"/>
      <c r="BAD2" s="157"/>
      <c r="BAE2" s="157"/>
      <c r="BAF2" s="157"/>
      <c r="BAG2" s="157"/>
      <c r="BAH2" s="157"/>
      <c r="BAI2" s="157"/>
      <c r="BAJ2" s="157"/>
      <c r="BAK2" s="157"/>
      <c r="BAL2" s="157"/>
      <c r="BAM2" s="157"/>
      <c r="BAN2" s="157"/>
      <c r="BAO2" s="157"/>
      <c r="BAP2" s="157"/>
      <c r="BAQ2" s="157"/>
      <c r="BAR2" s="157"/>
      <c r="BAS2" s="157"/>
      <c r="BAT2" s="157"/>
      <c r="BAU2" s="157"/>
      <c r="BAV2" s="157"/>
      <c r="BAW2" s="157"/>
      <c r="BAX2" s="157"/>
      <c r="BAY2" s="157"/>
      <c r="BAZ2" s="157"/>
      <c r="BBA2" s="157"/>
      <c r="BBB2" s="157"/>
      <c r="BBC2" s="157"/>
      <c r="BBD2" s="157"/>
      <c r="BBE2" s="157"/>
      <c r="BBF2" s="157"/>
      <c r="BBG2" s="157"/>
      <c r="BBH2" s="157"/>
      <c r="BBI2" s="157"/>
      <c r="BBJ2" s="157"/>
      <c r="BBK2" s="157"/>
      <c r="BBL2" s="157"/>
      <c r="BBM2" s="157"/>
      <c r="BBN2" s="157"/>
      <c r="BBO2" s="157"/>
      <c r="BBP2" s="157"/>
      <c r="BBQ2" s="157"/>
      <c r="BBR2" s="157"/>
      <c r="BBS2" s="157"/>
      <c r="BBT2" s="157"/>
      <c r="BBU2" s="157"/>
      <c r="BBV2" s="157"/>
      <c r="BBW2" s="157"/>
      <c r="BBX2" s="157"/>
      <c r="BBY2" s="157"/>
      <c r="BBZ2" s="157"/>
      <c r="BCA2" s="157"/>
      <c r="BCB2" s="157"/>
      <c r="BCC2" s="157"/>
      <c r="BCD2" s="157"/>
      <c r="BCE2" s="157"/>
      <c r="BCF2" s="157"/>
      <c r="BCG2" s="157"/>
      <c r="BCH2" s="157"/>
      <c r="BCI2" s="157"/>
      <c r="BCJ2" s="157"/>
      <c r="BCK2" s="157"/>
      <c r="BCL2" s="157"/>
      <c r="BCM2" s="157"/>
      <c r="BCN2" s="157"/>
      <c r="BCO2" s="157"/>
      <c r="BCP2" s="157"/>
      <c r="BCQ2" s="157"/>
      <c r="BCR2" s="157"/>
      <c r="BCS2" s="157"/>
      <c r="BCT2" s="157"/>
      <c r="BCU2" s="157"/>
      <c r="BCV2" s="157"/>
      <c r="BCW2" s="157"/>
      <c r="BCX2" s="157"/>
      <c r="BCY2" s="157"/>
      <c r="BCZ2" s="157"/>
      <c r="BDA2" s="157"/>
      <c r="BDB2" s="157"/>
      <c r="BDC2" s="157"/>
      <c r="BDD2" s="157"/>
      <c r="BDE2" s="157"/>
      <c r="BDF2" s="157"/>
      <c r="BDG2" s="157"/>
      <c r="BDH2" s="157"/>
      <c r="BDI2" s="157"/>
      <c r="BDJ2" s="157"/>
      <c r="BDK2" s="157"/>
      <c r="BDL2" s="157"/>
      <c r="BDM2" s="157"/>
      <c r="BDN2" s="157"/>
      <c r="BDO2" s="157"/>
      <c r="BDP2" s="157"/>
      <c r="BDQ2" s="157"/>
      <c r="BDR2" s="157"/>
      <c r="BDS2" s="157"/>
      <c r="BDT2" s="157"/>
      <c r="BDU2" s="157"/>
      <c r="BDV2" s="157"/>
      <c r="BDW2" s="157"/>
      <c r="BDX2" s="157"/>
      <c r="BDY2" s="157"/>
      <c r="BDZ2" s="157"/>
      <c r="BEA2" s="157"/>
      <c r="BEB2" s="157"/>
      <c r="BEC2" s="157"/>
      <c r="BED2" s="157"/>
      <c r="BEE2" s="157"/>
      <c r="BEF2" s="157"/>
      <c r="BEG2" s="157"/>
      <c r="BEH2" s="157"/>
      <c r="BEI2" s="157"/>
      <c r="BEJ2" s="157"/>
      <c r="BEK2" s="157"/>
      <c r="BEL2" s="157"/>
      <c r="BEM2" s="157"/>
      <c r="BEN2" s="157"/>
      <c r="BEO2" s="157"/>
      <c r="BEP2" s="157"/>
      <c r="BEQ2" s="157"/>
      <c r="BER2" s="157"/>
      <c r="BES2" s="157"/>
      <c r="BET2" s="157"/>
      <c r="BEU2" s="157"/>
      <c r="BEV2" s="157"/>
      <c r="BEW2" s="157"/>
      <c r="BEX2" s="157"/>
      <c r="BEY2" s="157"/>
      <c r="BEZ2" s="157"/>
      <c r="BFA2" s="157"/>
      <c r="BFB2" s="157"/>
      <c r="BFC2" s="157"/>
      <c r="BFD2" s="157"/>
      <c r="BFE2" s="157"/>
      <c r="BFF2" s="157"/>
      <c r="BFG2" s="157"/>
      <c r="BFH2" s="157"/>
      <c r="BFI2" s="157"/>
      <c r="BFJ2" s="157"/>
      <c r="BFK2" s="157"/>
      <c r="BFL2" s="157"/>
      <c r="BFM2" s="157"/>
      <c r="BFN2" s="157"/>
      <c r="BFO2" s="157"/>
      <c r="BFP2" s="157"/>
      <c r="BFQ2" s="157"/>
      <c r="BFR2" s="157"/>
      <c r="BFS2" s="157"/>
      <c r="BFT2" s="157"/>
      <c r="BFU2" s="157"/>
      <c r="BFV2" s="157"/>
      <c r="BFW2" s="157"/>
      <c r="BFX2" s="157"/>
      <c r="BFY2" s="157"/>
      <c r="BFZ2" s="157"/>
      <c r="BGA2" s="157"/>
      <c r="BGB2" s="157"/>
      <c r="BGC2" s="157"/>
      <c r="BGD2" s="157"/>
      <c r="BGE2" s="157"/>
      <c r="BGF2" s="157"/>
      <c r="BGG2" s="157"/>
      <c r="BGH2" s="157"/>
      <c r="BGI2" s="157"/>
      <c r="BGJ2" s="157"/>
      <c r="BGK2" s="157"/>
      <c r="BGL2" s="157"/>
      <c r="BGM2" s="157"/>
      <c r="BGN2" s="157"/>
      <c r="BGO2" s="157"/>
      <c r="BGP2" s="157"/>
      <c r="BGQ2" s="157"/>
      <c r="BGR2" s="157"/>
      <c r="BGS2" s="157"/>
      <c r="BGT2" s="157"/>
      <c r="BGU2" s="157"/>
      <c r="BGV2" s="157"/>
      <c r="BGW2" s="157"/>
      <c r="BGX2" s="157"/>
      <c r="BGY2" s="157"/>
      <c r="BGZ2" s="157"/>
      <c r="BHA2" s="157"/>
      <c r="BHB2" s="157"/>
      <c r="BHC2" s="157"/>
      <c r="BHD2" s="157"/>
      <c r="BHE2" s="157"/>
      <c r="BHF2" s="157"/>
      <c r="BHG2" s="157"/>
      <c r="BHH2" s="157"/>
      <c r="BHI2" s="157"/>
      <c r="BHJ2" s="157"/>
      <c r="BHK2" s="157"/>
      <c r="BHL2" s="157"/>
      <c r="BHM2" s="157"/>
      <c r="BHN2" s="157"/>
      <c r="BHO2" s="157"/>
      <c r="BHP2" s="157"/>
      <c r="BHQ2" s="157"/>
      <c r="BHR2" s="157"/>
      <c r="BHS2" s="157"/>
      <c r="BHT2" s="157"/>
      <c r="BHU2" s="157"/>
      <c r="BHV2" s="157"/>
      <c r="BHW2" s="157"/>
      <c r="BHX2" s="157"/>
      <c r="BHY2" s="157"/>
      <c r="BHZ2" s="157"/>
      <c r="BIA2" s="157"/>
      <c r="BIB2" s="157"/>
      <c r="BIC2" s="157"/>
      <c r="BID2" s="157"/>
      <c r="BIE2" s="157"/>
      <c r="BIF2" s="157"/>
      <c r="BIG2" s="157"/>
      <c r="BIH2" s="157"/>
      <c r="BII2" s="157"/>
      <c r="BIJ2" s="157"/>
      <c r="BIK2" s="157"/>
      <c r="BIL2" s="157"/>
      <c r="BIM2" s="157"/>
      <c r="BIN2" s="157"/>
      <c r="BIO2" s="157"/>
      <c r="BIP2" s="157"/>
      <c r="BIQ2" s="157"/>
      <c r="BIR2" s="157"/>
      <c r="BIS2" s="157"/>
      <c r="BIT2" s="157"/>
      <c r="BIU2" s="157"/>
      <c r="BIV2" s="157"/>
      <c r="BIW2" s="157"/>
      <c r="BIX2" s="157"/>
      <c r="BIY2" s="157"/>
      <c r="BIZ2" s="157"/>
      <c r="BJA2" s="157"/>
      <c r="BJB2" s="157"/>
      <c r="BJC2" s="157"/>
      <c r="BJD2" s="157"/>
      <c r="BJE2" s="157"/>
      <c r="BJF2" s="157"/>
      <c r="BJG2" s="157"/>
      <c r="BJH2" s="157"/>
      <c r="BJI2" s="157"/>
      <c r="BJJ2" s="157"/>
      <c r="BJK2" s="157"/>
      <c r="BJL2" s="157"/>
      <c r="BJM2" s="157"/>
      <c r="BJN2" s="157"/>
      <c r="BJO2" s="157"/>
      <c r="BJP2" s="157"/>
      <c r="BJQ2" s="157"/>
      <c r="BJR2" s="157"/>
      <c r="BJS2" s="157"/>
      <c r="BJT2" s="157"/>
      <c r="BJU2" s="157"/>
      <c r="BJV2" s="157"/>
      <c r="BJW2" s="157"/>
      <c r="BJX2" s="157"/>
      <c r="BJY2" s="157"/>
      <c r="BJZ2" s="157"/>
      <c r="BKA2" s="157"/>
      <c r="BKB2" s="157"/>
      <c r="BKC2" s="157"/>
      <c r="BKD2" s="157"/>
      <c r="BKE2" s="157"/>
      <c r="BKF2" s="157"/>
      <c r="BKG2" s="157"/>
      <c r="BKH2" s="157"/>
      <c r="BKI2" s="157"/>
      <c r="BKJ2" s="157"/>
      <c r="BKK2" s="157"/>
      <c r="BKL2" s="157"/>
      <c r="BKM2" s="157"/>
      <c r="BKN2" s="157"/>
      <c r="BKO2" s="157"/>
      <c r="BKP2" s="157"/>
      <c r="BKQ2" s="157"/>
      <c r="BKR2" s="157"/>
      <c r="BKS2" s="157"/>
      <c r="BKT2" s="157"/>
      <c r="BKU2" s="157"/>
      <c r="BKV2" s="157"/>
      <c r="BKW2" s="157"/>
      <c r="BKX2" s="157"/>
      <c r="BKY2" s="157"/>
      <c r="BKZ2" s="157"/>
      <c r="BLA2" s="157"/>
      <c r="BLB2" s="157"/>
      <c r="BLC2" s="157"/>
      <c r="BLD2" s="157"/>
      <c r="BLE2" s="157"/>
      <c r="BLF2" s="157"/>
      <c r="BLG2" s="157"/>
      <c r="BLH2" s="157"/>
      <c r="BLI2" s="157"/>
      <c r="BLJ2" s="157"/>
      <c r="BLK2" s="157"/>
      <c r="BLL2" s="157"/>
      <c r="BLM2" s="157"/>
      <c r="BLN2" s="157"/>
      <c r="BLO2" s="157"/>
      <c r="BLP2" s="157"/>
      <c r="BLQ2" s="157"/>
      <c r="BLR2" s="157"/>
      <c r="BLS2" s="157"/>
      <c r="BLT2" s="157"/>
      <c r="BLU2" s="157"/>
      <c r="BLV2" s="157"/>
      <c r="BLW2" s="157"/>
      <c r="BLX2" s="157"/>
      <c r="BLY2" s="157"/>
      <c r="BLZ2" s="157"/>
      <c r="BMA2" s="157"/>
      <c r="BMB2" s="157"/>
      <c r="BMC2" s="157"/>
      <c r="BMD2" s="157"/>
      <c r="BME2" s="157"/>
      <c r="BMF2" s="157"/>
      <c r="BMG2" s="157"/>
      <c r="BMH2" s="157"/>
      <c r="BMI2" s="157"/>
      <c r="BMJ2" s="157"/>
      <c r="BMK2" s="157"/>
      <c r="BML2" s="157"/>
      <c r="BMM2" s="157"/>
      <c r="BMN2" s="157"/>
      <c r="BMO2" s="157"/>
      <c r="BMP2" s="157"/>
      <c r="BMQ2" s="157"/>
      <c r="BMR2" s="157"/>
      <c r="BMS2" s="157"/>
      <c r="BMT2" s="157"/>
      <c r="BMU2" s="157"/>
      <c r="BMV2" s="157"/>
      <c r="BMW2" s="157"/>
      <c r="BMX2" s="157"/>
      <c r="BMY2" s="157"/>
      <c r="BMZ2" s="157"/>
      <c r="BNA2" s="157"/>
      <c r="BNB2" s="157"/>
      <c r="BNC2" s="157"/>
      <c r="BND2" s="157"/>
      <c r="BNE2" s="157"/>
      <c r="BNF2" s="157"/>
      <c r="BNG2" s="157"/>
      <c r="BNH2" s="157"/>
      <c r="BNI2" s="157"/>
      <c r="BNJ2" s="157"/>
      <c r="BNK2" s="157"/>
      <c r="BNL2" s="157"/>
      <c r="BNM2" s="157"/>
      <c r="BNN2" s="157"/>
      <c r="BNO2" s="157"/>
      <c r="BNP2" s="157"/>
      <c r="BNQ2" s="157"/>
      <c r="BNR2" s="157"/>
      <c r="BNS2" s="157"/>
      <c r="BNT2" s="157"/>
      <c r="BNU2" s="157"/>
      <c r="BNV2" s="157"/>
      <c r="BNW2" s="157"/>
      <c r="BNX2" s="157"/>
      <c r="BNY2" s="157"/>
      <c r="BNZ2" s="157"/>
      <c r="BOA2" s="157"/>
      <c r="BOB2" s="157"/>
      <c r="BOC2" s="157"/>
      <c r="BOD2" s="157"/>
      <c r="BOE2" s="157"/>
      <c r="BOF2" s="157"/>
      <c r="BOG2" s="157"/>
      <c r="BOH2" s="157"/>
      <c r="BOI2" s="157"/>
      <c r="BOJ2" s="157"/>
      <c r="BOK2" s="157"/>
      <c r="BOL2" s="157"/>
      <c r="BOM2" s="157"/>
      <c r="BON2" s="157"/>
      <c r="BOO2" s="157"/>
      <c r="BOP2" s="157"/>
      <c r="BOQ2" s="157"/>
      <c r="BOR2" s="157"/>
      <c r="BOS2" s="157"/>
      <c r="BOT2" s="157"/>
      <c r="BOU2" s="157"/>
      <c r="BOV2" s="157"/>
      <c r="BOW2" s="157"/>
      <c r="BOX2" s="157"/>
      <c r="BOY2" s="157"/>
      <c r="BOZ2" s="157"/>
      <c r="BPA2" s="157"/>
      <c r="BPB2" s="157"/>
      <c r="BPC2" s="157"/>
      <c r="BPD2" s="157"/>
      <c r="BPE2" s="157"/>
      <c r="BPF2" s="157"/>
      <c r="BPG2" s="157"/>
      <c r="BPH2" s="157"/>
      <c r="BPI2" s="157"/>
      <c r="BPJ2" s="157"/>
      <c r="BPK2" s="157"/>
      <c r="BPL2" s="157"/>
      <c r="BPM2" s="157"/>
      <c r="BPN2" s="157"/>
      <c r="BPO2" s="157"/>
      <c r="BPP2" s="157"/>
      <c r="BPQ2" s="157"/>
      <c r="BPR2" s="157"/>
      <c r="BPS2" s="157"/>
      <c r="BPT2" s="157"/>
      <c r="BPU2" s="157"/>
      <c r="BPV2" s="157"/>
      <c r="BPW2" s="157"/>
      <c r="BPX2" s="157"/>
      <c r="BPY2" s="157"/>
      <c r="BPZ2" s="157"/>
      <c r="BQA2" s="157"/>
      <c r="BQB2" s="157"/>
      <c r="BQC2" s="157"/>
      <c r="BQD2" s="157"/>
      <c r="BQE2" s="157"/>
      <c r="BQF2" s="157"/>
      <c r="BQG2" s="157"/>
      <c r="BQH2" s="157"/>
      <c r="BQI2" s="157"/>
      <c r="BQJ2" s="157"/>
      <c r="BQK2" s="157"/>
      <c r="BQL2" s="157"/>
      <c r="BQM2" s="157"/>
      <c r="BQN2" s="157"/>
      <c r="BQO2" s="157"/>
      <c r="BQP2" s="157"/>
      <c r="BQQ2" s="157"/>
      <c r="BQR2" s="157"/>
      <c r="BQS2" s="157"/>
      <c r="BQT2" s="157"/>
      <c r="BQU2" s="157"/>
      <c r="BQV2" s="157"/>
      <c r="BQW2" s="157"/>
      <c r="BQX2" s="157"/>
      <c r="BQY2" s="157"/>
      <c r="BQZ2" s="157"/>
      <c r="BRA2" s="157"/>
      <c r="BRB2" s="157"/>
      <c r="BRC2" s="157"/>
      <c r="BRD2" s="157"/>
      <c r="BRE2" s="157"/>
      <c r="BRF2" s="157"/>
      <c r="BRG2" s="157"/>
      <c r="BRH2" s="157"/>
      <c r="BRI2" s="157"/>
      <c r="BRJ2" s="157"/>
      <c r="BRK2" s="157"/>
      <c r="BRL2" s="157"/>
      <c r="BRM2" s="157"/>
      <c r="BRN2" s="157"/>
      <c r="BRO2" s="157"/>
      <c r="BRP2" s="157"/>
      <c r="BRQ2" s="157"/>
      <c r="BRR2" s="157"/>
      <c r="BRS2" s="157"/>
      <c r="BRT2" s="157"/>
      <c r="BRU2" s="157"/>
      <c r="BRV2" s="157"/>
      <c r="BRW2" s="157"/>
      <c r="BRX2" s="157"/>
      <c r="BRY2" s="157"/>
      <c r="BRZ2" s="157"/>
      <c r="BSA2" s="157"/>
      <c r="BSB2" s="157"/>
      <c r="BSC2" s="157"/>
      <c r="BSD2" s="157"/>
      <c r="BSE2" s="157"/>
      <c r="BSF2" s="157"/>
      <c r="BSG2" s="157"/>
      <c r="BSH2" s="157"/>
      <c r="BSI2" s="157"/>
      <c r="BSJ2" s="157"/>
      <c r="BSK2" s="157"/>
      <c r="BSL2" s="157"/>
      <c r="BSM2" s="157"/>
      <c r="BSN2" s="157"/>
      <c r="BSO2" s="157"/>
      <c r="BSP2" s="157"/>
      <c r="BSQ2" s="157"/>
      <c r="BSR2" s="157"/>
      <c r="BSS2" s="157"/>
      <c r="BST2" s="157"/>
      <c r="BSU2" s="157"/>
      <c r="BSV2" s="157"/>
      <c r="BSW2" s="157"/>
      <c r="BSX2" s="157"/>
      <c r="BSY2" s="157"/>
      <c r="BSZ2" s="157"/>
      <c r="BTA2" s="157"/>
      <c r="BTB2" s="157"/>
      <c r="BTC2" s="157"/>
      <c r="BTD2" s="157"/>
      <c r="BTE2" s="157"/>
      <c r="BTF2" s="157"/>
      <c r="BTG2" s="157"/>
      <c r="BTH2" s="157"/>
      <c r="BTI2" s="157"/>
      <c r="BTJ2" s="157"/>
      <c r="BTK2" s="157"/>
      <c r="BTL2" s="157"/>
      <c r="BTM2" s="157"/>
      <c r="BTN2" s="157"/>
      <c r="BTO2" s="157"/>
      <c r="BTP2" s="157"/>
      <c r="BTQ2" s="157"/>
      <c r="BTR2" s="157"/>
      <c r="BTS2" s="157"/>
      <c r="BTT2" s="157"/>
      <c r="BTU2" s="157"/>
      <c r="BTV2" s="157"/>
      <c r="BTW2" s="157"/>
      <c r="BTX2" s="157"/>
      <c r="BTY2" s="157"/>
      <c r="BTZ2" s="157"/>
      <c r="BUA2" s="157"/>
      <c r="BUB2" s="157"/>
      <c r="BUC2" s="157"/>
      <c r="BUD2" s="157"/>
      <c r="BUE2" s="157"/>
      <c r="BUF2" s="157"/>
      <c r="BUG2" s="157"/>
      <c r="BUH2" s="157"/>
      <c r="BUI2" s="157"/>
      <c r="BUJ2" s="157"/>
      <c r="BUK2" s="157"/>
      <c r="BUL2" s="157"/>
      <c r="BUM2" s="157"/>
      <c r="BUN2" s="157"/>
      <c r="BUO2" s="157"/>
      <c r="BUP2" s="157"/>
      <c r="BUQ2" s="157"/>
      <c r="BUR2" s="157"/>
      <c r="BUS2" s="157"/>
      <c r="BUT2" s="157"/>
      <c r="BUU2" s="157"/>
      <c r="BUV2" s="157"/>
      <c r="BUW2" s="157"/>
      <c r="BUX2" s="157"/>
      <c r="BUY2" s="157"/>
      <c r="BUZ2" s="157"/>
      <c r="BVA2" s="157"/>
      <c r="BVB2" s="157"/>
      <c r="BVC2" s="157"/>
      <c r="BVD2" s="157"/>
      <c r="BVE2" s="157"/>
      <c r="BVF2" s="157"/>
      <c r="BVG2" s="157"/>
      <c r="BVH2" s="157"/>
      <c r="BVI2" s="157"/>
      <c r="BVJ2" s="157"/>
      <c r="BVK2" s="157"/>
      <c r="BVL2" s="157"/>
      <c r="BVM2" s="157"/>
      <c r="BVN2" s="157"/>
      <c r="BVO2" s="157"/>
      <c r="BVP2" s="157"/>
      <c r="BVQ2" s="157"/>
      <c r="BVR2" s="157"/>
      <c r="BVS2" s="157"/>
      <c r="BVT2" s="157"/>
      <c r="BVU2" s="157"/>
      <c r="BVV2" s="157"/>
      <c r="BVW2" s="157"/>
      <c r="BVX2" s="157"/>
      <c r="BVY2" s="157"/>
      <c r="BVZ2" s="157"/>
      <c r="BWA2" s="157"/>
      <c r="BWB2" s="157"/>
      <c r="BWC2" s="157"/>
      <c r="BWD2" s="157"/>
      <c r="BWE2" s="157"/>
      <c r="BWF2" s="157"/>
      <c r="BWG2" s="157"/>
      <c r="BWH2" s="157"/>
      <c r="BWI2" s="157"/>
      <c r="BWJ2" s="157"/>
      <c r="BWK2" s="157"/>
      <c r="BWL2" s="157"/>
      <c r="BWM2" s="157"/>
      <c r="BWN2" s="157"/>
      <c r="BWO2" s="157"/>
      <c r="BWP2" s="157"/>
      <c r="BWQ2" s="157"/>
      <c r="BWR2" s="157"/>
      <c r="BWS2" s="157"/>
      <c r="BWT2" s="157"/>
      <c r="BWU2" s="157"/>
      <c r="BWV2" s="157"/>
      <c r="BWW2" s="157"/>
      <c r="BWX2" s="157"/>
      <c r="BWY2" s="157"/>
      <c r="BWZ2" s="157"/>
      <c r="BXA2" s="157"/>
      <c r="BXB2" s="157"/>
      <c r="BXC2" s="157"/>
      <c r="BXD2" s="157"/>
      <c r="BXE2" s="157"/>
      <c r="BXF2" s="157"/>
      <c r="BXG2" s="157"/>
      <c r="BXH2" s="157"/>
      <c r="BXI2" s="157"/>
      <c r="BXJ2" s="157"/>
      <c r="BXK2" s="157"/>
      <c r="BXL2" s="157"/>
      <c r="BXM2" s="157"/>
      <c r="BXN2" s="157"/>
      <c r="BXO2" s="157"/>
      <c r="BXP2" s="157"/>
      <c r="BXQ2" s="157"/>
      <c r="BXR2" s="157"/>
      <c r="BXS2" s="157"/>
      <c r="BXT2" s="157"/>
      <c r="BXU2" s="157"/>
      <c r="BXV2" s="157"/>
      <c r="BXW2" s="157"/>
      <c r="BXX2" s="157"/>
      <c r="BXY2" s="157"/>
      <c r="BXZ2" s="157"/>
      <c r="BYA2" s="157"/>
      <c r="BYB2" s="157"/>
      <c r="BYC2" s="157"/>
      <c r="BYD2" s="157"/>
      <c r="BYE2" s="157"/>
      <c r="BYF2" s="157"/>
      <c r="BYG2" s="157"/>
      <c r="BYH2" s="157"/>
      <c r="BYI2" s="157"/>
      <c r="BYJ2" s="157"/>
      <c r="BYK2" s="157"/>
      <c r="BYL2" s="157"/>
      <c r="BYM2" s="157"/>
      <c r="BYN2" s="157"/>
      <c r="BYO2" s="157"/>
      <c r="BYP2" s="157"/>
      <c r="BYQ2" s="157"/>
      <c r="BYR2" s="157"/>
      <c r="BYS2" s="157"/>
      <c r="BYT2" s="157"/>
      <c r="BYU2" s="157"/>
      <c r="BYV2" s="157"/>
      <c r="BYW2" s="157"/>
      <c r="BYX2" s="157"/>
      <c r="BYY2" s="157"/>
      <c r="BYZ2" s="157"/>
      <c r="BZA2" s="157"/>
      <c r="BZB2" s="157"/>
      <c r="BZC2" s="157"/>
      <c r="BZD2" s="157"/>
      <c r="BZE2" s="157"/>
      <c r="BZF2" s="157"/>
      <c r="BZG2" s="157"/>
      <c r="BZH2" s="157"/>
      <c r="BZI2" s="157"/>
      <c r="BZJ2" s="157"/>
      <c r="BZK2" s="157"/>
      <c r="BZL2" s="157"/>
      <c r="BZM2" s="157"/>
      <c r="BZN2" s="157"/>
      <c r="BZO2" s="157"/>
      <c r="BZP2" s="157"/>
      <c r="BZQ2" s="157"/>
      <c r="BZR2" s="157"/>
      <c r="BZS2" s="157"/>
      <c r="BZT2" s="157"/>
      <c r="BZU2" s="157"/>
      <c r="BZV2" s="157"/>
      <c r="BZW2" s="157"/>
      <c r="BZX2" s="157"/>
      <c r="BZY2" s="157"/>
      <c r="BZZ2" s="157"/>
      <c r="CAA2" s="157"/>
      <c r="CAB2" s="157"/>
      <c r="CAC2" s="157"/>
      <c r="CAD2" s="157"/>
      <c r="CAE2" s="157"/>
      <c r="CAF2" s="157"/>
      <c r="CAG2" s="157"/>
      <c r="CAH2" s="157"/>
      <c r="CAI2" s="157"/>
      <c r="CAJ2" s="157"/>
      <c r="CAK2" s="157"/>
      <c r="CAL2" s="157"/>
      <c r="CAM2" s="157"/>
      <c r="CAN2" s="157"/>
      <c r="CAO2" s="157"/>
      <c r="CAP2" s="157"/>
      <c r="CAQ2" s="157"/>
      <c r="CAR2" s="157"/>
      <c r="CAS2" s="157"/>
      <c r="CAT2" s="157"/>
      <c r="CAU2" s="157"/>
      <c r="CAV2" s="157"/>
      <c r="CAW2" s="157"/>
      <c r="CAX2" s="157"/>
      <c r="CAY2" s="157"/>
      <c r="CAZ2" s="157"/>
      <c r="CBA2" s="157"/>
      <c r="CBB2" s="157"/>
      <c r="CBC2" s="157"/>
      <c r="CBD2" s="157"/>
      <c r="CBE2" s="157"/>
      <c r="CBF2" s="157"/>
      <c r="CBG2" s="157"/>
      <c r="CBH2" s="157"/>
      <c r="CBI2" s="157"/>
      <c r="CBJ2" s="157"/>
      <c r="CBK2" s="157"/>
      <c r="CBL2" s="157"/>
      <c r="CBM2" s="157"/>
      <c r="CBN2" s="157"/>
      <c r="CBO2" s="157"/>
      <c r="CBP2" s="157"/>
      <c r="CBQ2" s="157"/>
      <c r="CBR2" s="157"/>
      <c r="CBS2" s="157"/>
      <c r="CBT2" s="157"/>
      <c r="CBU2" s="157"/>
      <c r="CBV2" s="157"/>
      <c r="CBW2" s="157"/>
      <c r="CBX2" s="157"/>
      <c r="CBY2" s="157"/>
      <c r="CBZ2" s="157"/>
      <c r="CCA2" s="157"/>
      <c r="CCB2" s="157"/>
      <c r="CCC2" s="157"/>
      <c r="CCD2" s="157"/>
      <c r="CCE2" s="157"/>
      <c r="CCF2" s="157"/>
      <c r="CCG2" s="157"/>
      <c r="CCH2" s="157"/>
      <c r="CCI2" s="157"/>
      <c r="CCJ2" s="157"/>
      <c r="CCK2" s="157"/>
      <c r="CCL2" s="157"/>
      <c r="CCM2" s="157"/>
      <c r="CCN2" s="157"/>
      <c r="CCO2" s="157"/>
      <c r="CCP2" s="157"/>
      <c r="CCQ2" s="157"/>
      <c r="CCR2" s="157"/>
      <c r="CCS2" s="157"/>
      <c r="CCT2" s="157"/>
      <c r="CCU2" s="157"/>
      <c r="CCV2" s="157"/>
      <c r="CCW2" s="157"/>
      <c r="CCX2" s="157"/>
      <c r="CCY2" s="157"/>
      <c r="CCZ2" s="157"/>
      <c r="CDA2" s="157"/>
      <c r="CDB2" s="157"/>
      <c r="CDC2" s="157"/>
      <c r="CDD2" s="157"/>
      <c r="CDE2" s="157"/>
      <c r="CDF2" s="157"/>
      <c r="CDG2" s="157"/>
      <c r="CDH2" s="157"/>
      <c r="CDI2" s="157"/>
      <c r="CDJ2" s="157"/>
      <c r="CDK2" s="157"/>
      <c r="CDL2" s="157"/>
      <c r="CDM2" s="157"/>
      <c r="CDN2" s="157"/>
      <c r="CDO2" s="157"/>
      <c r="CDP2" s="157"/>
      <c r="CDQ2" s="157"/>
      <c r="CDR2" s="157"/>
      <c r="CDS2" s="157"/>
      <c r="CDT2" s="157"/>
      <c r="CDU2" s="157"/>
      <c r="CDV2" s="157"/>
      <c r="CDW2" s="157"/>
      <c r="CDX2" s="157"/>
      <c r="CDY2" s="157"/>
      <c r="CDZ2" s="157"/>
      <c r="CEA2" s="157"/>
      <c r="CEB2" s="157"/>
      <c r="CEC2" s="157"/>
      <c r="CED2" s="157"/>
      <c r="CEE2" s="157"/>
      <c r="CEF2" s="157"/>
      <c r="CEG2" s="157"/>
      <c r="CEH2" s="157"/>
      <c r="CEI2" s="157"/>
      <c r="CEJ2" s="157"/>
      <c r="CEK2" s="157"/>
      <c r="CEL2" s="157"/>
      <c r="CEM2" s="157"/>
      <c r="CEN2" s="157"/>
      <c r="CEO2" s="157"/>
      <c r="CEP2" s="157"/>
      <c r="CEQ2" s="157"/>
      <c r="CER2" s="157"/>
      <c r="CES2" s="157"/>
      <c r="CET2" s="157"/>
      <c r="CEU2" s="157"/>
      <c r="CEV2" s="157"/>
      <c r="CEW2" s="157"/>
      <c r="CEX2" s="157"/>
      <c r="CEY2" s="157"/>
      <c r="CEZ2" s="157"/>
      <c r="CFA2" s="157"/>
      <c r="CFB2" s="157"/>
      <c r="CFC2" s="157"/>
      <c r="CFD2" s="157"/>
      <c r="CFE2" s="157"/>
      <c r="CFF2" s="157"/>
      <c r="CFG2" s="157"/>
      <c r="CFH2" s="157"/>
      <c r="CFI2" s="157"/>
      <c r="CFJ2" s="157"/>
      <c r="CFK2" s="157"/>
      <c r="CFL2" s="157"/>
      <c r="CFM2" s="157"/>
      <c r="CFN2" s="157"/>
      <c r="CFO2" s="157"/>
      <c r="CFP2" s="157"/>
      <c r="CFQ2" s="157"/>
      <c r="CFR2" s="157"/>
      <c r="CFS2" s="157"/>
      <c r="CFT2" s="157"/>
      <c r="CFU2" s="157"/>
      <c r="CFV2" s="157"/>
      <c r="CFW2" s="157"/>
      <c r="CFX2" s="157"/>
      <c r="CFY2" s="157"/>
      <c r="CFZ2" s="157"/>
      <c r="CGA2" s="157"/>
      <c r="CGB2" s="157"/>
      <c r="CGC2" s="157"/>
      <c r="CGD2" s="157"/>
      <c r="CGE2" s="157"/>
      <c r="CGF2" s="157"/>
      <c r="CGG2" s="157"/>
      <c r="CGH2" s="157"/>
      <c r="CGI2" s="157"/>
      <c r="CGJ2" s="157"/>
      <c r="CGK2" s="157"/>
      <c r="CGL2" s="157"/>
      <c r="CGM2" s="157"/>
      <c r="CGN2" s="157"/>
      <c r="CGO2" s="157"/>
      <c r="CGP2" s="157"/>
      <c r="CGQ2" s="157"/>
      <c r="CGR2" s="157"/>
      <c r="CGS2" s="157"/>
      <c r="CGT2" s="157"/>
      <c r="CGU2" s="157"/>
      <c r="CGV2" s="157"/>
      <c r="CGW2" s="157"/>
      <c r="CGX2" s="157"/>
      <c r="CGY2" s="157"/>
      <c r="CGZ2" s="157"/>
      <c r="CHA2" s="157"/>
      <c r="CHB2" s="157"/>
      <c r="CHC2" s="157"/>
      <c r="CHD2" s="157"/>
      <c r="CHE2" s="157"/>
      <c r="CHF2" s="157"/>
      <c r="CHG2" s="157"/>
      <c r="CHH2" s="157"/>
      <c r="CHI2" s="157"/>
      <c r="CHJ2" s="157"/>
      <c r="CHK2" s="157"/>
      <c r="CHL2" s="157"/>
      <c r="CHM2" s="157"/>
      <c r="CHN2" s="157"/>
      <c r="CHO2" s="157"/>
      <c r="CHP2" s="157"/>
      <c r="CHQ2" s="157"/>
      <c r="CHR2" s="157"/>
      <c r="CHS2" s="157"/>
      <c r="CHT2" s="157"/>
      <c r="CHU2" s="157"/>
      <c r="CHV2" s="157"/>
      <c r="CHW2" s="157"/>
      <c r="CHX2" s="157"/>
      <c r="CHY2" s="157"/>
      <c r="CHZ2" s="157"/>
      <c r="CIA2" s="157"/>
      <c r="CIB2" s="157"/>
      <c r="CIC2" s="157"/>
      <c r="CID2" s="157"/>
      <c r="CIE2" s="157"/>
      <c r="CIF2" s="157"/>
      <c r="CIG2" s="157"/>
      <c r="CIH2" s="157"/>
      <c r="CII2" s="157"/>
      <c r="CIJ2" s="157"/>
      <c r="CIK2" s="157"/>
      <c r="CIL2" s="157"/>
      <c r="CIM2" s="157"/>
      <c r="CIN2" s="157"/>
      <c r="CIO2" s="157"/>
      <c r="CIP2" s="157"/>
      <c r="CIQ2" s="157"/>
      <c r="CIR2" s="157"/>
      <c r="CIS2" s="157"/>
      <c r="CIT2" s="157"/>
      <c r="CIU2" s="157"/>
      <c r="CIV2" s="157"/>
      <c r="CIW2" s="157"/>
      <c r="CIX2" s="157"/>
      <c r="CIY2" s="157"/>
      <c r="CIZ2" s="157"/>
      <c r="CJA2" s="157"/>
      <c r="CJB2" s="157"/>
      <c r="CJC2" s="157"/>
      <c r="CJD2" s="157"/>
      <c r="CJE2" s="157"/>
      <c r="CJF2" s="157"/>
      <c r="CJG2" s="157"/>
      <c r="CJH2" s="157"/>
      <c r="CJI2" s="157"/>
      <c r="CJJ2" s="157"/>
      <c r="CJK2" s="157"/>
      <c r="CJL2" s="157"/>
      <c r="CJM2" s="157"/>
      <c r="CJN2" s="157"/>
      <c r="CJO2" s="157"/>
      <c r="CJP2" s="157"/>
      <c r="CJQ2" s="157"/>
      <c r="CJR2" s="157"/>
      <c r="CJS2" s="157"/>
      <c r="CJT2" s="157"/>
      <c r="CJU2" s="157"/>
      <c r="CJV2" s="157"/>
      <c r="CJW2" s="157"/>
      <c r="CJX2" s="157"/>
      <c r="CJY2" s="157"/>
      <c r="CJZ2" s="157"/>
      <c r="CKA2" s="157"/>
      <c r="CKB2" s="157"/>
      <c r="CKC2" s="157"/>
      <c r="CKD2" s="157"/>
      <c r="CKE2" s="157"/>
      <c r="CKF2" s="157"/>
      <c r="CKG2" s="157"/>
      <c r="CKH2" s="157"/>
      <c r="CKI2" s="157"/>
      <c r="CKJ2" s="157"/>
      <c r="CKK2" s="157"/>
      <c r="CKL2" s="157"/>
      <c r="CKM2" s="157"/>
      <c r="CKN2" s="157"/>
      <c r="CKO2" s="157"/>
      <c r="CKP2" s="157"/>
      <c r="CKQ2" s="157"/>
      <c r="CKR2" s="157"/>
      <c r="CKS2" s="157"/>
      <c r="CKT2" s="157"/>
      <c r="CKU2" s="157"/>
      <c r="CKV2" s="157"/>
      <c r="CKW2" s="157"/>
      <c r="CKX2" s="157"/>
      <c r="CKY2" s="157"/>
      <c r="CKZ2" s="157"/>
      <c r="CLA2" s="157"/>
      <c r="CLB2" s="157"/>
      <c r="CLC2" s="157"/>
      <c r="CLD2" s="157"/>
      <c r="CLE2" s="157"/>
      <c r="CLF2" s="157"/>
      <c r="CLG2" s="157"/>
      <c r="CLH2" s="157"/>
      <c r="CLI2" s="157"/>
      <c r="CLJ2" s="157"/>
      <c r="CLK2" s="157"/>
      <c r="CLL2" s="157"/>
      <c r="CLM2" s="157"/>
      <c r="CLN2" s="157"/>
      <c r="CLO2" s="157"/>
      <c r="CLP2" s="157"/>
      <c r="CLQ2" s="157"/>
      <c r="CLR2" s="157"/>
      <c r="CLS2" s="157"/>
      <c r="CLT2" s="157"/>
      <c r="CLU2" s="157"/>
      <c r="CLV2" s="157"/>
      <c r="CLW2" s="157"/>
      <c r="CLX2" s="157"/>
      <c r="CLY2" s="157"/>
      <c r="CLZ2" s="157"/>
      <c r="CMA2" s="157"/>
      <c r="CMB2" s="157"/>
      <c r="CMC2" s="157"/>
      <c r="CMD2" s="157"/>
      <c r="CME2" s="157"/>
      <c r="CMF2" s="157"/>
      <c r="CMG2" s="157"/>
      <c r="CMH2" s="157"/>
      <c r="CMI2" s="157"/>
      <c r="CMJ2" s="157"/>
      <c r="CMK2" s="157"/>
      <c r="CML2" s="157"/>
      <c r="CMM2" s="157"/>
      <c r="CMN2" s="157"/>
      <c r="CMO2" s="157"/>
      <c r="CMP2" s="157"/>
      <c r="CMQ2" s="157"/>
      <c r="CMR2" s="157"/>
      <c r="CMS2" s="157"/>
      <c r="CMT2" s="157"/>
      <c r="CMU2" s="157"/>
      <c r="CMV2" s="157"/>
      <c r="CMW2" s="157"/>
      <c r="CMX2" s="157"/>
      <c r="CMY2" s="157"/>
      <c r="CMZ2" s="157"/>
      <c r="CNA2" s="157"/>
      <c r="CNB2" s="157"/>
      <c r="CNC2" s="157"/>
      <c r="CND2" s="157"/>
      <c r="CNE2" s="157"/>
      <c r="CNF2" s="157"/>
      <c r="CNG2" s="157"/>
      <c r="CNH2" s="157"/>
      <c r="CNI2" s="157"/>
      <c r="CNJ2" s="157"/>
      <c r="CNK2" s="157"/>
      <c r="CNL2" s="157"/>
      <c r="CNM2" s="157"/>
      <c r="CNN2" s="157"/>
      <c r="CNO2" s="157"/>
      <c r="CNP2" s="157"/>
      <c r="CNQ2" s="157"/>
      <c r="CNR2" s="157"/>
      <c r="CNS2" s="157"/>
      <c r="CNT2" s="157"/>
      <c r="CNU2" s="157"/>
      <c r="CNV2" s="157"/>
      <c r="CNW2" s="157"/>
      <c r="CNX2" s="157"/>
      <c r="CNY2" s="157"/>
      <c r="CNZ2" s="157"/>
      <c r="COA2" s="157"/>
      <c r="COB2" s="157"/>
      <c r="COC2" s="157"/>
      <c r="COD2" s="157"/>
      <c r="COE2" s="157"/>
      <c r="COF2" s="157"/>
      <c r="COG2" s="157"/>
      <c r="COH2" s="157"/>
      <c r="COI2" s="157"/>
      <c r="COJ2" s="157"/>
      <c r="COK2" s="157"/>
      <c r="COL2" s="157"/>
      <c r="COM2" s="157"/>
      <c r="CON2" s="157"/>
      <c r="COO2" s="157"/>
      <c r="COP2" s="157"/>
      <c r="COQ2" s="157"/>
      <c r="COR2" s="157"/>
      <c r="COS2" s="157"/>
      <c r="COT2" s="157"/>
      <c r="COU2" s="157"/>
      <c r="COV2" s="157"/>
      <c r="COW2" s="157"/>
      <c r="COX2" s="157"/>
      <c r="COY2" s="157"/>
      <c r="COZ2" s="157"/>
      <c r="CPA2" s="157"/>
      <c r="CPB2" s="157"/>
      <c r="CPC2" s="157"/>
      <c r="CPD2" s="157"/>
      <c r="CPE2" s="157"/>
      <c r="CPF2" s="157"/>
      <c r="CPG2" s="157"/>
      <c r="CPH2" s="157"/>
      <c r="CPI2" s="157"/>
      <c r="CPJ2" s="157"/>
      <c r="CPK2" s="157"/>
      <c r="CPL2" s="157"/>
      <c r="CPM2" s="157"/>
      <c r="CPN2" s="157"/>
      <c r="CPO2" s="157"/>
      <c r="CPP2" s="157"/>
      <c r="CPQ2" s="157"/>
      <c r="CPR2" s="157"/>
      <c r="CPS2" s="157"/>
      <c r="CPT2" s="157"/>
      <c r="CPU2" s="157"/>
      <c r="CPV2" s="157"/>
      <c r="CPW2" s="157"/>
      <c r="CPX2" s="157"/>
      <c r="CPY2" s="157"/>
      <c r="CPZ2" s="157"/>
      <c r="CQA2" s="157"/>
      <c r="CQB2" s="157"/>
      <c r="CQC2" s="157"/>
      <c r="CQD2" s="157"/>
      <c r="CQE2" s="157"/>
      <c r="CQF2" s="157"/>
      <c r="CQG2" s="157"/>
      <c r="CQH2" s="157"/>
      <c r="CQI2" s="157"/>
      <c r="CQJ2" s="157"/>
      <c r="CQK2" s="157"/>
      <c r="CQL2" s="157"/>
      <c r="CQM2" s="157"/>
      <c r="CQN2" s="157"/>
      <c r="CQO2" s="157"/>
      <c r="CQP2" s="157"/>
      <c r="CQQ2" s="157"/>
      <c r="CQR2" s="157"/>
      <c r="CQS2" s="157"/>
      <c r="CQT2" s="157"/>
      <c r="CQU2" s="157"/>
      <c r="CQV2" s="157"/>
      <c r="CQW2" s="157"/>
      <c r="CQX2" s="157"/>
      <c r="CQY2" s="157"/>
      <c r="CQZ2" s="157"/>
      <c r="CRA2" s="157"/>
      <c r="CRB2" s="157"/>
      <c r="CRC2" s="157"/>
      <c r="CRD2" s="157"/>
      <c r="CRE2" s="157"/>
      <c r="CRF2" s="157"/>
      <c r="CRG2" s="157"/>
      <c r="CRH2" s="157"/>
      <c r="CRI2" s="157"/>
      <c r="CRJ2" s="157"/>
      <c r="CRK2" s="157"/>
      <c r="CRL2" s="157"/>
      <c r="CRM2" s="157"/>
      <c r="CRN2" s="157"/>
      <c r="CRO2" s="157"/>
      <c r="CRP2" s="157"/>
      <c r="CRQ2" s="157"/>
      <c r="CRR2" s="157"/>
      <c r="CRS2" s="157"/>
      <c r="CRT2" s="157"/>
      <c r="CRU2" s="157"/>
      <c r="CRV2" s="157"/>
      <c r="CRW2" s="157"/>
      <c r="CRX2" s="157"/>
      <c r="CRY2" s="157"/>
      <c r="CRZ2" s="157"/>
      <c r="CSA2" s="157"/>
      <c r="CSB2" s="157"/>
      <c r="CSC2" s="157"/>
      <c r="CSD2" s="157"/>
      <c r="CSE2" s="157"/>
      <c r="CSF2" s="157"/>
      <c r="CSG2" s="157"/>
      <c r="CSH2" s="157"/>
      <c r="CSI2" s="157"/>
      <c r="CSJ2" s="157"/>
      <c r="CSK2" s="157"/>
      <c r="CSL2" s="157"/>
      <c r="CSM2" s="157"/>
      <c r="CSN2" s="157"/>
      <c r="CSO2" s="157"/>
      <c r="CSP2" s="157"/>
      <c r="CSQ2" s="157"/>
      <c r="CSR2" s="157"/>
      <c r="CSS2" s="157"/>
      <c r="CST2" s="157"/>
      <c r="CSU2" s="157"/>
      <c r="CSV2" s="157"/>
      <c r="CSW2" s="157"/>
      <c r="CSX2" s="157"/>
      <c r="CSY2" s="157"/>
      <c r="CSZ2" s="157"/>
      <c r="CTA2" s="157"/>
      <c r="CTB2" s="157"/>
      <c r="CTC2" s="157"/>
      <c r="CTD2" s="157"/>
      <c r="CTE2" s="157"/>
      <c r="CTF2" s="157"/>
      <c r="CTG2" s="157"/>
      <c r="CTH2" s="157"/>
      <c r="CTI2" s="157"/>
      <c r="CTJ2" s="157"/>
      <c r="CTK2" s="157"/>
      <c r="CTL2" s="157"/>
      <c r="CTM2" s="157"/>
      <c r="CTN2" s="157"/>
      <c r="CTO2" s="157"/>
      <c r="CTP2" s="157"/>
      <c r="CTQ2" s="157"/>
      <c r="CTR2" s="157"/>
      <c r="CTS2" s="157"/>
      <c r="CTT2" s="157"/>
      <c r="CTU2" s="157"/>
      <c r="CTV2" s="157"/>
      <c r="CTW2" s="157"/>
      <c r="CTX2" s="157"/>
      <c r="CTY2" s="157"/>
      <c r="CTZ2" s="157"/>
      <c r="CUA2" s="157"/>
      <c r="CUB2" s="157"/>
      <c r="CUC2" s="157"/>
      <c r="CUD2" s="157"/>
      <c r="CUE2" s="157"/>
      <c r="CUF2" s="157"/>
      <c r="CUG2" s="157"/>
      <c r="CUH2" s="157"/>
      <c r="CUI2" s="157"/>
      <c r="CUJ2" s="157"/>
      <c r="CUK2" s="157"/>
      <c r="CUL2" s="157"/>
      <c r="CUM2" s="157"/>
      <c r="CUN2" s="157"/>
      <c r="CUO2" s="157"/>
      <c r="CUP2" s="157"/>
      <c r="CUQ2" s="157"/>
      <c r="CUR2" s="157"/>
      <c r="CUS2" s="157"/>
      <c r="CUT2" s="157"/>
      <c r="CUU2" s="157"/>
      <c r="CUV2" s="157"/>
      <c r="CUW2" s="157"/>
      <c r="CUX2" s="157"/>
      <c r="CUY2" s="157"/>
      <c r="CUZ2" s="157"/>
      <c r="CVA2" s="157"/>
      <c r="CVB2" s="157"/>
      <c r="CVC2" s="157"/>
      <c r="CVD2" s="157"/>
      <c r="CVE2" s="157"/>
      <c r="CVF2" s="157"/>
      <c r="CVG2" s="157"/>
      <c r="CVH2" s="157"/>
      <c r="CVI2" s="157"/>
      <c r="CVJ2" s="157"/>
      <c r="CVK2" s="157"/>
      <c r="CVL2" s="157"/>
      <c r="CVM2" s="157"/>
      <c r="CVN2" s="157"/>
      <c r="CVO2" s="157"/>
      <c r="CVP2" s="157"/>
      <c r="CVQ2" s="157"/>
      <c r="CVR2" s="157"/>
      <c r="CVS2" s="157"/>
      <c r="CVT2" s="157"/>
      <c r="CVU2" s="157"/>
      <c r="CVV2" s="157"/>
      <c r="CVW2" s="157"/>
      <c r="CVX2" s="157"/>
      <c r="CVY2" s="157"/>
      <c r="CVZ2" s="157"/>
      <c r="CWA2" s="157"/>
      <c r="CWB2" s="157"/>
      <c r="CWC2" s="157"/>
      <c r="CWD2" s="157"/>
      <c r="CWE2" s="157"/>
      <c r="CWF2" s="157"/>
      <c r="CWG2" s="157"/>
      <c r="CWH2" s="157"/>
      <c r="CWI2" s="157"/>
      <c r="CWJ2" s="157"/>
      <c r="CWK2" s="157"/>
      <c r="CWL2" s="157"/>
      <c r="CWM2" s="157"/>
      <c r="CWN2" s="157"/>
      <c r="CWO2" s="157"/>
      <c r="CWP2" s="157"/>
      <c r="CWQ2" s="157"/>
      <c r="CWR2" s="157"/>
      <c r="CWS2" s="157"/>
      <c r="CWT2" s="157"/>
      <c r="CWU2" s="157"/>
      <c r="CWV2" s="157"/>
      <c r="CWW2" s="157"/>
      <c r="CWX2" s="157"/>
      <c r="CWY2" s="157"/>
      <c r="CWZ2" s="157"/>
      <c r="CXA2" s="157"/>
      <c r="CXB2" s="157"/>
      <c r="CXC2" s="157"/>
      <c r="CXD2" s="157"/>
      <c r="CXE2" s="157"/>
      <c r="CXF2" s="157"/>
      <c r="CXG2" s="157"/>
      <c r="CXH2" s="157"/>
      <c r="CXI2" s="157"/>
      <c r="CXJ2" s="157"/>
      <c r="CXK2" s="157"/>
      <c r="CXL2" s="157"/>
      <c r="CXM2" s="157"/>
      <c r="CXN2" s="157"/>
      <c r="CXO2" s="157"/>
      <c r="CXP2" s="157"/>
      <c r="CXQ2" s="157"/>
      <c r="CXR2" s="157"/>
      <c r="CXS2" s="157"/>
      <c r="CXT2" s="157"/>
      <c r="CXU2" s="157"/>
      <c r="CXV2" s="157"/>
      <c r="CXW2" s="157"/>
      <c r="CXX2" s="157"/>
      <c r="CXY2" s="157"/>
      <c r="CXZ2" s="157"/>
      <c r="CYA2" s="157"/>
      <c r="CYB2" s="157"/>
      <c r="CYC2" s="157"/>
      <c r="CYD2" s="157"/>
      <c r="CYE2" s="157"/>
      <c r="CYF2" s="157"/>
      <c r="CYG2" s="157"/>
      <c r="CYH2" s="157"/>
      <c r="CYI2" s="157"/>
      <c r="CYJ2" s="157"/>
      <c r="CYK2" s="157"/>
      <c r="CYL2" s="157"/>
      <c r="CYM2" s="157"/>
      <c r="CYN2" s="157"/>
      <c r="CYO2" s="157"/>
      <c r="CYP2" s="157"/>
      <c r="CYQ2" s="157"/>
      <c r="CYR2" s="157"/>
      <c r="CYS2" s="157"/>
      <c r="CYT2" s="157"/>
      <c r="CYU2" s="157"/>
      <c r="CYV2" s="157"/>
      <c r="CYW2" s="157"/>
      <c r="CYX2" s="157"/>
      <c r="CYY2" s="157"/>
      <c r="CYZ2" s="157"/>
      <c r="CZA2" s="157"/>
      <c r="CZB2" s="157"/>
      <c r="CZC2" s="157"/>
      <c r="CZD2" s="157"/>
      <c r="CZE2" s="157"/>
      <c r="CZF2" s="157"/>
      <c r="CZG2" s="157"/>
      <c r="CZH2" s="157"/>
      <c r="CZI2" s="157"/>
      <c r="CZJ2" s="157"/>
      <c r="CZK2" s="157"/>
      <c r="CZL2" s="157"/>
      <c r="CZM2" s="157"/>
      <c r="CZN2" s="157"/>
      <c r="CZO2" s="157"/>
      <c r="CZP2" s="157"/>
      <c r="CZQ2" s="157"/>
      <c r="CZR2" s="157"/>
      <c r="CZS2" s="157"/>
      <c r="CZT2" s="157"/>
      <c r="CZU2" s="157"/>
      <c r="CZV2" s="157"/>
      <c r="CZW2" s="157"/>
      <c r="CZX2" s="157"/>
      <c r="CZY2" s="157"/>
      <c r="CZZ2" s="157"/>
      <c r="DAA2" s="157"/>
      <c r="DAB2" s="157"/>
      <c r="DAC2" s="157"/>
      <c r="DAD2" s="157"/>
      <c r="DAE2" s="157"/>
      <c r="DAF2" s="157"/>
      <c r="DAG2" s="157"/>
      <c r="DAH2" s="157"/>
      <c r="DAI2" s="157"/>
      <c r="DAJ2" s="157"/>
      <c r="DAK2" s="157"/>
      <c r="DAL2" s="157"/>
      <c r="DAM2" s="157"/>
      <c r="DAN2" s="157"/>
      <c r="DAO2" s="157"/>
      <c r="DAP2" s="157"/>
      <c r="DAQ2" s="157"/>
      <c r="DAR2" s="157"/>
      <c r="DAS2" s="157"/>
      <c r="DAT2" s="157"/>
      <c r="DAU2" s="157"/>
      <c r="DAV2" s="157"/>
      <c r="DAW2" s="157"/>
      <c r="DAX2" s="157"/>
      <c r="DAY2" s="157"/>
      <c r="DAZ2" s="157"/>
      <c r="DBA2" s="157"/>
      <c r="DBB2" s="157"/>
      <c r="DBC2" s="157"/>
      <c r="DBD2" s="157"/>
      <c r="DBE2" s="157"/>
      <c r="DBF2" s="157"/>
      <c r="DBG2" s="157"/>
      <c r="DBH2" s="157"/>
      <c r="DBI2" s="157"/>
      <c r="DBJ2" s="157"/>
      <c r="DBK2" s="157"/>
      <c r="DBL2" s="157"/>
      <c r="DBM2" s="157"/>
      <c r="DBN2" s="157"/>
      <c r="DBO2" s="157"/>
      <c r="DBP2" s="157"/>
      <c r="DBQ2" s="157"/>
      <c r="DBR2" s="157"/>
      <c r="DBS2" s="157"/>
      <c r="DBT2" s="157"/>
      <c r="DBU2" s="157"/>
      <c r="DBV2" s="157"/>
      <c r="DBW2" s="157"/>
      <c r="DBX2" s="157"/>
      <c r="DBY2" s="157"/>
      <c r="DBZ2" s="157"/>
      <c r="DCA2" s="157"/>
      <c r="DCB2" s="157"/>
      <c r="DCC2" s="157"/>
      <c r="DCD2" s="157"/>
      <c r="DCE2" s="157"/>
      <c r="DCF2" s="157"/>
      <c r="DCG2" s="157"/>
      <c r="DCH2" s="157"/>
      <c r="DCI2" s="157"/>
      <c r="DCJ2" s="157"/>
      <c r="DCK2" s="157"/>
      <c r="DCL2" s="157"/>
      <c r="DCM2" s="157"/>
      <c r="DCN2" s="157"/>
      <c r="DCO2" s="157"/>
      <c r="DCP2" s="157"/>
      <c r="DCQ2" s="157"/>
      <c r="DCR2" s="157"/>
      <c r="DCS2" s="157"/>
      <c r="DCT2" s="157"/>
      <c r="DCU2" s="157"/>
      <c r="DCV2" s="157"/>
      <c r="DCW2" s="157"/>
      <c r="DCX2" s="157"/>
      <c r="DCY2" s="157"/>
      <c r="DCZ2" s="157"/>
      <c r="DDA2" s="157"/>
      <c r="DDB2" s="157"/>
      <c r="DDC2" s="157"/>
      <c r="DDD2" s="157"/>
      <c r="DDE2" s="157"/>
      <c r="DDF2" s="157"/>
      <c r="DDG2" s="157"/>
      <c r="DDH2" s="157"/>
      <c r="DDI2" s="157"/>
      <c r="DDJ2" s="157"/>
      <c r="DDK2" s="157"/>
      <c r="DDL2" s="157"/>
      <c r="DDM2" s="157"/>
      <c r="DDN2" s="157"/>
      <c r="DDO2" s="157"/>
      <c r="DDP2" s="157"/>
      <c r="DDQ2" s="157"/>
      <c r="DDR2" s="157"/>
      <c r="DDS2" s="157"/>
      <c r="DDT2" s="157"/>
      <c r="DDU2" s="157"/>
      <c r="DDV2" s="157"/>
      <c r="DDW2" s="157"/>
      <c r="DDX2" s="157"/>
      <c r="DDY2" s="157"/>
      <c r="DDZ2" s="157"/>
      <c r="DEA2" s="157"/>
      <c r="DEB2" s="157"/>
      <c r="DEC2" s="157"/>
      <c r="DED2" s="157"/>
      <c r="DEE2" s="157"/>
      <c r="DEF2" s="157"/>
      <c r="DEG2" s="157"/>
      <c r="DEH2" s="157"/>
      <c r="DEI2" s="157"/>
      <c r="DEJ2" s="157"/>
      <c r="DEK2" s="157"/>
      <c r="DEL2" s="157"/>
      <c r="DEM2" s="157"/>
      <c r="DEN2" s="157"/>
      <c r="DEO2" s="157"/>
      <c r="DEP2" s="157"/>
      <c r="DEQ2" s="157"/>
      <c r="DER2" s="157"/>
      <c r="DES2" s="157"/>
      <c r="DET2" s="157"/>
      <c r="DEU2" s="157"/>
      <c r="DEV2" s="157"/>
      <c r="DEW2" s="157"/>
      <c r="DEX2" s="157"/>
      <c r="DEY2" s="157"/>
      <c r="DEZ2" s="157"/>
      <c r="DFA2" s="157"/>
      <c r="DFB2" s="157"/>
      <c r="DFC2" s="157"/>
      <c r="DFD2" s="157"/>
      <c r="DFE2" s="157"/>
      <c r="DFF2" s="157"/>
      <c r="DFG2" s="157"/>
      <c r="DFH2" s="157"/>
      <c r="DFI2" s="157"/>
      <c r="DFJ2" s="157"/>
      <c r="DFK2" s="157"/>
      <c r="DFL2" s="157"/>
      <c r="DFM2" s="157"/>
      <c r="DFN2" s="157"/>
      <c r="DFO2" s="157"/>
      <c r="DFP2" s="157"/>
      <c r="DFQ2" s="157"/>
      <c r="DFR2" s="157"/>
      <c r="DFS2" s="157"/>
      <c r="DFT2" s="157"/>
      <c r="DFU2" s="157"/>
      <c r="DFV2" s="157"/>
      <c r="DFW2" s="157"/>
      <c r="DFX2" s="157"/>
      <c r="DFY2" s="157"/>
      <c r="DFZ2" s="157"/>
      <c r="DGA2" s="157"/>
      <c r="DGB2" s="157"/>
      <c r="DGC2" s="157"/>
      <c r="DGD2" s="157"/>
      <c r="DGE2" s="157"/>
      <c r="DGF2" s="157"/>
      <c r="DGG2" s="157"/>
      <c r="DGH2" s="157"/>
      <c r="DGI2" s="157"/>
      <c r="DGJ2" s="157"/>
      <c r="DGK2" s="157"/>
      <c r="DGL2" s="157"/>
      <c r="DGM2" s="157"/>
      <c r="DGN2" s="157"/>
      <c r="DGO2" s="157"/>
      <c r="DGP2" s="157"/>
      <c r="DGQ2" s="157"/>
      <c r="DGR2" s="157"/>
      <c r="DGS2" s="157"/>
      <c r="DGT2" s="157"/>
      <c r="DGU2" s="157"/>
      <c r="DGV2" s="157"/>
      <c r="DGW2" s="157"/>
      <c r="DGX2" s="157"/>
      <c r="DGY2" s="157"/>
      <c r="DGZ2" s="157"/>
      <c r="DHA2" s="157"/>
      <c r="DHB2" s="157"/>
      <c r="DHC2" s="157"/>
      <c r="DHD2" s="157"/>
      <c r="DHE2" s="157"/>
      <c r="DHF2" s="157"/>
      <c r="DHG2" s="157"/>
      <c r="DHH2" s="157"/>
      <c r="DHI2" s="157"/>
      <c r="DHJ2" s="157"/>
      <c r="DHK2" s="157"/>
      <c r="DHL2" s="157"/>
      <c r="DHM2" s="157"/>
      <c r="DHN2" s="157"/>
      <c r="DHO2" s="157"/>
      <c r="DHP2" s="157"/>
      <c r="DHQ2" s="157"/>
      <c r="DHR2" s="157"/>
      <c r="DHS2" s="157"/>
      <c r="DHT2" s="157"/>
      <c r="DHU2" s="157"/>
      <c r="DHV2" s="157"/>
      <c r="DHW2" s="157"/>
      <c r="DHX2" s="157"/>
      <c r="DHY2" s="157"/>
      <c r="DHZ2" s="157"/>
      <c r="DIA2" s="157"/>
      <c r="DIB2" s="157"/>
      <c r="DIC2" s="157"/>
      <c r="DID2" s="157"/>
      <c r="DIE2" s="157"/>
      <c r="DIF2" s="157"/>
      <c r="DIG2" s="157"/>
      <c r="DIH2" s="157"/>
      <c r="DII2" s="157"/>
      <c r="DIJ2" s="157"/>
      <c r="DIK2" s="157"/>
      <c r="DIL2" s="157"/>
      <c r="DIM2" s="157"/>
      <c r="DIN2" s="157"/>
      <c r="DIO2" s="157"/>
      <c r="DIP2" s="157"/>
      <c r="DIQ2" s="157"/>
      <c r="DIR2" s="157"/>
      <c r="DIS2" s="157"/>
      <c r="DIT2" s="157"/>
      <c r="DIU2" s="157"/>
      <c r="DIV2" s="157"/>
      <c r="DIW2" s="157"/>
      <c r="DIX2" s="157"/>
      <c r="DIY2" s="157"/>
      <c r="DIZ2" s="157"/>
      <c r="DJA2" s="157"/>
      <c r="DJB2" s="157"/>
      <c r="DJC2" s="157"/>
      <c r="DJD2" s="157"/>
      <c r="DJE2" s="157"/>
      <c r="DJF2" s="157"/>
      <c r="DJG2" s="157"/>
      <c r="DJH2" s="157"/>
      <c r="DJI2" s="157"/>
      <c r="DJJ2" s="157"/>
      <c r="DJK2" s="157"/>
      <c r="DJL2" s="157"/>
      <c r="DJM2" s="157"/>
      <c r="DJN2" s="157"/>
      <c r="DJO2" s="157"/>
      <c r="DJP2" s="157"/>
      <c r="DJQ2" s="157"/>
      <c r="DJR2" s="157"/>
      <c r="DJS2" s="157"/>
      <c r="DJT2" s="157"/>
      <c r="DJU2" s="157"/>
      <c r="DJV2" s="157"/>
      <c r="DJW2" s="157"/>
      <c r="DJX2" s="157"/>
      <c r="DJY2" s="157"/>
      <c r="DJZ2" s="157"/>
      <c r="DKA2" s="157"/>
      <c r="DKB2" s="157"/>
      <c r="DKC2" s="157"/>
      <c r="DKD2" s="157"/>
      <c r="DKE2" s="157"/>
      <c r="DKF2" s="157"/>
      <c r="DKG2" s="157"/>
      <c r="DKH2" s="157"/>
      <c r="DKI2" s="157"/>
      <c r="DKJ2" s="157"/>
      <c r="DKK2" s="157"/>
      <c r="DKL2" s="157"/>
      <c r="DKM2" s="157"/>
      <c r="DKN2" s="157"/>
      <c r="DKO2" s="157"/>
      <c r="DKP2" s="157"/>
      <c r="DKQ2" s="157"/>
      <c r="DKR2" s="157"/>
      <c r="DKS2" s="157"/>
      <c r="DKT2" s="157"/>
      <c r="DKU2" s="157"/>
      <c r="DKV2" s="157"/>
      <c r="DKW2" s="157"/>
      <c r="DKX2" s="157"/>
      <c r="DKY2" s="157"/>
      <c r="DKZ2" s="157"/>
      <c r="DLA2" s="157"/>
      <c r="DLB2" s="157"/>
      <c r="DLC2" s="157"/>
      <c r="DLD2" s="157"/>
      <c r="DLE2" s="157"/>
      <c r="DLF2" s="157"/>
      <c r="DLG2" s="157"/>
      <c r="DLH2" s="157"/>
      <c r="DLI2" s="157"/>
      <c r="DLJ2" s="157"/>
      <c r="DLK2" s="157"/>
      <c r="DLL2" s="157"/>
      <c r="DLM2" s="157"/>
      <c r="DLN2" s="157"/>
      <c r="DLO2" s="157"/>
      <c r="DLP2" s="157"/>
      <c r="DLQ2" s="157"/>
      <c r="DLR2" s="157"/>
      <c r="DLS2" s="157"/>
      <c r="DLT2" s="157"/>
      <c r="DLU2" s="157"/>
      <c r="DLV2" s="157"/>
      <c r="DLW2" s="157"/>
      <c r="DLX2" s="157"/>
      <c r="DLY2" s="157"/>
      <c r="DLZ2" s="157"/>
      <c r="DMA2" s="157"/>
      <c r="DMB2" s="157"/>
      <c r="DMC2" s="157"/>
      <c r="DMD2" s="157"/>
      <c r="DME2" s="157"/>
      <c r="DMF2" s="157"/>
      <c r="DMG2" s="157"/>
      <c r="DMH2" s="157"/>
      <c r="DMI2" s="157"/>
      <c r="DMJ2" s="157"/>
      <c r="DMK2" s="157"/>
      <c r="DML2" s="157"/>
      <c r="DMM2" s="157"/>
      <c r="DMN2" s="157"/>
      <c r="DMO2" s="157"/>
      <c r="DMP2" s="157"/>
      <c r="DMQ2" s="157"/>
      <c r="DMR2" s="157"/>
      <c r="DMS2" s="157"/>
      <c r="DMT2" s="157"/>
      <c r="DMU2" s="157"/>
      <c r="DMV2" s="157"/>
      <c r="DMW2" s="157"/>
      <c r="DMX2" s="157"/>
      <c r="DMY2" s="157"/>
      <c r="DMZ2" s="157"/>
      <c r="DNA2" s="157"/>
      <c r="DNB2" s="157"/>
      <c r="DNC2" s="157"/>
      <c r="DND2" s="157"/>
      <c r="DNE2" s="157"/>
      <c r="DNF2" s="157"/>
      <c r="DNG2" s="157"/>
      <c r="DNH2" s="157"/>
      <c r="DNI2" s="157"/>
      <c r="DNJ2" s="157"/>
      <c r="DNK2" s="157"/>
      <c r="DNL2" s="157"/>
      <c r="DNM2" s="157"/>
      <c r="DNN2" s="157"/>
      <c r="DNO2" s="157"/>
      <c r="DNP2" s="157"/>
      <c r="DNQ2" s="157"/>
      <c r="DNR2" s="157"/>
      <c r="DNS2" s="157"/>
      <c r="DNT2" s="157"/>
      <c r="DNU2" s="157"/>
      <c r="DNV2" s="157"/>
      <c r="DNW2" s="157"/>
      <c r="DNX2" s="157"/>
      <c r="DNY2" s="157"/>
      <c r="DNZ2" s="157"/>
      <c r="DOA2" s="157"/>
      <c r="DOB2" s="157"/>
      <c r="DOC2" s="157"/>
      <c r="DOD2" s="157"/>
      <c r="DOE2" s="157"/>
      <c r="DOF2" s="157"/>
      <c r="DOG2" s="157"/>
      <c r="DOH2" s="157"/>
      <c r="DOI2" s="157"/>
      <c r="DOJ2" s="157"/>
      <c r="DOK2" s="157"/>
      <c r="DOL2" s="157"/>
      <c r="DOM2" s="157"/>
      <c r="DON2" s="157"/>
      <c r="DOO2" s="157"/>
      <c r="DOP2" s="157"/>
      <c r="DOQ2" s="157"/>
      <c r="DOR2" s="157"/>
      <c r="DOS2" s="157"/>
      <c r="DOT2" s="157"/>
      <c r="DOU2" s="157"/>
      <c r="DOV2" s="157"/>
      <c r="DOW2" s="157"/>
      <c r="DOX2" s="157"/>
      <c r="DOY2" s="157"/>
      <c r="DOZ2" s="157"/>
      <c r="DPA2" s="157"/>
      <c r="DPB2" s="157"/>
      <c r="DPC2" s="157"/>
      <c r="DPD2" s="157"/>
      <c r="DPE2" s="157"/>
      <c r="DPF2" s="157"/>
      <c r="DPG2" s="157"/>
      <c r="DPH2" s="157"/>
      <c r="DPI2" s="157"/>
      <c r="DPJ2" s="157"/>
      <c r="DPK2" s="157"/>
      <c r="DPL2" s="157"/>
      <c r="DPM2" s="157"/>
      <c r="DPN2" s="157"/>
      <c r="DPO2" s="157"/>
      <c r="DPP2" s="157"/>
      <c r="DPQ2" s="157"/>
      <c r="DPR2" s="157"/>
      <c r="DPS2" s="157"/>
      <c r="DPT2" s="157"/>
      <c r="DPU2" s="157"/>
      <c r="DPV2" s="157"/>
      <c r="DPW2" s="157"/>
      <c r="DPX2" s="157"/>
      <c r="DPY2" s="157"/>
      <c r="DPZ2" s="157"/>
      <c r="DQA2" s="157"/>
      <c r="DQB2" s="157"/>
      <c r="DQC2" s="157"/>
      <c r="DQD2" s="157"/>
      <c r="DQE2" s="157"/>
      <c r="DQF2" s="157"/>
      <c r="DQG2" s="157"/>
      <c r="DQH2" s="157"/>
      <c r="DQI2" s="157"/>
      <c r="DQJ2" s="157"/>
      <c r="DQK2" s="157"/>
      <c r="DQL2" s="157"/>
      <c r="DQM2" s="157"/>
      <c r="DQN2" s="157"/>
      <c r="DQO2" s="157"/>
      <c r="DQP2" s="157"/>
      <c r="DQQ2" s="157"/>
      <c r="DQR2" s="157"/>
      <c r="DQS2" s="157"/>
      <c r="DQT2" s="157"/>
      <c r="DQU2" s="157"/>
      <c r="DQV2" s="157"/>
      <c r="DQW2" s="157"/>
      <c r="DQX2" s="157"/>
      <c r="DQY2" s="157"/>
      <c r="DQZ2" s="157"/>
      <c r="DRA2" s="157"/>
      <c r="DRB2" s="157"/>
      <c r="DRC2" s="157"/>
      <c r="DRD2" s="157"/>
      <c r="DRE2" s="157"/>
      <c r="DRF2" s="157"/>
      <c r="DRG2" s="157"/>
      <c r="DRH2" s="157"/>
      <c r="DRI2" s="157"/>
      <c r="DRJ2" s="157"/>
      <c r="DRK2" s="157"/>
      <c r="DRL2" s="157"/>
      <c r="DRM2" s="157"/>
      <c r="DRN2" s="157"/>
      <c r="DRO2" s="157"/>
      <c r="DRP2" s="157"/>
      <c r="DRQ2" s="157"/>
      <c r="DRR2" s="157"/>
      <c r="DRS2" s="157"/>
      <c r="DRT2" s="157"/>
      <c r="DRU2" s="157"/>
      <c r="DRV2" s="157"/>
      <c r="DRW2" s="157"/>
      <c r="DRX2" s="157"/>
      <c r="DRY2" s="157"/>
      <c r="DRZ2" s="157"/>
      <c r="DSA2" s="157"/>
      <c r="DSB2" s="157"/>
      <c r="DSC2" s="157"/>
      <c r="DSD2" s="157"/>
      <c r="DSE2" s="157"/>
      <c r="DSF2" s="157"/>
      <c r="DSG2" s="157"/>
      <c r="DSH2" s="157"/>
      <c r="DSI2" s="157"/>
      <c r="DSJ2" s="157"/>
      <c r="DSK2" s="157"/>
      <c r="DSL2" s="157"/>
      <c r="DSM2" s="157"/>
      <c r="DSN2" s="157"/>
      <c r="DSO2" s="157"/>
      <c r="DSP2" s="157"/>
      <c r="DSQ2" s="157"/>
      <c r="DSR2" s="157"/>
      <c r="DSS2" s="157"/>
      <c r="DST2" s="157"/>
      <c r="DSU2" s="157"/>
      <c r="DSV2" s="157"/>
      <c r="DSW2" s="157"/>
      <c r="DSX2" s="157"/>
      <c r="DSY2" s="157"/>
      <c r="DSZ2" s="157"/>
      <c r="DTA2" s="157"/>
      <c r="DTB2" s="157"/>
      <c r="DTC2" s="157"/>
      <c r="DTD2" s="157"/>
      <c r="DTE2" s="157"/>
      <c r="DTF2" s="157"/>
      <c r="DTG2" s="157"/>
      <c r="DTH2" s="157"/>
      <c r="DTI2" s="157"/>
      <c r="DTJ2" s="157"/>
      <c r="DTK2" s="157"/>
      <c r="DTL2" s="157"/>
      <c r="DTM2" s="157"/>
      <c r="DTN2" s="157"/>
      <c r="DTO2" s="157"/>
      <c r="DTP2" s="157"/>
      <c r="DTQ2" s="157"/>
      <c r="DTR2" s="157"/>
      <c r="DTS2" s="157"/>
      <c r="DTT2" s="157"/>
      <c r="DTU2" s="157"/>
      <c r="DTV2" s="157"/>
      <c r="DTW2" s="157"/>
      <c r="DTX2" s="157"/>
      <c r="DTY2" s="157"/>
      <c r="DTZ2" s="157"/>
      <c r="DUA2" s="157"/>
      <c r="DUB2" s="157"/>
      <c r="DUC2" s="157"/>
      <c r="DUD2" s="157"/>
      <c r="DUE2" s="157"/>
      <c r="DUF2" s="157"/>
      <c r="DUG2" s="157"/>
      <c r="DUH2" s="157"/>
      <c r="DUI2" s="157"/>
      <c r="DUJ2" s="157"/>
      <c r="DUK2" s="157"/>
      <c r="DUL2" s="157"/>
      <c r="DUM2" s="157"/>
      <c r="DUN2" s="157"/>
      <c r="DUO2" s="157"/>
      <c r="DUP2" s="157"/>
      <c r="DUQ2" s="157"/>
      <c r="DUR2" s="157"/>
      <c r="DUS2" s="157"/>
      <c r="DUT2" s="157"/>
      <c r="DUU2" s="157"/>
      <c r="DUV2" s="157"/>
      <c r="DUW2" s="157"/>
      <c r="DUX2" s="157"/>
      <c r="DUY2" s="157"/>
      <c r="DUZ2" s="157"/>
      <c r="DVA2" s="157"/>
      <c r="DVB2" s="157"/>
      <c r="DVC2" s="157"/>
      <c r="DVD2" s="157"/>
      <c r="DVE2" s="157"/>
      <c r="DVF2" s="157"/>
      <c r="DVG2" s="157"/>
      <c r="DVH2" s="157"/>
      <c r="DVI2" s="157"/>
      <c r="DVJ2" s="157"/>
      <c r="DVK2" s="157"/>
      <c r="DVL2" s="157"/>
      <c r="DVM2" s="157"/>
      <c r="DVN2" s="157"/>
      <c r="DVO2" s="157"/>
      <c r="DVP2" s="157"/>
      <c r="DVQ2" s="157"/>
      <c r="DVR2" s="157"/>
      <c r="DVS2" s="157"/>
      <c r="DVT2" s="157"/>
      <c r="DVU2" s="157"/>
      <c r="DVV2" s="157"/>
      <c r="DVW2" s="157"/>
      <c r="DVX2" s="157"/>
      <c r="DVY2" s="157"/>
      <c r="DVZ2" s="157"/>
      <c r="DWA2" s="157"/>
      <c r="DWB2" s="157"/>
      <c r="DWC2" s="157"/>
      <c r="DWD2" s="157"/>
      <c r="DWE2" s="157"/>
      <c r="DWF2" s="157"/>
      <c r="DWG2" s="157"/>
      <c r="DWH2" s="157"/>
      <c r="DWI2" s="157"/>
      <c r="DWJ2" s="157"/>
      <c r="DWK2" s="157"/>
      <c r="DWL2" s="157"/>
      <c r="DWM2" s="157"/>
      <c r="DWN2" s="157"/>
      <c r="DWO2" s="157"/>
      <c r="DWP2" s="157"/>
      <c r="DWQ2" s="157"/>
      <c r="DWR2" s="157"/>
      <c r="DWS2" s="157"/>
      <c r="DWT2" s="157"/>
      <c r="DWU2" s="157"/>
      <c r="DWV2" s="157"/>
      <c r="DWW2" s="157"/>
      <c r="DWX2" s="157"/>
      <c r="DWY2" s="157"/>
      <c r="DWZ2" s="157"/>
      <c r="DXA2" s="157"/>
      <c r="DXB2" s="157"/>
      <c r="DXC2" s="157"/>
      <c r="DXD2" s="157"/>
      <c r="DXE2" s="157"/>
      <c r="DXF2" s="157"/>
      <c r="DXG2" s="157"/>
      <c r="DXH2" s="157"/>
      <c r="DXI2" s="157"/>
      <c r="DXJ2" s="157"/>
      <c r="DXK2" s="157"/>
      <c r="DXL2" s="157"/>
      <c r="DXM2" s="157"/>
      <c r="DXN2" s="157"/>
      <c r="DXO2" s="157"/>
      <c r="DXP2" s="157"/>
      <c r="DXQ2" s="157"/>
      <c r="DXR2" s="157"/>
      <c r="DXS2" s="157"/>
      <c r="DXT2" s="157"/>
      <c r="DXU2" s="157"/>
      <c r="DXV2" s="157"/>
      <c r="DXW2" s="157"/>
      <c r="DXX2" s="157"/>
      <c r="DXY2" s="157"/>
      <c r="DXZ2" s="157"/>
      <c r="DYA2" s="157"/>
      <c r="DYB2" s="157"/>
      <c r="DYC2" s="157"/>
      <c r="DYD2" s="157"/>
      <c r="DYE2" s="157"/>
      <c r="DYF2" s="157"/>
      <c r="DYG2" s="157"/>
      <c r="DYH2" s="157"/>
      <c r="DYI2" s="157"/>
      <c r="DYJ2" s="157"/>
      <c r="DYK2" s="157"/>
      <c r="DYL2" s="157"/>
      <c r="DYM2" s="157"/>
      <c r="DYN2" s="157"/>
      <c r="DYO2" s="157"/>
      <c r="DYP2" s="157"/>
      <c r="DYQ2" s="157"/>
      <c r="DYR2" s="157"/>
      <c r="DYS2" s="157"/>
      <c r="DYT2" s="157"/>
      <c r="DYU2" s="157"/>
      <c r="DYV2" s="157"/>
      <c r="DYW2" s="157"/>
      <c r="DYX2" s="157"/>
      <c r="DYY2" s="157"/>
      <c r="DYZ2" s="157"/>
      <c r="DZA2" s="157"/>
      <c r="DZB2" s="157"/>
      <c r="DZC2" s="157"/>
      <c r="DZD2" s="157"/>
      <c r="DZE2" s="157"/>
      <c r="DZF2" s="157"/>
      <c r="DZG2" s="157"/>
      <c r="DZH2" s="157"/>
      <c r="DZI2" s="157"/>
      <c r="DZJ2" s="157"/>
      <c r="DZK2" s="157"/>
      <c r="DZL2" s="157"/>
      <c r="DZM2" s="157"/>
      <c r="DZN2" s="157"/>
      <c r="DZO2" s="157"/>
      <c r="DZP2" s="157"/>
      <c r="DZQ2" s="157"/>
      <c r="DZR2" s="157"/>
      <c r="DZS2" s="157"/>
      <c r="DZT2" s="157"/>
      <c r="DZU2" s="157"/>
      <c r="DZV2" s="157"/>
      <c r="DZW2" s="157"/>
      <c r="DZX2" s="157"/>
      <c r="DZY2" s="157"/>
      <c r="DZZ2" s="157"/>
      <c r="EAA2" s="157"/>
      <c r="EAB2" s="157"/>
      <c r="EAC2" s="157"/>
      <c r="EAD2" s="157"/>
      <c r="EAE2" s="157"/>
      <c r="EAF2" s="157"/>
      <c r="EAG2" s="157"/>
      <c r="EAH2" s="157"/>
      <c r="EAI2" s="157"/>
      <c r="EAJ2" s="157"/>
      <c r="EAK2" s="157"/>
      <c r="EAL2" s="157"/>
      <c r="EAM2" s="157"/>
      <c r="EAN2" s="157"/>
      <c r="EAO2" s="157"/>
      <c r="EAP2" s="157"/>
      <c r="EAQ2" s="157"/>
      <c r="EAR2" s="157"/>
      <c r="EAS2" s="157"/>
      <c r="EAT2" s="157"/>
      <c r="EAU2" s="157"/>
      <c r="EAV2" s="157"/>
      <c r="EAW2" s="157"/>
      <c r="EAX2" s="157"/>
      <c r="EAY2" s="157"/>
      <c r="EAZ2" s="157"/>
      <c r="EBA2" s="157"/>
      <c r="EBB2" s="157"/>
      <c r="EBC2" s="157"/>
      <c r="EBD2" s="157"/>
      <c r="EBE2" s="157"/>
      <c r="EBF2" s="157"/>
      <c r="EBG2" s="157"/>
      <c r="EBH2" s="157"/>
      <c r="EBI2" s="157"/>
      <c r="EBJ2" s="157"/>
      <c r="EBK2" s="157"/>
      <c r="EBL2" s="157"/>
      <c r="EBM2" s="157"/>
      <c r="EBN2" s="157"/>
      <c r="EBO2" s="157"/>
      <c r="EBP2" s="157"/>
      <c r="EBQ2" s="157"/>
      <c r="EBR2" s="157"/>
      <c r="EBS2" s="157"/>
      <c r="EBT2" s="157"/>
      <c r="EBU2" s="157"/>
      <c r="EBV2" s="157"/>
      <c r="EBW2" s="157"/>
      <c r="EBX2" s="157"/>
      <c r="EBY2" s="157"/>
      <c r="EBZ2" s="157"/>
      <c r="ECA2" s="157"/>
      <c r="ECB2" s="157"/>
      <c r="ECC2" s="157"/>
      <c r="ECD2" s="157"/>
      <c r="ECE2" s="157"/>
      <c r="ECF2" s="157"/>
      <c r="ECG2" s="157"/>
      <c r="ECH2" s="157"/>
      <c r="ECI2" s="157"/>
      <c r="ECJ2" s="157"/>
      <c r="ECK2" s="157"/>
      <c r="ECL2" s="157"/>
      <c r="ECM2" s="157"/>
      <c r="ECN2" s="157"/>
      <c r="ECO2" s="157"/>
      <c r="ECP2" s="157"/>
      <c r="ECQ2" s="157"/>
      <c r="ECR2" s="157"/>
      <c r="ECS2" s="157"/>
      <c r="ECT2" s="157"/>
      <c r="ECU2" s="157"/>
      <c r="ECV2" s="157"/>
      <c r="ECW2" s="157"/>
      <c r="ECX2" s="157"/>
      <c r="ECY2" s="157"/>
      <c r="ECZ2" s="157"/>
      <c r="EDA2" s="157"/>
      <c r="EDB2" s="157"/>
      <c r="EDC2" s="157"/>
      <c r="EDD2" s="157"/>
      <c r="EDE2" s="157"/>
      <c r="EDF2" s="157"/>
      <c r="EDG2" s="157"/>
      <c r="EDH2" s="157"/>
      <c r="EDI2" s="157"/>
      <c r="EDJ2" s="157"/>
      <c r="EDK2" s="157"/>
      <c r="EDL2" s="157"/>
      <c r="EDM2" s="157"/>
      <c r="EDN2" s="157"/>
      <c r="EDO2" s="157"/>
      <c r="EDP2" s="157"/>
      <c r="EDQ2" s="157"/>
      <c r="EDR2" s="157"/>
      <c r="EDS2" s="157"/>
      <c r="EDT2" s="157"/>
      <c r="EDU2" s="157"/>
      <c r="EDV2" s="157"/>
      <c r="EDW2" s="157"/>
      <c r="EDX2" s="157"/>
      <c r="EDY2" s="157"/>
      <c r="EDZ2" s="157"/>
      <c r="EEA2" s="157"/>
      <c r="EEB2" s="157"/>
      <c r="EEC2" s="157"/>
      <c r="EED2" s="157"/>
      <c r="EEE2" s="157"/>
      <c r="EEF2" s="157"/>
      <c r="EEG2" s="157"/>
      <c r="EEH2" s="157"/>
      <c r="EEI2" s="157"/>
      <c r="EEJ2" s="157"/>
      <c r="EEK2" s="157"/>
      <c r="EEL2" s="157"/>
      <c r="EEM2" s="157"/>
      <c r="EEN2" s="157"/>
      <c r="EEO2" s="157"/>
      <c r="EEP2" s="157"/>
      <c r="EEQ2" s="157"/>
      <c r="EER2" s="157"/>
      <c r="EES2" s="157"/>
      <c r="EET2" s="157"/>
      <c r="EEU2" s="157"/>
      <c r="EEV2" s="157"/>
      <c r="EEW2" s="157"/>
      <c r="EEX2" s="157"/>
      <c r="EEY2" s="157"/>
      <c r="EEZ2" s="157"/>
      <c r="EFA2" s="157"/>
      <c r="EFB2" s="157"/>
      <c r="EFC2" s="157"/>
      <c r="EFD2" s="157"/>
      <c r="EFE2" s="157"/>
      <c r="EFF2" s="157"/>
      <c r="EFG2" s="157"/>
      <c r="EFH2" s="157"/>
      <c r="EFI2" s="157"/>
      <c r="EFJ2" s="157"/>
      <c r="EFK2" s="157"/>
      <c r="EFL2" s="157"/>
      <c r="EFM2" s="157"/>
      <c r="EFN2" s="157"/>
      <c r="EFO2" s="157"/>
      <c r="EFP2" s="157"/>
      <c r="EFQ2" s="157"/>
      <c r="EFR2" s="157"/>
      <c r="EFS2" s="157"/>
      <c r="EFT2" s="157"/>
      <c r="EFU2" s="157"/>
      <c r="EFV2" s="157"/>
      <c r="EFW2" s="157"/>
      <c r="EFX2" s="157"/>
      <c r="EFY2" s="157"/>
      <c r="EFZ2" s="157"/>
      <c r="EGA2" s="157"/>
      <c r="EGB2" s="157"/>
      <c r="EGC2" s="157"/>
      <c r="EGD2" s="157"/>
      <c r="EGE2" s="157"/>
      <c r="EGF2" s="157"/>
      <c r="EGG2" s="157"/>
      <c r="EGH2" s="157"/>
      <c r="EGI2" s="157"/>
      <c r="EGJ2" s="157"/>
      <c r="EGK2" s="157"/>
      <c r="EGL2" s="157"/>
      <c r="EGM2" s="157"/>
      <c r="EGN2" s="157"/>
      <c r="EGO2" s="157"/>
      <c r="EGP2" s="157"/>
      <c r="EGQ2" s="157"/>
      <c r="EGR2" s="157"/>
      <c r="EGS2" s="157"/>
      <c r="EGT2" s="157"/>
      <c r="EGU2" s="157"/>
      <c r="EGV2" s="157"/>
      <c r="EGW2" s="157"/>
      <c r="EGX2" s="157"/>
      <c r="EGY2" s="157"/>
      <c r="EGZ2" s="157"/>
      <c r="EHA2" s="157"/>
      <c r="EHB2" s="157"/>
      <c r="EHC2" s="157"/>
      <c r="EHD2" s="157"/>
      <c r="EHE2" s="157"/>
      <c r="EHF2" s="157"/>
      <c r="EHG2" s="157"/>
      <c r="EHH2" s="157"/>
      <c r="EHI2" s="157"/>
      <c r="EHJ2" s="157"/>
      <c r="EHK2" s="157"/>
      <c r="EHL2" s="157"/>
      <c r="EHM2" s="157"/>
      <c r="EHN2" s="157"/>
      <c r="EHO2" s="157"/>
      <c r="EHP2" s="157"/>
      <c r="EHQ2" s="157"/>
      <c r="EHR2" s="157"/>
      <c r="EHS2" s="157"/>
      <c r="EHT2" s="157"/>
      <c r="EHU2" s="157"/>
      <c r="EHV2" s="157"/>
      <c r="EHW2" s="157"/>
      <c r="EHX2" s="157"/>
      <c r="EHY2" s="157"/>
      <c r="EHZ2" s="157"/>
      <c r="EIA2" s="157"/>
      <c r="EIB2" s="157"/>
      <c r="EIC2" s="157"/>
      <c r="EID2" s="157"/>
      <c r="EIE2" s="157"/>
      <c r="EIF2" s="157"/>
      <c r="EIG2" s="157"/>
      <c r="EIH2" s="157"/>
      <c r="EII2" s="157"/>
      <c r="EIJ2" s="157"/>
      <c r="EIK2" s="157"/>
      <c r="EIL2" s="157"/>
      <c r="EIM2" s="157"/>
      <c r="EIN2" s="157"/>
      <c r="EIO2" s="157"/>
      <c r="EIP2" s="157"/>
      <c r="EIQ2" s="157"/>
      <c r="EIR2" s="157"/>
      <c r="EIS2" s="157"/>
      <c r="EIT2" s="157"/>
      <c r="EIU2" s="157"/>
      <c r="EIV2" s="157"/>
      <c r="EIW2" s="157"/>
      <c r="EIX2" s="157"/>
      <c r="EIY2" s="157"/>
      <c r="EIZ2" s="157"/>
      <c r="EJA2" s="157"/>
      <c r="EJB2" s="157"/>
      <c r="EJC2" s="157"/>
      <c r="EJD2" s="157"/>
      <c r="EJE2" s="157"/>
      <c r="EJF2" s="157"/>
      <c r="EJG2" s="157"/>
      <c r="EJH2" s="157"/>
      <c r="EJI2" s="157"/>
      <c r="EJJ2" s="157"/>
      <c r="EJK2" s="157"/>
      <c r="EJL2" s="157"/>
      <c r="EJM2" s="157"/>
      <c r="EJN2" s="157"/>
      <c r="EJO2" s="157"/>
      <c r="EJP2" s="157"/>
      <c r="EJQ2" s="157"/>
      <c r="EJR2" s="157"/>
      <c r="EJS2" s="157"/>
      <c r="EJT2" s="157"/>
      <c r="EJU2" s="157"/>
      <c r="EJV2" s="157"/>
      <c r="EJW2" s="157"/>
      <c r="EJX2" s="157"/>
      <c r="EJY2" s="157"/>
      <c r="EJZ2" s="157"/>
      <c r="EKA2" s="157"/>
      <c r="EKB2" s="157"/>
      <c r="EKC2" s="157"/>
      <c r="EKD2" s="157"/>
      <c r="EKE2" s="157"/>
      <c r="EKF2" s="157"/>
      <c r="EKG2" s="157"/>
      <c r="EKH2" s="157"/>
      <c r="EKI2" s="157"/>
      <c r="EKJ2" s="157"/>
      <c r="EKK2" s="157"/>
      <c r="EKL2" s="157"/>
      <c r="EKM2" s="157"/>
      <c r="EKN2" s="157"/>
      <c r="EKO2" s="157"/>
      <c r="EKP2" s="157"/>
      <c r="EKQ2" s="157"/>
      <c r="EKR2" s="157"/>
      <c r="EKS2" s="157"/>
      <c r="EKT2" s="157"/>
      <c r="EKU2" s="157"/>
      <c r="EKV2" s="157"/>
      <c r="EKW2" s="157"/>
      <c r="EKX2" s="157"/>
      <c r="EKY2" s="157"/>
      <c r="EKZ2" s="157"/>
      <c r="ELA2" s="157"/>
      <c r="ELB2" s="157"/>
      <c r="ELC2" s="157"/>
      <c r="ELD2" s="157"/>
      <c r="ELE2" s="157"/>
      <c r="ELF2" s="157"/>
      <c r="ELG2" s="157"/>
      <c r="ELH2" s="157"/>
      <c r="ELI2" s="157"/>
      <c r="ELJ2" s="157"/>
      <c r="ELK2" s="157"/>
      <c r="ELL2" s="157"/>
      <c r="ELM2" s="157"/>
      <c r="ELN2" s="157"/>
      <c r="ELO2" s="157"/>
      <c r="ELP2" s="157"/>
      <c r="ELQ2" s="157"/>
      <c r="ELR2" s="157"/>
      <c r="ELS2" s="157"/>
      <c r="ELT2" s="157"/>
      <c r="ELU2" s="157"/>
      <c r="ELV2" s="157"/>
      <c r="ELW2" s="157"/>
      <c r="ELX2" s="157"/>
      <c r="ELY2" s="157"/>
      <c r="ELZ2" s="157"/>
      <c r="EMA2" s="157"/>
      <c r="EMB2" s="157"/>
      <c r="EMC2" s="157"/>
      <c r="EMD2" s="157"/>
      <c r="EME2" s="157"/>
      <c r="EMF2" s="157"/>
      <c r="EMG2" s="157"/>
      <c r="EMH2" s="157"/>
      <c r="EMI2" s="157"/>
      <c r="EMJ2" s="157"/>
      <c r="EMK2" s="157"/>
      <c r="EML2" s="157"/>
      <c r="EMM2" s="157"/>
      <c r="EMN2" s="157"/>
      <c r="EMO2" s="157"/>
      <c r="EMP2" s="157"/>
      <c r="EMQ2" s="157"/>
      <c r="EMR2" s="157"/>
      <c r="EMS2" s="157"/>
      <c r="EMT2" s="157"/>
      <c r="EMU2" s="157"/>
      <c r="EMV2" s="157"/>
      <c r="EMW2" s="157"/>
      <c r="EMX2" s="157"/>
      <c r="EMY2" s="157"/>
      <c r="EMZ2" s="157"/>
      <c r="ENA2" s="157"/>
      <c r="ENB2" s="157"/>
      <c r="ENC2" s="157"/>
      <c r="END2" s="157"/>
      <c r="ENE2" s="157"/>
      <c r="ENF2" s="157"/>
      <c r="ENG2" s="157"/>
      <c r="ENH2" s="157"/>
      <c r="ENI2" s="157"/>
      <c r="ENJ2" s="157"/>
      <c r="ENK2" s="157"/>
      <c r="ENL2" s="157"/>
      <c r="ENM2" s="157"/>
      <c r="ENN2" s="157"/>
      <c r="ENO2" s="157"/>
      <c r="ENP2" s="157"/>
      <c r="ENQ2" s="157"/>
      <c r="ENR2" s="157"/>
      <c r="ENS2" s="157"/>
      <c r="ENT2" s="157"/>
      <c r="ENU2" s="157"/>
      <c r="ENV2" s="157"/>
      <c r="ENW2" s="157"/>
      <c r="ENX2" s="157"/>
      <c r="ENY2" s="157"/>
      <c r="ENZ2" s="157"/>
      <c r="EOA2" s="157"/>
      <c r="EOB2" s="157"/>
      <c r="EOC2" s="157"/>
      <c r="EOD2" s="157"/>
      <c r="EOE2" s="157"/>
      <c r="EOF2" s="157"/>
      <c r="EOG2" s="157"/>
      <c r="EOH2" s="157"/>
      <c r="EOI2" s="157"/>
      <c r="EOJ2" s="157"/>
      <c r="EOK2" s="157"/>
      <c r="EOL2" s="157"/>
      <c r="EOM2" s="157"/>
      <c r="EON2" s="157"/>
      <c r="EOO2" s="157"/>
      <c r="EOP2" s="157"/>
      <c r="EOQ2" s="157"/>
      <c r="EOR2" s="157"/>
      <c r="EOS2" s="157"/>
      <c r="EOT2" s="157"/>
      <c r="EOU2" s="157"/>
      <c r="EOV2" s="157"/>
      <c r="EOW2" s="157"/>
      <c r="EOX2" s="157"/>
      <c r="EOY2" s="157"/>
      <c r="EOZ2" s="157"/>
      <c r="EPA2" s="157"/>
      <c r="EPB2" s="157"/>
      <c r="EPC2" s="157"/>
      <c r="EPD2" s="157"/>
      <c r="EPE2" s="157"/>
      <c r="EPF2" s="157"/>
      <c r="EPG2" s="157"/>
      <c r="EPH2" s="157"/>
      <c r="EPI2" s="157"/>
      <c r="EPJ2" s="157"/>
      <c r="EPK2" s="157"/>
      <c r="EPL2" s="157"/>
      <c r="EPM2" s="157"/>
      <c r="EPN2" s="157"/>
      <c r="EPO2" s="157"/>
      <c r="EPP2" s="157"/>
      <c r="EPQ2" s="157"/>
      <c r="EPR2" s="157"/>
      <c r="EPS2" s="157"/>
      <c r="EPT2" s="157"/>
      <c r="EPU2" s="157"/>
      <c r="EPV2" s="157"/>
      <c r="EPW2" s="157"/>
      <c r="EPX2" s="157"/>
      <c r="EPY2" s="157"/>
      <c r="EPZ2" s="157"/>
      <c r="EQA2" s="157"/>
      <c r="EQB2" s="157"/>
      <c r="EQC2" s="157"/>
      <c r="EQD2" s="157"/>
      <c r="EQE2" s="157"/>
      <c r="EQF2" s="157"/>
      <c r="EQG2" s="157"/>
      <c r="EQH2" s="157"/>
      <c r="EQI2" s="157"/>
      <c r="EQJ2" s="157"/>
      <c r="EQK2" s="157"/>
      <c r="EQL2" s="157"/>
      <c r="EQM2" s="157"/>
      <c r="EQN2" s="157"/>
      <c r="EQO2" s="157"/>
      <c r="EQP2" s="157"/>
      <c r="EQQ2" s="157"/>
      <c r="EQR2" s="157"/>
      <c r="EQS2" s="157"/>
      <c r="EQT2" s="157"/>
      <c r="EQU2" s="157"/>
      <c r="EQV2" s="157"/>
      <c r="EQW2" s="157"/>
      <c r="EQX2" s="157"/>
      <c r="EQY2" s="157"/>
      <c r="EQZ2" s="157"/>
      <c r="ERA2" s="157"/>
      <c r="ERB2" s="157"/>
      <c r="ERC2" s="157"/>
      <c r="ERD2" s="157"/>
      <c r="ERE2" s="157"/>
      <c r="ERF2" s="157"/>
      <c r="ERG2" s="157"/>
      <c r="ERH2" s="157"/>
      <c r="ERI2" s="157"/>
      <c r="ERJ2" s="157"/>
      <c r="ERK2" s="157"/>
      <c r="ERL2" s="157"/>
      <c r="ERM2" s="157"/>
      <c r="ERN2" s="157"/>
      <c r="ERO2" s="157"/>
      <c r="ERP2" s="157"/>
      <c r="ERQ2" s="157"/>
      <c r="ERR2" s="157"/>
      <c r="ERS2" s="157"/>
      <c r="ERT2" s="157"/>
      <c r="ERU2" s="157"/>
      <c r="ERV2" s="157"/>
      <c r="ERW2" s="157"/>
      <c r="ERX2" s="157"/>
      <c r="ERY2" s="157"/>
      <c r="ERZ2" s="157"/>
      <c r="ESA2" s="157"/>
      <c r="ESB2" s="157"/>
      <c r="ESC2" s="157"/>
      <c r="ESD2" s="157"/>
      <c r="ESE2" s="157"/>
      <c r="ESF2" s="157"/>
      <c r="ESG2" s="157"/>
      <c r="ESH2" s="157"/>
      <c r="ESI2" s="157"/>
      <c r="ESJ2" s="157"/>
      <c r="ESK2" s="157"/>
      <c r="ESL2" s="157"/>
      <c r="ESM2" s="157"/>
      <c r="ESN2" s="157"/>
      <c r="ESO2" s="157"/>
      <c r="ESP2" s="157"/>
      <c r="ESQ2" s="157"/>
      <c r="ESR2" s="157"/>
      <c r="ESS2" s="157"/>
      <c r="EST2" s="157"/>
      <c r="ESU2" s="157"/>
      <c r="ESV2" s="157"/>
      <c r="ESW2" s="157"/>
      <c r="ESX2" s="157"/>
      <c r="ESY2" s="157"/>
      <c r="ESZ2" s="157"/>
      <c r="ETA2" s="157"/>
      <c r="ETB2" s="157"/>
      <c r="ETC2" s="157"/>
      <c r="ETD2" s="157"/>
      <c r="ETE2" s="157"/>
      <c r="ETF2" s="157"/>
      <c r="ETG2" s="157"/>
      <c r="ETH2" s="157"/>
      <c r="ETI2" s="157"/>
      <c r="ETJ2" s="157"/>
      <c r="ETK2" s="157"/>
      <c r="ETL2" s="157"/>
      <c r="ETM2" s="157"/>
      <c r="ETN2" s="157"/>
      <c r="ETO2" s="157"/>
      <c r="ETP2" s="157"/>
      <c r="ETQ2" s="157"/>
      <c r="ETR2" s="157"/>
      <c r="ETS2" s="157"/>
      <c r="ETT2" s="157"/>
      <c r="ETU2" s="157"/>
      <c r="ETV2" s="157"/>
      <c r="ETW2" s="157"/>
      <c r="ETX2" s="157"/>
      <c r="ETY2" s="157"/>
      <c r="ETZ2" s="157"/>
      <c r="EUA2" s="157"/>
      <c r="EUB2" s="157"/>
      <c r="EUC2" s="157"/>
      <c r="EUD2" s="157"/>
      <c r="EUE2" s="157"/>
      <c r="EUF2" s="157"/>
      <c r="EUG2" s="157"/>
      <c r="EUH2" s="157"/>
      <c r="EUI2" s="157"/>
      <c r="EUJ2" s="157"/>
      <c r="EUK2" s="157"/>
      <c r="EUL2" s="157"/>
      <c r="EUM2" s="157"/>
      <c r="EUN2" s="157"/>
      <c r="EUO2" s="157"/>
      <c r="EUP2" s="157"/>
      <c r="EUQ2" s="157"/>
      <c r="EUR2" s="157"/>
      <c r="EUS2" s="157"/>
      <c r="EUT2" s="157"/>
      <c r="EUU2" s="157"/>
      <c r="EUV2" s="157"/>
      <c r="EUW2" s="157"/>
      <c r="EUX2" s="157"/>
      <c r="EUY2" s="157"/>
      <c r="EUZ2" s="157"/>
      <c r="EVA2" s="157"/>
      <c r="EVB2" s="157"/>
      <c r="EVC2" s="157"/>
      <c r="EVD2" s="157"/>
      <c r="EVE2" s="157"/>
      <c r="EVF2" s="157"/>
      <c r="EVG2" s="157"/>
      <c r="EVH2" s="157"/>
      <c r="EVI2" s="157"/>
      <c r="EVJ2" s="157"/>
      <c r="EVK2" s="157"/>
      <c r="EVL2" s="157"/>
      <c r="EVM2" s="157"/>
      <c r="EVN2" s="157"/>
      <c r="EVO2" s="157"/>
      <c r="EVP2" s="157"/>
      <c r="EVQ2" s="157"/>
      <c r="EVR2" s="157"/>
      <c r="EVS2" s="157"/>
      <c r="EVT2" s="157"/>
      <c r="EVU2" s="157"/>
      <c r="EVV2" s="157"/>
      <c r="EVW2" s="157"/>
      <c r="EVX2" s="157"/>
      <c r="EVY2" s="157"/>
      <c r="EVZ2" s="157"/>
      <c r="EWA2" s="157"/>
      <c r="EWB2" s="157"/>
      <c r="EWC2" s="157"/>
      <c r="EWD2" s="157"/>
      <c r="EWE2" s="157"/>
      <c r="EWF2" s="157"/>
      <c r="EWG2" s="157"/>
      <c r="EWH2" s="157"/>
      <c r="EWI2" s="157"/>
      <c r="EWJ2" s="157"/>
      <c r="EWK2" s="157"/>
      <c r="EWL2" s="157"/>
      <c r="EWM2" s="157"/>
      <c r="EWN2" s="157"/>
      <c r="EWO2" s="157"/>
      <c r="EWP2" s="157"/>
      <c r="EWQ2" s="157"/>
      <c r="EWR2" s="157"/>
      <c r="EWS2" s="157"/>
      <c r="EWT2" s="157"/>
      <c r="EWU2" s="157"/>
      <c r="EWV2" s="157"/>
      <c r="EWW2" s="157"/>
      <c r="EWX2" s="157"/>
      <c r="EWY2" s="157"/>
      <c r="EWZ2" s="157"/>
      <c r="EXA2" s="157"/>
      <c r="EXB2" s="157"/>
      <c r="EXC2" s="157"/>
      <c r="EXD2" s="157"/>
      <c r="EXE2" s="157"/>
      <c r="EXF2" s="157"/>
      <c r="EXG2" s="157"/>
      <c r="EXH2" s="157"/>
      <c r="EXI2" s="157"/>
      <c r="EXJ2" s="157"/>
      <c r="EXK2" s="157"/>
      <c r="EXL2" s="157"/>
      <c r="EXM2" s="157"/>
      <c r="EXN2" s="157"/>
      <c r="EXO2" s="157"/>
      <c r="EXP2" s="157"/>
      <c r="EXQ2" s="157"/>
      <c r="EXR2" s="157"/>
      <c r="EXS2" s="157"/>
      <c r="EXT2" s="157"/>
      <c r="EXU2" s="157"/>
      <c r="EXV2" s="157"/>
      <c r="EXW2" s="157"/>
      <c r="EXX2" s="157"/>
      <c r="EXY2" s="157"/>
      <c r="EXZ2" s="157"/>
      <c r="EYA2" s="157"/>
      <c r="EYB2" s="157"/>
      <c r="EYC2" s="157"/>
      <c r="EYD2" s="157"/>
      <c r="EYE2" s="157"/>
      <c r="EYF2" s="157"/>
      <c r="EYG2" s="157"/>
      <c r="EYH2" s="157"/>
      <c r="EYI2" s="157"/>
      <c r="EYJ2" s="157"/>
      <c r="EYK2" s="157"/>
      <c r="EYL2" s="157"/>
      <c r="EYM2" s="157"/>
      <c r="EYN2" s="157"/>
      <c r="EYO2" s="157"/>
      <c r="EYP2" s="157"/>
      <c r="EYQ2" s="157"/>
      <c r="EYR2" s="157"/>
      <c r="EYS2" s="157"/>
      <c r="EYT2" s="157"/>
      <c r="EYU2" s="157"/>
      <c r="EYV2" s="157"/>
      <c r="EYW2" s="157"/>
      <c r="EYX2" s="157"/>
      <c r="EYY2" s="157"/>
      <c r="EYZ2" s="157"/>
      <c r="EZA2" s="157"/>
      <c r="EZB2" s="157"/>
      <c r="EZC2" s="157"/>
      <c r="EZD2" s="157"/>
      <c r="EZE2" s="157"/>
      <c r="EZF2" s="157"/>
      <c r="EZG2" s="157"/>
      <c r="EZH2" s="157"/>
      <c r="EZI2" s="157"/>
      <c r="EZJ2" s="157"/>
      <c r="EZK2" s="157"/>
      <c r="EZL2" s="157"/>
      <c r="EZM2" s="157"/>
      <c r="EZN2" s="157"/>
      <c r="EZO2" s="157"/>
      <c r="EZP2" s="157"/>
      <c r="EZQ2" s="157"/>
      <c r="EZR2" s="157"/>
      <c r="EZS2" s="157"/>
      <c r="EZT2" s="157"/>
      <c r="EZU2" s="157"/>
      <c r="EZV2" s="157"/>
      <c r="EZW2" s="157"/>
      <c r="EZX2" s="157"/>
      <c r="EZY2" s="157"/>
      <c r="EZZ2" s="157"/>
      <c r="FAA2" s="157"/>
      <c r="FAB2" s="157"/>
      <c r="FAC2" s="157"/>
      <c r="FAD2" s="157"/>
      <c r="FAE2" s="157"/>
      <c r="FAF2" s="157"/>
      <c r="FAG2" s="157"/>
      <c r="FAH2" s="157"/>
      <c r="FAI2" s="157"/>
      <c r="FAJ2" s="157"/>
      <c r="FAK2" s="157"/>
      <c r="FAL2" s="157"/>
      <c r="FAM2" s="157"/>
      <c r="FAN2" s="157"/>
      <c r="FAO2" s="157"/>
      <c r="FAP2" s="157"/>
      <c r="FAQ2" s="157"/>
      <c r="FAR2" s="157"/>
      <c r="FAS2" s="157"/>
      <c r="FAT2" s="157"/>
      <c r="FAU2" s="157"/>
      <c r="FAV2" s="157"/>
      <c r="FAW2" s="157"/>
      <c r="FAX2" s="157"/>
      <c r="FAY2" s="157"/>
      <c r="FAZ2" s="157"/>
      <c r="FBA2" s="157"/>
      <c r="FBB2" s="157"/>
      <c r="FBC2" s="157"/>
      <c r="FBD2" s="157"/>
      <c r="FBE2" s="157"/>
      <c r="FBF2" s="157"/>
      <c r="FBG2" s="157"/>
      <c r="FBH2" s="157"/>
      <c r="FBI2" s="157"/>
      <c r="FBJ2" s="157"/>
      <c r="FBK2" s="157"/>
      <c r="FBL2" s="157"/>
      <c r="FBM2" s="157"/>
      <c r="FBN2" s="157"/>
      <c r="FBO2" s="157"/>
      <c r="FBP2" s="157"/>
      <c r="FBQ2" s="157"/>
      <c r="FBR2" s="157"/>
      <c r="FBS2" s="157"/>
      <c r="FBT2" s="157"/>
      <c r="FBU2" s="157"/>
      <c r="FBV2" s="157"/>
      <c r="FBW2" s="157"/>
      <c r="FBX2" s="157"/>
      <c r="FBY2" s="157"/>
      <c r="FBZ2" s="157"/>
      <c r="FCA2" s="157"/>
      <c r="FCB2" s="157"/>
      <c r="FCC2" s="157"/>
      <c r="FCD2" s="157"/>
      <c r="FCE2" s="157"/>
      <c r="FCF2" s="157"/>
      <c r="FCG2" s="157"/>
      <c r="FCH2" s="157"/>
      <c r="FCI2" s="157"/>
      <c r="FCJ2" s="157"/>
      <c r="FCK2" s="157"/>
      <c r="FCL2" s="157"/>
      <c r="FCM2" s="157"/>
      <c r="FCN2" s="157"/>
      <c r="FCO2" s="157"/>
      <c r="FCP2" s="157"/>
      <c r="FCQ2" s="157"/>
      <c r="FCR2" s="157"/>
      <c r="FCS2" s="157"/>
      <c r="FCT2" s="157"/>
      <c r="FCU2" s="157"/>
      <c r="FCV2" s="157"/>
      <c r="FCW2" s="157"/>
      <c r="FCX2" s="157"/>
      <c r="FCY2" s="157"/>
      <c r="FCZ2" s="157"/>
      <c r="FDA2" s="157"/>
      <c r="FDB2" s="157"/>
      <c r="FDC2" s="157"/>
      <c r="FDD2" s="157"/>
      <c r="FDE2" s="157"/>
      <c r="FDF2" s="157"/>
      <c r="FDG2" s="157"/>
      <c r="FDH2" s="157"/>
      <c r="FDI2" s="157"/>
      <c r="FDJ2" s="157"/>
      <c r="FDK2" s="157"/>
      <c r="FDL2" s="157"/>
      <c r="FDM2" s="157"/>
      <c r="FDN2" s="157"/>
      <c r="FDO2" s="157"/>
      <c r="FDP2" s="157"/>
      <c r="FDQ2" s="157"/>
      <c r="FDR2" s="157"/>
      <c r="FDS2" s="157"/>
      <c r="FDT2" s="157"/>
      <c r="FDU2" s="157"/>
      <c r="FDV2" s="157"/>
      <c r="FDW2" s="157"/>
      <c r="FDX2" s="157"/>
      <c r="FDY2" s="157"/>
      <c r="FDZ2" s="157"/>
      <c r="FEA2" s="157"/>
      <c r="FEB2" s="157"/>
      <c r="FEC2" s="157"/>
      <c r="FED2" s="157"/>
      <c r="FEE2" s="157"/>
      <c r="FEF2" s="157"/>
      <c r="FEG2" s="157"/>
      <c r="FEH2" s="157"/>
      <c r="FEI2" s="157"/>
      <c r="FEJ2" s="157"/>
      <c r="FEK2" s="157"/>
      <c r="FEL2" s="157"/>
      <c r="FEM2" s="157"/>
      <c r="FEN2" s="157"/>
      <c r="FEO2" s="157"/>
      <c r="FEP2" s="157"/>
      <c r="FEQ2" s="157"/>
      <c r="FER2" s="157"/>
      <c r="FES2" s="157"/>
      <c r="FET2" s="157"/>
      <c r="FEU2" s="157"/>
      <c r="FEV2" s="157"/>
      <c r="FEW2" s="157"/>
      <c r="FEX2" s="157"/>
      <c r="FEY2" s="157"/>
      <c r="FEZ2" s="157"/>
      <c r="FFA2" s="157"/>
      <c r="FFB2" s="157"/>
      <c r="FFC2" s="157"/>
      <c r="FFD2" s="157"/>
      <c r="FFE2" s="157"/>
      <c r="FFF2" s="157"/>
      <c r="FFG2" s="157"/>
      <c r="FFH2" s="157"/>
      <c r="FFI2" s="157"/>
      <c r="FFJ2" s="157"/>
      <c r="FFK2" s="157"/>
      <c r="FFL2" s="157"/>
      <c r="FFM2" s="157"/>
      <c r="FFN2" s="157"/>
      <c r="FFO2" s="157"/>
      <c r="FFP2" s="157"/>
      <c r="FFQ2" s="157"/>
      <c r="FFR2" s="157"/>
      <c r="FFS2" s="157"/>
      <c r="FFT2" s="157"/>
      <c r="FFU2" s="157"/>
      <c r="FFV2" s="157"/>
      <c r="FFW2" s="157"/>
      <c r="FFX2" s="157"/>
      <c r="FFY2" s="157"/>
      <c r="FFZ2" s="157"/>
      <c r="FGA2" s="157"/>
      <c r="FGB2" s="157"/>
      <c r="FGC2" s="157"/>
      <c r="FGD2" s="157"/>
      <c r="FGE2" s="157"/>
      <c r="FGF2" s="157"/>
      <c r="FGG2" s="157"/>
      <c r="FGH2" s="157"/>
      <c r="FGI2" s="157"/>
      <c r="FGJ2" s="157"/>
      <c r="FGK2" s="157"/>
      <c r="FGL2" s="157"/>
      <c r="FGM2" s="157"/>
      <c r="FGN2" s="157"/>
      <c r="FGO2" s="157"/>
      <c r="FGP2" s="157"/>
      <c r="FGQ2" s="157"/>
      <c r="FGR2" s="157"/>
      <c r="FGS2" s="157"/>
      <c r="FGT2" s="157"/>
      <c r="FGU2" s="157"/>
      <c r="FGV2" s="157"/>
      <c r="FGW2" s="157"/>
      <c r="FGX2" s="157"/>
      <c r="FGY2" s="157"/>
      <c r="FGZ2" s="157"/>
      <c r="FHA2" s="157"/>
      <c r="FHB2" s="157"/>
      <c r="FHC2" s="157"/>
      <c r="FHD2" s="157"/>
      <c r="FHE2" s="157"/>
      <c r="FHF2" s="157"/>
      <c r="FHG2" s="157"/>
      <c r="FHH2" s="157"/>
      <c r="FHI2" s="157"/>
      <c r="FHJ2" s="157"/>
      <c r="FHK2" s="157"/>
      <c r="FHL2" s="157"/>
      <c r="FHM2" s="157"/>
      <c r="FHN2" s="157"/>
      <c r="FHO2" s="157"/>
      <c r="FHP2" s="157"/>
      <c r="FHQ2" s="157"/>
      <c r="FHR2" s="157"/>
      <c r="FHS2" s="157"/>
      <c r="FHT2" s="157"/>
      <c r="FHU2" s="157"/>
      <c r="FHV2" s="157"/>
      <c r="FHW2" s="157"/>
      <c r="FHX2" s="157"/>
      <c r="FHY2" s="157"/>
      <c r="FHZ2" s="157"/>
      <c r="FIA2" s="157"/>
      <c r="FIB2" s="157"/>
      <c r="FIC2" s="157"/>
      <c r="FID2" s="157"/>
      <c r="FIE2" s="157"/>
      <c r="FIF2" s="157"/>
      <c r="FIG2" s="157"/>
      <c r="FIH2" s="157"/>
      <c r="FII2" s="157"/>
      <c r="FIJ2" s="157"/>
      <c r="FIK2" s="157"/>
      <c r="FIL2" s="157"/>
      <c r="FIM2" s="157"/>
      <c r="FIN2" s="157"/>
      <c r="FIO2" s="157"/>
      <c r="FIP2" s="157"/>
      <c r="FIQ2" s="157"/>
      <c r="FIR2" s="157"/>
      <c r="FIS2" s="157"/>
      <c r="FIT2" s="157"/>
      <c r="FIU2" s="157"/>
      <c r="FIV2" s="157"/>
      <c r="FIW2" s="157"/>
      <c r="FIX2" s="157"/>
      <c r="FIY2" s="157"/>
      <c r="FIZ2" s="157"/>
      <c r="FJA2" s="157"/>
      <c r="FJB2" s="157"/>
      <c r="FJC2" s="157"/>
      <c r="FJD2" s="157"/>
      <c r="FJE2" s="157"/>
      <c r="FJF2" s="157"/>
      <c r="FJG2" s="157"/>
      <c r="FJH2" s="157"/>
      <c r="FJI2" s="157"/>
      <c r="FJJ2" s="157"/>
      <c r="FJK2" s="157"/>
      <c r="FJL2" s="157"/>
      <c r="FJM2" s="157"/>
      <c r="FJN2" s="157"/>
      <c r="FJO2" s="157"/>
      <c r="FJP2" s="157"/>
      <c r="FJQ2" s="157"/>
      <c r="FJR2" s="157"/>
      <c r="FJS2" s="157"/>
      <c r="FJT2" s="157"/>
      <c r="FJU2" s="157"/>
      <c r="FJV2" s="157"/>
      <c r="FJW2" s="157"/>
      <c r="FJX2" s="157"/>
      <c r="FJY2" s="157"/>
      <c r="FJZ2" s="157"/>
      <c r="FKA2" s="157"/>
      <c r="FKB2" s="157"/>
      <c r="FKC2" s="157"/>
      <c r="FKD2" s="157"/>
      <c r="FKE2" s="157"/>
      <c r="FKF2" s="157"/>
      <c r="FKG2" s="157"/>
      <c r="FKH2" s="157"/>
      <c r="FKI2" s="157"/>
      <c r="FKJ2" s="157"/>
      <c r="FKK2" s="157"/>
      <c r="FKL2" s="157"/>
      <c r="FKM2" s="157"/>
      <c r="FKN2" s="157"/>
      <c r="FKO2" s="157"/>
      <c r="FKP2" s="157"/>
      <c r="FKQ2" s="157"/>
      <c r="FKR2" s="157"/>
      <c r="FKS2" s="157"/>
      <c r="FKT2" s="157"/>
      <c r="FKU2" s="157"/>
      <c r="FKV2" s="157"/>
      <c r="FKW2" s="157"/>
      <c r="FKX2" s="157"/>
      <c r="FKY2" s="157"/>
      <c r="FKZ2" s="157"/>
      <c r="FLA2" s="157"/>
      <c r="FLB2" s="157"/>
      <c r="FLC2" s="157"/>
      <c r="FLD2" s="157"/>
      <c r="FLE2" s="157"/>
      <c r="FLF2" s="157"/>
      <c r="FLG2" s="157"/>
      <c r="FLH2" s="157"/>
      <c r="FLI2" s="157"/>
      <c r="FLJ2" s="157"/>
      <c r="FLK2" s="157"/>
      <c r="FLL2" s="157"/>
      <c r="FLM2" s="157"/>
      <c r="FLN2" s="157"/>
      <c r="FLO2" s="157"/>
      <c r="FLP2" s="157"/>
      <c r="FLQ2" s="157"/>
      <c r="FLR2" s="157"/>
      <c r="FLS2" s="157"/>
      <c r="FLT2" s="157"/>
      <c r="FLU2" s="157"/>
      <c r="FLV2" s="157"/>
      <c r="FLW2" s="157"/>
      <c r="FLX2" s="157"/>
      <c r="FLY2" s="157"/>
      <c r="FLZ2" s="157"/>
      <c r="FMA2" s="157"/>
      <c r="FMB2" s="157"/>
      <c r="FMC2" s="157"/>
      <c r="FMD2" s="157"/>
      <c r="FME2" s="157"/>
      <c r="FMF2" s="157"/>
      <c r="FMG2" s="157"/>
      <c r="FMH2" s="157"/>
      <c r="FMI2" s="157"/>
      <c r="FMJ2" s="157"/>
      <c r="FMK2" s="157"/>
      <c r="FML2" s="157"/>
      <c r="FMM2" s="157"/>
      <c r="FMN2" s="157"/>
      <c r="FMO2" s="157"/>
      <c r="FMP2" s="157"/>
      <c r="FMQ2" s="157"/>
      <c r="FMR2" s="157"/>
      <c r="FMS2" s="157"/>
      <c r="FMT2" s="157"/>
      <c r="FMU2" s="157"/>
      <c r="FMV2" s="157"/>
      <c r="FMW2" s="157"/>
      <c r="FMX2" s="157"/>
      <c r="FMY2" s="157"/>
      <c r="FMZ2" s="157"/>
      <c r="FNA2" s="157"/>
      <c r="FNB2" s="157"/>
      <c r="FNC2" s="157"/>
      <c r="FND2" s="157"/>
      <c r="FNE2" s="157"/>
      <c r="FNF2" s="157"/>
      <c r="FNG2" s="157"/>
      <c r="FNH2" s="157"/>
      <c r="FNI2" s="157"/>
      <c r="FNJ2" s="157"/>
      <c r="FNK2" s="157"/>
      <c r="FNL2" s="157"/>
      <c r="FNM2" s="157"/>
      <c r="FNN2" s="157"/>
      <c r="FNO2" s="157"/>
      <c r="FNP2" s="157"/>
      <c r="FNQ2" s="157"/>
      <c r="FNR2" s="157"/>
      <c r="FNS2" s="157"/>
      <c r="FNT2" s="157"/>
      <c r="FNU2" s="157"/>
      <c r="FNV2" s="157"/>
      <c r="FNW2" s="157"/>
      <c r="FNX2" s="157"/>
      <c r="FNY2" s="157"/>
      <c r="FNZ2" s="157"/>
      <c r="FOA2" s="157"/>
      <c r="FOB2" s="157"/>
      <c r="FOC2" s="157"/>
      <c r="FOD2" s="157"/>
      <c r="FOE2" s="157"/>
      <c r="FOF2" s="157"/>
      <c r="FOG2" s="157"/>
      <c r="FOH2" s="157"/>
      <c r="FOI2" s="157"/>
      <c r="FOJ2" s="157"/>
      <c r="FOK2" s="157"/>
      <c r="FOL2" s="157"/>
      <c r="FOM2" s="157"/>
      <c r="FON2" s="157"/>
      <c r="FOO2" s="157"/>
      <c r="FOP2" s="157"/>
      <c r="FOQ2" s="157"/>
      <c r="FOR2" s="157"/>
      <c r="FOS2" s="157"/>
      <c r="FOT2" s="157"/>
      <c r="FOU2" s="157"/>
      <c r="FOV2" s="157"/>
      <c r="FOW2" s="157"/>
      <c r="FOX2" s="157"/>
      <c r="FOY2" s="157"/>
      <c r="FOZ2" s="157"/>
      <c r="FPA2" s="157"/>
      <c r="FPB2" s="157"/>
      <c r="FPC2" s="157"/>
      <c r="FPD2" s="157"/>
      <c r="FPE2" s="157"/>
      <c r="FPF2" s="157"/>
      <c r="FPG2" s="157"/>
      <c r="FPH2" s="157"/>
      <c r="FPI2" s="157"/>
      <c r="FPJ2" s="157"/>
      <c r="FPK2" s="157"/>
      <c r="FPL2" s="157"/>
      <c r="FPM2" s="157"/>
      <c r="FPN2" s="157"/>
      <c r="FPO2" s="157"/>
      <c r="FPP2" s="157"/>
      <c r="FPQ2" s="157"/>
      <c r="FPR2" s="157"/>
      <c r="FPS2" s="157"/>
      <c r="FPT2" s="157"/>
      <c r="FPU2" s="157"/>
      <c r="FPV2" s="157"/>
      <c r="FPW2" s="157"/>
      <c r="FPX2" s="157"/>
      <c r="FPY2" s="157"/>
      <c r="FPZ2" s="157"/>
      <c r="FQA2" s="157"/>
      <c r="FQB2" s="157"/>
      <c r="FQC2" s="157"/>
      <c r="FQD2" s="157"/>
      <c r="FQE2" s="157"/>
      <c r="FQF2" s="157"/>
      <c r="FQG2" s="157"/>
      <c r="FQH2" s="157"/>
      <c r="FQI2" s="157"/>
      <c r="FQJ2" s="157"/>
      <c r="FQK2" s="157"/>
      <c r="FQL2" s="157"/>
      <c r="FQM2" s="157"/>
      <c r="FQN2" s="157"/>
      <c r="FQO2" s="157"/>
      <c r="FQP2" s="157"/>
      <c r="FQQ2" s="157"/>
      <c r="FQR2" s="157"/>
      <c r="FQS2" s="157"/>
      <c r="FQT2" s="157"/>
      <c r="FQU2" s="157"/>
      <c r="FQV2" s="157"/>
      <c r="FQW2" s="157"/>
      <c r="FQX2" s="157"/>
      <c r="FQY2" s="157"/>
      <c r="FQZ2" s="157"/>
      <c r="FRA2" s="157"/>
      <c r="FRB2" s="157"/>
      <c r="FRC2" s="157"/>
      <c r="FRD2" s="157"/>
      <c r="FRE2" s="157"/>
      <c r="FRF2" s="157"/>
      <c r="FRG2" s="157"/>
      <c r="FRH2" s="157"/>
      <c r="FRI2" s="157"/>
      <c r="FRJ2" s="157"/>
      <c r="FRK2" s="157"/>
      <c r="FRL2" s="157"/>
      <c r="FRM2" s="157"/>
      <c r="FRN2" s="157"/>
      <c r="FRO2" s="157"/>
      <c r="FRP2" s="157"/>
      <c r="FRQ2" s="157"/>
      <c r="FRR2" s="157"/>
      <c r="FRS2" s="157"/>
      <c r="FRT2" s="157"/>
      <c r="FRU2" s="157"/>
      <c r="FRV2" s="157"/>
      <c r="FRW2" s="157"/>
      <c r="FRX2" s="157"/>
      <c r="FRY2" s="157"/>
      <c r="FRZ2" s="157"/>
      <c r="FSA2" s="157"/>
      <c r="FSB2" s="157"/>
      <c r="FSC2" s="157"/>
      <c r="FSD2" s="157"/>
      <c r="FSE2" s="157"/>
      <c r="FSF2" s="157"/>
      <c r="FSG2" s="157"/>
      <c r="FSH2" s="157"/>
      <c r="FSI2" s="157"/>
      <c r="FSJ2" s="157"/>
      <c r="FSK2" s="157"/>
      <c r="FSL2" s="157"/>
      <c r="FSM2" s="157"/>
      <c r="FSN2" s="157"/>
      <c r="FSO2" s="157"/>
      <c r="FSP2" s="157"/>
      <c r="FSQ2" s="157"/>
      <c r="FSR2" s="157"/>
      <c r="FSS2" s="157"/>
      <c r="FST2" s="157"/>
      <c r="FSU2" s="157"/>
      <c r="FSV2" s="157"/>
      <c r="FSW2" s="157"/>
      <c r="FSX2" s="157"/>
      <c r="FSY2" s="157"/>
      <c r="FSZ2" s="157"/>
      <c r="FTA2" s="157"/>
      <c r="FTB2" s="157"/>
      <c r="FTC2" s="157"/>
      <c r="FTD2" s="157"/>
      <c r="FTE2" s="157"/>
      <c r="FTF2" s="157"/>
      <c r="FTG2" s="157"/>
      <c r="FTH2" s="157"/>
      <c r="FTI2" s="157"/>
      <c r="FTJ2" s="157"/>
      <c r="FTK2" s="157"/>
      <c r="FTL2" s="157"/>
      <c r="FTM2" s="157"/>
      <c r="FTN2" s="157"/>
      <c r="FTO2" s="157"/>
      <c r="FTP2" s="157"/>
      <c r="FTQ2" s="157"/>
      <c r="FTR2" s="157"/>
      <c r="FTS2" s="157"/>
      <c r="FTT2" s="157"/>
      <c r="FTU2" s="157"/>
      <c r="FTV2" s="157"/>
      <c r="FTW2" s="157"/>
      <c r="FTX2" s="157"/>
      <c r="FTY2" s="157"/>
      <c r="FTZ2" s="157"/>
      <c r="FUA2" s="157"/>
      <c r="FUB2" s="157"/>
      <c r="FUC2" s="157"/>
      <c r="FUD2" s="157"/>
      <c r="FUE2" s="157"/>
      <c r="FUF2" s="157"/>
      <c r="FUG2" s="157"/>
      <c r="FUH2" s="157"/>
      <c r="FUI2" s="157"/>
      <c r="FUJ2" s="157"/>
      <c r="FUK2" s="157"/>
      <c r="FUL2" s="157"/>
      <c r="FUM2" s="157"/>
      <c r="FUN2" s="157"/>
      <c r="FUO2" s="157"/>
      <c r="FUP2" s="157"/>
      <c r="FUQ2" s="157"/>
      <c r="FUR2" s="157"/>
      <c r="FUS2" s="157"/>
      <c r="FUT2" s="157"/>
      <c r="FUU2" s="157"/>
      <c r="FUV2" s="157"/>
      <c r="FUW2" s="157"/>
      <c r="FUX2" s="157"/>
      <c r="FUY2" s="157"/>
      <c r="FUZ2" s="157"/>
      <c r="FVA2" s="157"/>
      <c r="FVB2" s="157"/>
      <c r="FVC2" s="157"/>
      <c r="FVD2" s="157"/>
      <c r="FVE2" s="157"/>
      <c r="FVF2" s="157"/>
      <c r="FVG2" s="157"/>
      <c r="FVH2" s="157"/>
      <c r="FVI2" s="157"/>
      <c r="FVJ2" s="157"/>
      <c r="FVK2" s="157"/>
      <c r="FVL2" s="157"/>
      <c r="FVM2" s="157"/>
      <c r="FVN2" s="157"/>
      <c r="FVO2" s="157"/>
      <c r="FVP2" s="157"/>
      <c r="FVQ2" s="157"/>
      <c r="FVR2" s="157"/>
      <c r="FVS2" s="157"/>
      <c r="FVT2" s="157"/>
      <c r="FVU2" s="157"/>
      <c r="FVV2" s="157"/>
      <c r="FVW2" s="157"/>
      <c r="FVX2" s="157"/>
      <c r="FVY2" s="157"/>
      <c r="FVZ2" s="157"/>
      <c r="FWA2" s="157"/>
      <c r="FWB2" s="157"/>
      <c r="FWC2" s="157"/>
      <c r="FWD2" s="157"/>
      <c r="FWE2" s="157"/>
      <c r="FWF2" s="157"/>
      <c r="FWG2" s="157"/>
      <c r="FWH2" s="157"/>
      <c r="FWI2" s="157"/>
      <c r="FWJ2" s="157"/>
      <c r="FWK2" s="157"/>
      <c r="FWL2" s="157"/>
      <c r="FWM2" s="157"/>
      <c r="FWN2" s="157"/>
      <c r="FWO2" s="157"/>
      <c r="FWP2" s="157"/>
      <c r="FWQ2" s="157"/>
      <c r="FWR2" s="157"/>
      <c r="FWS2" s="157"/>
      <c r="FWT2" s="157"/>
      <c r="FWU2" s="157"/>
      <c r="FWV2" s="157"/>
      <c r="FWW2" s="157"/>
      <c r="FWX2" s="157"/>
      <c r="FWY2" s="157"/>
      <c r="FWZ2" s="157"/>
      <c r="FXA2" s="157"/>
      <c r="FXB2" s="157"/>
      <c r="FXC2" s="157"/>
      <c r="FXD2" s="157"/>
      <c r="FXE2" s="157"/>
      <c r="FXF2" s="157"/>
      <c r="FXG2" s="157"/>
      <c r="FXH2" s="157"/>
      <c r="FXI2" s="157"/>
      <c r="FXJ2" s="157"/>
      <c r="FXK2" s="157"/>
      <c r="FXL2" s="157"/>
      <c r="FXM2" s="157"/>
      <c r="FXN2" s="157"/>
      <c r="FXO2" s="157"/>
      <c r="FXP2" s="157"/>
      <c r="FXQ2" s="157"/>
      <c r="FXR2" s="157"/>
      <c r="FXS2" s="157"/>
      <c r="FXT2" s="157"/>
      <c r="FXU2" s="157"/>
      <c r="FXV2" s="157"/>
      <c r="FXW2" s="157"/>
      <c r="FXX2" s="157"/>
      <c r="FXY2" s="157"/>
      <c r="FXZ2" s="157"/>
      <c r="FYA2" s="157"/>
      <c r="FYB2" s="157"/>
      <c r="FYC2" s="157"/>
      <c r="FYD2" s="157"/>
      <c r="FYE2" s="157"/>
      <c r="FYF2" s="157"/>
      <c r="FYG2" s="157"/>
      <c r="FYH2" s="157"/>
      <c r="FYI2" s="157"/>
      <c r="FYJ2" s="157"/>
      <c r="FYK2" s="157"/>
      <c r="FYL2" s="157"/>
      <c r="FYM2" s="157"/>
      <c r="FYN2" s="157"/>
      <c r="FYO2" s="157"/>
      <c r="FYP2" s="157"/>
      <c r="FYQ2" s="157"/>
      <c r="FYR2" s="157"/>
      <c r="FYS2" s="157"/>
      <c r="FYT2" s="157"/>
      <c r="FYU2" s="157"/>
      <c r="FYV2" s="157"/>
      <c r="FYW2" s="157"/>
      <c r="FYX2" s="157"/>
      <c r="FYY2" s="157"/>
      <c r="FYZ2" s="157"/>
      <c r="FZA2" s="157"/>
      <c r="FZB2" s="157"/>
      <c r="FZC2" s="157"/>
      <c r="FZD2" s="157"/>
      <c r="FZE2" s="157"/>
      <c r="FZF2" s="157"/>
      <c r="FZG2" s="157"/>
      <c r="FZH2" s="157"/>
      <c r="FZI2" s="157"/>
      <c r="FZJ2" s="157"/>
      <c r="FZK2" s="157"/>
      <c r="FZL2" s="157"/>
      <c r="FZM2" s="157"/>
      <c r="FZN2" s="157"/>
      <c r="FZO2" s="157"/>
      <c r="FZP2" s="157"/>
      <c r="FZQ2" s="157"/>
      <c r="FZR2" s="157"/>
      <c r="FZS2" s="157"/>
      <c r="FZT2" s="157"/>
      <c r="FZU2" s="157"/>
      <c r="FZV2" s="157"/>
      <c r="FZW2" s="157"/>
      <c r="FZX2" s="157"/>
      <c r="FZY2" s="157"/>
      <c r="FZZ2" s="157"/>
      <c r="GAA2" s="157"/>
      <c r="GAB2" s="157"/>
      <c r="GAC2" s="157"/>
      <c r="GAD2" s="157"/>
      <c r="GAE2" s="157"/>
      <c r="GAF2" s="157"/>
      <c r="GAG2" s="157"/>
      <c r="GAH2" s="157"/>
      <c r="GAI2" s="157"/>
      <c r="GAJ2" s="157"/>
      <c r="GAK2" s="157"/>
      <c r="GAL2" s="157"/>
      <c r="GAM2" s="157"/>
      <c r="GAN2" s="157"/>
      <c r="GAO2" s="157"/>
      <c r="GAP2" s="157"/>
      <c r="GAQ2" s="157"/>
      <c r="GAR2" s="157"/>
      <c r="GAS2" s="157"/>
      <c r="GAT2" s="157"/>
      <c r="GAU2" s="157"/>
      <c r="GAV2" s="157"/>
      <c r="GAW2" s="157"/>
      <c r="GAX2" s="157"/>
      <c r="GAY2" s="157"/>
      <c r="GAZ2" s="157"/>
      <c r="GBA2" s="157"/>
      <c r="GBB2" s="157"/>
      <c r="GBC2" s="157"/>
      <c r="GBD2" s="157"/>
      <c r="GBE2" s="157"/>
      <c r="GBF2" s="157"/>
      <c r="GBG2" s="157"/>
      <c r="GBH2" s="157"/>
      <c r="GBI2" s="157"/>
      <c r="GBJ2" s="157"/>
      <c r="GBK2" s="157"/>
      <c r="GBL2" s="157"/>
      <c r="GBM2" s="157"/>
      <c r="GBN2" s="157"/>
      <c r="GBO2" s="157"/>
      <c r="GBP2" s="157"/>
      <c r="GBQ2" s="157"/>
      <c r="GBR2" s="157"/>
      <c r="GBS2" s="157"/>
      <c r="GBT2" s="157"/>
      <c r="GBU2" s="157"/>
      <c r="GBV2" s="157"/>
      <c r="GBW2" s="157"/>
      <c r="GBX2" s="157"/>
      <c r="GBY2" s="157"/>
      <c r="GBZ2" s="157"/>
      <c r="GCA2" s="157"/>
      <c r="GCB2" s="157"/>
      <c r="GCC2" s="157"/>
      <c r="GCD2" s="157"/>
      <c r="GCE2" s="157"/>
      <c r="GCF2" s="157"/>
      <c r="GCG2" s="157"/>
      <c r="GCH2" s="157"/>
      <c r="GCI2" s="157"/>
      <c r="GCJ2" s="157"/>
      <c r="GCK2" s="157"/>
      <c r="GCL2" s="157"/>
      <c r="GCM2" s="157"/>
      <c r="GCN2" s="157"/>
      <c r="GCO2" s="157"/>
      <c r="GCP2" s="157"/>
      <c r="GCQ2" s="157"/>
      <c r="GCR2" s="157"/>
      <c r="GCS2" s="157"/>
      <c r="GCT2" s="157"/>
      <c r="GCU2" s="157"/>
      <c r="GCV2" s="157"/>
      <c r="GCW2" s="157"/>
      <c r="GCX2" s="157"/>
      <c r="GCY2" s="157"/>
      <c r="GCZ2" s="157"/>
      <c r="GDA2" s="157"/>
      <c r="GDB2" s="157"/>
      <c r="GDC2" s="157"/>
      <c r="GDD2" s="157"/>
      <c r="GDE2" s="157"/>
      <c r="GDF2" s="157"/>
      <c r="GDG2" s="157"/>
      <c r="GDH2" s="157"/>
      <c r="GDI2" s="157"/>
      <c r="GDJ2" s="157"/>
      <c r="GDK2" s="157"/>
      <c r="GDL2" s="157"/>
      <c r="GDM2" s="157"/>
      <c r="GDN2" s="157"/>
      <c r="GDO2" s="157"/>
      <c r="GDP2" s="157"/>
      <c r="GDQ2" s="157"/>
      <c r="GDR2" s="157"/>
      <c r="GDS2" s="157"/>
      <c r="GDT2" s="157"/>
      <c r="GDU2" s="157"/>
      <c r="GDV2" s="157"/>
      <c r="GDW2" s="157"/>
      <c r="GDX2" s="157"/>
      <c r="GDY2" s="157"/>
      <c r="GDZ2" s="157"/>
      <c r="GEA2" s="157"/>
      <c r="GEB2" s="157"/>
      <c r="GEC2" s="157"/>
      <c r="GED2" s="157"/>
      <c r="GEE2" s="157"/>
      <c r="GEF2" s="157"/>
      <c r="GEG2" s="157"/>
      <c r="GEH2" s="157"/>
      <c r="GEI2" s="157"/>
      <c r="GEJ2" s="157"/>
      <c r="GEK2" s="157"/>
      <c r="GEL2" s="157"/>
      <c r="GEM2" s="157"/>
      <c r="GEN2" s="157"/>
      <c r="GEO2" s="157"/>
      <c r="GEP2" s="157"/>
      <c r="GEQ2" s="157"/>
      <c r="GER2" s="157"/>
      <c r="GES2" s="157"/>
      <c r="GET2" s="157"/>
      <c r="GEU2" s="157"/>
      <c r="GEV2" s="157"/>
      <c r="GEW2" s="157"/>
      <c r="GEX2" s="157"/>
      <c r="GEY2" s="157"/>
      <c r="GEZ2" s="157"/>
      <c r="GFA2" s="157"/>
      <c r="GFB2" s="157"/>
      <c r="GFC2" s="157"/>
      <c r="GFD2" s="157"/>
      <c r="GFE2" s="157"/>
      <c r="GFF2" s="157"/>
      <c r="GFG2" s="157"/>
      <c r="GFH2" s="157"/>
      <c r="GFI2" s="157"/>
      <c r="GFJ2" s="157"/>
      <c r="GFK2" s="157"/>
      <c r="GFL2" s="157"/>
      <c r="GFM2" s="157"/>
      <c r="GFN2" s="157"/>
      <c r="GFO2" s="157"/>
      <c r="GFP2" s="157"/>
      <c r="GFQ2" s="157"/>
      <c r="GFR2" s="157"/>
      <c r="GFS2" s="157"/>
      <c r="GFT2" s="157"/>
      <c r="GFU2" s="157"/>
      <c r="GFV2" s="157"/>
      <c r="GFW2" s="157"/>
      <c r="GFX2" s="157"/>
      <c r="GFY2" s="157"/>
      <c r="GFZ2" s="157"/>
      <c r="GGA2" s="157"/>
      <c r="GGB2" s="157"/>
      <c r="GGC2" s="157"/>
      <c r="GGD2" s="157"/>
      <c r="GGE2" s="157"/>
      <c r="GGF2" s="157"/>
      <c r="GGG2" s="157"/>
      <c r="GGH2" s="157"/>
      <c r="GGI2" s="157"/>
      <c r="GGJ2" s="157"/>
      <c r="GGK2" s="157"/>
      <c r="GGL2" s="157"/>
      <c r="GGM2" s="157"/>
      <c r="GGN2" s="157"/>
      <c r="GGO2" s="157"/>
      <c r="GGP2" s="157"/>
      <c r="GGQ2" s="157"/>
      <c r="GGR2" s="157"/>
      <c r="GGS2" s="157"/>
      <c r="GGT2" s="157"/>
      <c r="GGU2" s="157"/>
      <c r="GGV2" s="157"/>
      <c r="GGW2" s="157"/>
      <c r="GGX2" s="157"/>
      <c r="GGY2" s="157"/>
      <c r="GGZ2" s="157"/>
      <c r="GHA2" s="157"/>
      <c r="GHB2" s="157"/>
      <c r="GHC2" s="157"/>
      <c r="GHD2" s="157"/>
      <c r="GHE2" s="157"/>
      <c r="GHF2" s="157"/>
      <c r="GHG2" s="157"/>
      <c r="GHH2" s="157"/>
      <c r="GHI2" s="157"/>
      <c r="GHJ2" s="157"/>
      <c r="GHK2" s="157"/>
      <c r="GHL2" s="157"/>
      <c r="GHM2" s="157"/>
      <c r="GHN2" s="157"/>
      <c r="GHO2" s="157"/>
      <c r="GHP2" s="157"/>
      <c r="GHQ2" s="157"/>
      <c r="GHR2" s="157"/>
      <c r="GHS2" s="157"/>
      <c r="GHT2" s="157"/>
      <c r="GHU2" s="157"/>
      <c r="GHV2" s="157"/>
      <c r="GHW2" s="157"/>
      <c r="GHX2" s="157"/>
      <c r="GHY2" s="157"/>
      <c r="GHZ2" s="157"/>
      <c r="GIA2" s="157"/>
      <c r="GIB2" s="157"/>
      <c r="GIC2" s="157"/>
      <c r="GID2" s="157"/>
      <c r="GIE2" s="157"/>
      <c r="GIF2" s="157"/>
      <c r="GIG2" s="157"/>
      <c r="GIH2" s="157"/>
      <c r="GII2" s="157"/>
      <c r="GIJ2" s="157"/>
      <c r="GIK2" s="157"/>
      <c r="GIL2" s="157"/>
      <c r="GIM2" s="157"/>
      <c r="GIN2" s="157"/>
      <c r="GIO2" s="157"/>
      <c r="GIP2" s="157"/>
      <c r="GIQ2" s="157"/>
      <c r="GIR2" s="157"/>
      <c r="GIS2" s="157"/>
      <c r="GIT2" s="157"/>
      <c r="GIU2" s="157"/>
      <c r="GIV2" s="157"/>
      <c r="GIW2" s="157"/>
      <c r="GIX2" s="157"/>
      <c r="GIY2" s="157"/>
      <c r="GIZ2" s="157"/>
      <c r="GJA2" s="157"/>
      <c r="GJB2" s="157"/>
      <c r="GJC2" s="157"/>
      <c r="GJD2" s="157"/>
      <c r="GJE2" s="157"/>
      <c r="GJF2" s="157"/>
      <c r="GJG2" s="157"/>
      <c r="GJH2" s="157"/>
      <c r="GJI2" s="157"/>
      <c r="GJJ2" s="157"/>
      <c r="GJK2" s="157"/>
      <c r="GJL2" s="157"/>
      <c r="GJM2" s="157"/>
      <c r="GJN2" s="157"/>
      <c r="GJO2" s="157"/>
      <c r="GJP2" s="157"/>
      <c r="GJQ2" s="157"/>
      <c r="GJR2" s="157"/>
      <c r="GJS2" s="157"/>
      <c r="GJT2" s="157"/>
      <c r="GJU2" s="157"/>
      <c r="GJV2" s="157"/>
      <c r="GJW2" s="157"/>
      <c r="GJX2" s="157"/>
      <c r="GJY2" s="157"/>
      <c r="GJZ2" s="157"/>
      <c r="GKA2" s="157"/>
      <c r="GKB2" s="157"/>
      <c r="GKC2" s="157"/>
      <c r="GKD2" s="157"/>
      <c r="GKE2" s="157"/>
      <c r="GKF2" s="157"/>
      <c r="GKG2" s="157"/>
      <c r="GKH2" s="157"/>
      <c r="GKI2" s="157"/>
      <c r="GKJ2" s="157"/>
      <c r="GKK2" s="157"/>
      <c r="GKL2" s="157"/>
      <c r="GKM2" s="157"/>
      <c r="GKN2" s="157"/>
      <c r="GKO2" s="157"/>
      <c r="GKP2" s="157"/>
      <c r="GKQ2" s="157"/>
      <c r="GKR2" s="157"/>
      <c r="GKS2" s="157"/>
      <c r="GKT2" s="157"/>
      <c r="GKU2" s="157"/>
      <c r="GKV2" s="157"/>
      <c r="GKW2" s="157"/>
      <c r="GKX2" s="157"/>
      <c r="GKY2" s="157"/>
      <c r="GKZ2" s="157"/>
      <c r="GLA2" s="157"/>
      <c r="GLB2" s="157"/>
      <c r="GLC2" s="157"/>
      <c r="GLD2" s="157"/>
      <c r="GLE2" s="157"/>
      <c r="GLF2" s="157"/>
      <c r="GLG2" s="157"/>
      <c r="GLH2" s="157"/>
      <c r="GLI2" s="157"/>
      <c r="GLJ2" s="157"/>
      <c r="GLK2" s="157"/>
      <c r="GLL2" s="157"/>
      <c r="GLM2" s="157"/>
      <c r="GLN2" s="157"/>
      <c r="GLO2" s="157"/>
      <c r="GLP2" s="157"/>
      <c r="GLQ2" s="157"/>
      <c r="GLR2" s="157"/>
      <c r="GLS2" s="157"/>
      <c r="GLT2" s="157"/>
      <c r="GLU2" s="157"/>
      <c r="GLV2" s="157"/>
      <c r="GLW2" s="157"/>
      <c r="GLX2" s="157"/>
      <c r="GLY2" s="157"/>
      <c r="GLZ2" s="157"/>
      <c r="GMA2" s="157"/>
      <c r="GMB2" s="157"/>
      <c r="GMC2" s="157"/>
      <c r="GMD2" s="157"/>
      <c r="GME2" s="157"/>
      <c r="GMF2" s="157"/>
      <c r="GMG2" s="157"/>
      <c r="GMH2" s="157"/>
      <c r="GMI2" s="157"/>
      <c r="GMJ2" s="157"/>
      <c r="GMK2" s="157"/>
      <c r="GML2" s="157"/>
      <c r="GMM2" s="157"/>
      <c r="GMN2" s="157"/>
      <c r="GMO2" s="157"/>
      <c r="GMP2" s="157"/>
      <c r="GMQ2" s="157"/>
      <c r="GMR2" s="157"/>
      <c r="GMS2" s="157"/>
      <c r="GMT2" s="157"/>
      <c r="GMU2" s="157"/>
      <c r="GMV2" s="157"/>
      <c r="GMW2" s="157"/>
      <c r="GMX2" s="157"/>
      <c r="GMY2" s="157"/>
      <c r="GMZ2" s="157"/>
      <c r="GNA2" s="157"/>
      <c r="GNB2" s="157"/>
      <c r="GNC2" s="157"/>
      <c r="GND2" s="157"/>
      <c r="GNE2" s="157"/>
      <c r="GNF2" s="157"/>
      <c r="GNG2" s="157"/>
      <c r="GNH2" s="157"/>
      <c r="GNI2" s="157"/>
      <c r="GNJ2" s="157"/>
      <c r="GNK2" s="157"/>
      <c r="GNL2" s="157"/>
      <c r="GNM2" s="157"/>
      <c r="GNN2" s="157"/>
      <c r="GNO2" s="157"/>
      <c r="GNP2" s="157"/>
      <c r="GNQ2" s="157"/>
      <c r="GNR2" s="157"/>
      <c r="GNS2" s="157"/>
      <c r="GNT2" s="157"/>
      <c r="GNU2" s="157"/>
      <c r="GNV2" s="157"/>
      <c r="GNW2" s="157"/>
      <c r="GNX2" s="157"/>
      <c r="GNY2" s="157"/>
      <c r="GNZ2" s="157"/>
      <c r="GOA2" s="157"/>
      <c r="GOB2" s="157"/>
      <c r="GOC2" s="157"/>
      <c r="GOD2" s="157"/>
      <c r="GOE2" s="157"/>
      <c r="GOF2" s="157"/>
      <c r="GOG2" s="157"/>
      <c r="GOH2" s="157"/>
      <c r="GOI2" s="157"/>
      <c r="GOJ2" s="157"/>
      <c r="GOK2" s="157"/>
      <c r="GOL2" s="157"/>
      <c r="GOM2" s="157"/>
      <c r="GON2" s="157"/>
      <c r="GOO2" s="157"/>
      <c r="GOP2" s="157"/>
      <c r="GOQ2" s="157"/>
      <c r="GOR2" s="157"/>
      <c r="GOS2" s="157"/>
      <c r="GOT2" s="157"/>
      <c r="GOU2" s="157"/>
      <c r="GOV2" s="157"/>
      <c r="GOW2" s="157"/>
      <c r="GOX2" s="157"/>
      <c r="GOY2" s="157"/>
      <c r="GOZ2" s="157"/>
      <c r="GPA2" s="157"/>
      <c r="GPB2" s="157"/>
      <c r="GPC2" s="157"/>
      <c r="GPD2" s="157"/>
      <c r="GPE2" s="157"/>
      <c r="GPF2" s="157"/>
      <c r="GPG2" s="157"/>
      <c r="GPH2" s="157"/>
      <c r="GPI2" s="157"/>
      <c r="GPJ2" s="157"/>
      <c r="GPK2" s="157"/>
      <c r="GPL2" s="157"/>
      <c r="GPM2" s="157"/>
      <c r="GPN2" s="157"/>
      <c r="GPO2" s="157"/>
      <c r="GPP2" s="157"/>
      <c r="GPQ2" s="157"/>
      <c r="GPR2" s="157"/>
      <c r="GPS2" s="157"/>
      <c r="GPT2" s="157"/>
      <c r="GPU2" s="157"/>
      <c r="GPV2" s="157"/>
      <c r="GPW2" s="157"/>
      <c r="GPX2" s="157"/>
      <c r="GPY2" s="157"/>
      <c r="GPZ2" s="157"/>
      <c r="GQA2" s="157"/>
      <c r="GQB2" s="157"/>
      <c r="GQC2" s="157"/>
      <c r="GQD2" s="157"/>
      <c r="GQE2" s="157"/>
      <c r="GQF2" s="157"/>
      <c r="GQG2" s="157"/>
      <c r="GQH2" s="157"/>
      <c r="GQI2" s="157"/>
      <c r="GQJ2" s="157"/>
      <c r="GQK2" s="157"/>
      <c r="GQL2" s="157"/>
      <c r="GQM2" s="157"/>
      <c r="GQN2" s="157"/>
      <c r="GQO2" s="157"/>
      <c r="GQP2" s="157"/>
      <c r="GQQ2" s="157"/>
      <c r="GQR2" s="157"/>
      <c r="GQS2" s="157"/>
      <c r="GQT2" s="157"/>
      <c r="GQU2" s="157"/>
      <c r="GQV2" s="157"/>
      <c r="GQW2" s="157"/>
      <c r="GQX2" s="157"/>
      <c r="GQY2" s="157"/>
      <c r="GQZ2" s="157"/>
      <c r="GRA2" s="157"/>
      <c r="GRB2" s="157"/>
      <c r="GRC2" s="157"/>
      <c r="GRD2" s="157"/>
      <c r="GRE2" s="157"/>
      <c r="GRF2" s="157"/>
      <c r="GRG2" s="157"/>
      <c r="GRH2" s="157"/>
      <c r="GRI2" s="157"/>
      <c r="GRJ2" s="157"/>
      <c r="GRK2" s="157"/>
      <c r="GRL2" s="157"/>
      <c r="GRM2" s="157"/>
      <c r="GRN2" s="157"/>
      <c r="GRO2" s="157"/>
      <c r="GRP2" s="157"/>
      <c r="GRQ2" s="157"/>
      <c r="GRR2" s="157"/>
      <c r="GRS2" s="157"/>
      <c r="GRT2" s="157"/>
      <c r="GRU2" s="157"/>
      <c r="GRV2" s="157"/>
      <c r="GRW2" s="157"/>
      <c r="GRX2" s="157"/>
      <c r="GRY2" s="157"/>
      <c r="GRZ2" s="157"/>
      <c r="GSA2" s="157"/>
      <c r="GSB2" s="157"/>
      <c r="GSC2" s="157"/>
      <c r="GSD2" s="157"/>
      <c r="GSE2" s="157"/>
      <c r="GSF2" s="157"/>
      <c r="GSG2" s="157"/>
      <c r="GSH2" s="157"/>
      <c r="GSI2" s="157"/>
      <c r="GSJ2" s="157"/>
      <c r="GSK2" s="157"/>
      <c r="GSL2" s="157"/>
      <c r="GSM2" s="157"/>
      <c r="GSN2" s="157"/>
      <c r="GSO2" s="157"/>
      <c r="GSP2" s="157"/>
      <c r="GSQ2" s="157"/>
      <c r="GSR2" s="157"/>
      <c r="GSS2" s="157"/>
      <c r="GST2" s="157"/>
      <c r="GSU2" s="157"/>
      <c r="GSV2" s="157"/>
      <c r="GSW2" s="157"/>
      <c r="GSX2" s="157"/>
      <c r="GSY2" s="157"/>
      <c r="GSZ2" s="157"/>
      <c r="GTA2" s="157"/>
      <c r="GTB2" s="157"/>
      <c r="GTC2" s="157"/>
      <c r="GTD2" s="157"/>
      <c r="GTE2" s="157"/>
      <c r="GTF2" s="157"/>
      <c r="GTG2" s="157"/>
      <c r="GTH2" s="157"/>
      <c r="GTI2" s="157"/>
      <c r="GTJ2" s="157"/>
      <c r="GTK2" s="157"/>
      <c r="GTL2" s="157"/>
      <c r="GTM2" s="157"/>
      <c r="GTN2" s="157"/>
      <c r="GTO2" s="157"/>
      <c r="GTP2" s="157"/>
      <c r="GTQ2" s="157"/>
      <c r="GTR2" s="157"/>
      <c r="GTS2" s="157"/>
      <c r="GTT2" s="157"/>
      <c r="GTU2" s="157"/>
      <c r="GTV2" s="157"/>
      <c r="GTW2" s="157"/>
      <c r="GTX2" s="157"/>
      <c r="GTY2" s="157"/>
      <c r="GTZ2" s="157"/>
      <c r="GUA2" s="157"/>
      <c r="GUB2" s="157"/>
      <c r="GUC2" s="157"/>
      <c r="GUD2" s="157"/>
      <c r="GUE2" s="157"/>
      <c r="GUF2" s="157"/>
      <c r="GUG2" s="157"/>
      <c r="GUH2" s="157"/>
      <c r="GUI2" s="157"/>
      <c r="GUJ2" s="157"/>
      <c r="GUK2" s="157"/>
      <c r="GUL2" s="157"/>
      <c r="GUM2" s="157"/>
      <c r="GUN2" s="157"/>
      <c r="GUO2" s="157"/>
      <c r="GUP2" s="157"/>
      <c r="GUQ2" s="157"/>
      <c r="GUR2" s="157"/>
      <c r="GUS2" s="157"/>
      <c r="GUT2" s="157"/>
      <c r="GUU2" s="157"/>
      <c r="GUV2" s="157"/>
      <c r="GUW2" s="157"/>
      <c r="GUX2" s="157"/>
      <c r="GUY2" s="157"/>
      <c r="GUZ2" s="157"/>
      <c r="GVA2" s="157"/>
      <c r="GVB2" s="157"/>
      <c r="GVC2" s="157"/>
      <c r="GVD2" s="157"/>
      <c r="GVE2" s="157"/>
      <c r="GVF2" s="157"/>
      <c r="GVG2" s="157"/>
      <c r="GVH2" s="157"/>
      <c r="GVI2" s="157"/>
      <c r="GVJ2" s="157"/>
      <c r="GVK2" s="157"/>
      <c r="GVL2" s="157"/>
      <c r="GVM2" s="157"/>
      <c r="GVN2" s="157"/>
      <c r="GVO2" s="157"/>
      <c r="GVP2" s="157"/>
      <c r="GVQ2" s="157"/>
      <c r="GVR2" s="157"/>
      <c r="GVS2" s="157"/>
      <c r="GVT2" s="157"/>
      <c r="GVU2" s="157"/>
      <c r="GVV2" s="157"/>
      <c r="GVW2" s="157"/>
      <c r="GVX2" s="157"/>
      <c r="GVY2" s="157"/>
      <c r="GVZ2" s="157"/>
      <c r="GWA2" s="157"/>
      <c r="GWB2" s="157"/>
      <c r="GWC2" s="157"/>
      <c r="GWD2" s="157"/>
      <c r="GWE2" s="157"/>
      <c r="GWF2" s="157"/>
      <c r="GWG2" s="157"/>
      <c r="GWH2" s="157"/>
      <c r="GWI2" s="157"/>
      <c r="GWJ2" s="157"/>
      <c r="GWK2" s="157"/>
      <c r="GWL2" s="157"/>
      <c r="GWM2" s="157"/>
      <c r="GWN2" s="157"/>
      <c r="GWO2" s="157"/>
      <c r="GWP2" s="157"/>
      <c r="GWQ2" s="157"/>
      <c r="GWR2" s="157"/>
      <c r="GWS2" s="157"/>
      <c r="GWT2" s="157"/>
      <c r="GWU2" s="157"/>
      <c r="GWV2" s="157"/>
      <c r="GWW2" s="157"/>
      <c r="GWX2" s="157"/>
      <c r="GWY2" s="157"/>
      <c r="GWZ2" s="157"/>
      <c r="GXA2" s="157"/>
      <c r="GXB2" s="157"/>
      <c r="GXC2" s="157"/>
      <c r="GXD2" s="157"/>
      <c r="GXE2" s="157"/>
      <c r="GXF2" s="157"/>
      <c r="GXG2" s="157"/>
      <c r="GXH2" s="157"/>
      <c r="GXI2" s="157"/>
      <c r="GXJ2" s="157"/>
      <c r="GXK2" s="157"/>
      <c r="GXL2" s="157"/>
      <c r="GXM2" s="157"/>
      <c r="GXN2" s="157"/>
      <c r="GXO2" s="157"/>
      <c r="GXP2" s="157"/>
      <c r="GXQ2" s="157"/>
      <c r="GXR2" s="157"/>
      <c r="GXS2" s="157"/>
      <c r="GXT2" s="157"/>
      <c r="GXU2" s="157"/>
      <c r="GXV2" s="157"/>
      <c r="GXW2" s="157"/>
      <c r="GXX2" s="157"/>
      <c r="GXY2" s="157"/>
      <c r="GXZ2" s="157"/>
      <c r="GYA2" s="157"/>
      <c r="GYB2" s="157"/>
      <c r="GYC2" s="157"/>
      <c r="GYD2" s="157"/>
      <c r="GYE2" s="157"/>
      <c r="GYF2" s="157"/>
      <c r="GYG2" s="157"/>
      <c r="GYH2" s="157"/>
      <c r="GYI2" s="157"/>
      <c r="GYJ2" s="157"/>
      <c r="GYK2" s="157"/>
      <c r="GYL2" s="157"/>
      <c r="GYM2" s="157"/>
      <c r="GYN2" s="157"/>
      <c r="GYO2" s="157"/>
      <c r="GYP2" s="157"/>
      <c r="GYQ2" s="157"/>
      <c r="GYR2" s="157"/>
      <c r="GYS2" s="157"/>
      <c r="GYT2" s="157"/>
      <c r="GYU2" s="157"/>
      <c r="GYV2" s="157"/>
      <c r="GYW2" s="157"/>
      <c r="GYX2" s="157"/>
      <c r="GYY2" s="157"/>
      <c r="GYZ2" s="157"/>
      <c r="GZA2" s="157"/>
      <c r="GZB2" s="157"/>
      <c r="GZC2" s="157"/>
      <c r="GZD2" s="157"/>
      <c r="GZE2" s="157"/>
      <c r="GZF2" s="157"/>
      <c r="GZG2" s="157"/>
      <c r="GZH2" s="157"/>
      <c r="GZI2" s="157"/>
      <c r="GZJ2" s="157"/>
      <c r="GZK2" s="157"/>
      <c r="GZL2" s="157"/>
      <c r="GZM2" s="157"/>
      <c r="GZN2" s="157"/>
      <c r="GZO2" s="157"/>
      <c r="GZP2" s="157"/>
      <c r="GZQ2" s="157"/>
      <c r="GZR2" s="157"/>
      <c r="GZS2" s="157"/>
      <c r="GZT2" s="157"/>
      <c r="GZU2" s="157"/>
      <c r="GZV2" s="157"/>
      <c r="GZW2" s="157"/>
      <c r="GZX2" s="157"/>
      <c r="GZY2" s="157"/>
      <c r="GZZ2" s="157"/>
      <c r="HAA2" s="157"/>
      <c r="HAB2" s="157"/>
      <c r="HAC2" s="157"/>
      <c r="HAD2" s="157"/>
      <c r="HAE2" s="157"/>
      <c r="HAF2" s="157"/>
      <c r="HAG2" s="157"/>
      <c r="HAH2" s="157"/>
      <c r="HAI2" s="157"/>
      <c r="HAJ2" s="157"/>
      <c r="HAK2" s="157"/>
      <c r="HAL2" s="157"/>
      <c r="HAM2" s="157"/>
      <c r="HAN2" s="157"/>
      <c r="HAO2" s="157"/>
      <c r="HAP2" s="157"/>
      <c r="HAQ2" s="157"/>
      <c r="HAR2" s="157"/>
      <c r="HAS2" s="157"/>
      <c r="HAT2" s="157"/>
      <c r="HAU2" s="157"/>
      <c r="HAV2" s="157"/>
      <c r="HAW2" s="157"/>
      <c r="HAX2" s="157"/>
      <c r="HAY2" s="157"/>
      <c r="HAZ2" s="157"/>
      <c r="HBA2" s="157"/>
      <c r="HBB2" s="157"/>
      <c r="HBC2" s="157"/>
      <c r="HBD2" s="157"/>
      <c r="HBE2" s="157"/>
      <c r="HBF2" s="157"/>
      <c r="HBG2" s="157"/>
      <c r="HBH2" s="157"/>
      <c r="HBI2" s="157"/>
      <c r="HBJ2" s="157"/>
      <c r="HBK2" s="157"/>
      <c r="HBL2" s="157"/>
      <c r="HBM2" s="157"/>
      <c r="HBN2" s="157"/>
      <c r="HBO2" s="157"/>
      <c r="HBP2" s="157"/>
      <c r="HBQ2" s="157"/>
      <c r="HBR2" s="157"/>
      <c r="HBS2" s="157"/>
      <c r="HBT2" s="157"/>
      <c r="HBU2" s="157"/>
      <c r="HBV2" s="157"/>
      <c r="HBW2" s="157"/>
      <c r="HBX2" s="157"/>
      <c r="HBY2" s="157"/>
      <c r="HBZ2" s="157"/>
      <c r="HCA2" s="157"/>
      <c r="HCB2" s="157"/>
      <c r="HCC2" s="157"/>
      <c r="HCD2" s="157"/>
      <c r="HCE2" s="157"/>
      <c r="HCF2" s="157"/>
      <c r="HCG2" s="157"/>
      <c r="HCH2" s="157"/>
      <c r="HCI2" s="157"/>
      <c r="HCJ2" s="157"/>
      <c r="HCK2" s="157"/>
      <c r="HCL2" s="157"/>
      <c r="HCM2" s="157"/>
      <c r="HCN2" s="157"/>
      <c r="HCO2" s="157"/>
      <c r="HCP2" s="157"/>
      <c r="HCQ2" s="157"/>
      <c r="HCR2" s="157"/>
      <c r="HCS2" s="157"/>
      <c r="HCT2" s="157"/>
      <c r="HCU2" s="157"/>
      <c r="HCV2" s="157"/>
      <c r="HCW2" s="157"/>
      <c r="HCX2" s="157"/>
      <c r="HCY2" s="157"/>
      <c r="HCZ2" s="157"/>
      <c r="HDA2" s="157"/>
      <c r="HDB2" s="157"/>
      <c r="HDC2" s="157"/>
      <c r="HDD2" s="157"/>
      <c r="HDE2" s="157"/>
      <c r="HDF2" s="157"/>
      <c r="HDG2" s="157"/>
      <c r="HDH2" s="157"/>
      <c r="HDI2" s="157"/>
      <c r="HDJ2" s="157"/>
      <c r="HDK2" s="157"/>
      <c r="HDL2" s="157"/>
      <c r="HDM2" s="157"/>
      <c r="HDN2" s="157"/>
      <c r="HDO2" s="157"/>
      <c r="HDP2" s="157"/>
      <c r="HDQ2" s="157"/>
      <c r="HDR2" s="157"/>
      <c r="HDS2" s="157"/>
      <c r="HDT2" s="157"/>
      <c r="HDU2" s="157"/>
      <c r="HDV2" s="157"/>
      <c r="HDW2" s="157"/>
      <c r="HDX2" s="157"/>
      <c r="HDY2" s="157"/>
      <c r="HDZ2" s="157"/>
      <c r="HEA2" s="157"/>
      <c r="HEB2" s="157"/>
      <c r="HEC2" s="157"/>
      <c r="HED2" s="157"/>
      <c r="HEE2" s="157"/>
      <c r="HEF2" s="157"/>
      <c r="HEG2" s="157"/>
      <c r="HEH2" s="157"/>
      <c r="HEI2" s="157"/>
      <c r="HEJ2" s="157"/>
      <c r="HEK2" s="157"/>
      <c r="HEL2" s="157"/>
      <c r="HEM2" s="157"/>
      <c r="HEN2" s="157"/>
      <c r="HEO2" s="157"/>
      <c r="HEP2" s="157"/>
      <c r="HEQ2" s="157"/>
      <c r="HER2" s="157"/>
      <c r="HES2" s="157"/>
      <c r="HET2" s="157"/>
      <c r="HEU2" s="157"/>
      <c r="HEV2" s="157"/>
      <c r="HEW2" s="157"/>
      <c r="HEX2" s="157"/>
      <c r="HEY2" s="157"/>
      <c r="HEZ2" s="157"/>
      <c r="HFA2" s="157"/>
      <c r="HFB2" s="157"/>
      <c r="HFC2" s="157"/>
      <c r="HFD2" s="157"/>
      <c r="HFE2" s="157"/>
      <c r="HFF2" s="157"/>
      <c r="HFG2" s="157"/>
      <c r="HFH2" s="157"/>
      <c r="HFI2" s="157"/>
      <c r="HFJ2" s="157"/>
      <c r="HFK2" s="157"/>
      <c r="HFL2" s="157"/>
      <c r="HFM2" s="157"/>
      <c r="HFN2" s="157"/>
      <c r="HFO2" s="157"/>
      <c r="HFP2" s="157"/>
      <c r="HFQ2" s="157"/>
      <c r="HFR2" s="157"/>
      <c r="HFS2" s="157"/>
      <c r="HFT2" s="157"/>
      <c r="HFU2" s="157"/>
      <c r="HFV2" s="157"/>
      <c r="HFW2" s="157"/>
      <c r="HFX2" s="157"/>
      <c r="HFY2" s="157"/>
      <c r="HFZ2" s="157"/>
      <c r="HGA2" s="157"/>
      <c r="HGB2" s="157"/>
      <c r="HGC2" s="157"/>
      <c r="HGD2" s="157"/>
      <c r="HGE2" s="157"/>
      <c r="HGF2" s="157"/>
      <c r="HGG2" s="157"/>
      <c r="HGH2" s="157"/>
      <c r="HGI2" s="157"/>
      <c r="HGJ2" s="157"/>
      <c r="HGK2" s="157"/>
      <c r="HGL2" s="157"/>
      <c r="HGM2" s="157"/>
      <c r="HGN2" s="157"/>
      <c r="HGO2" s="157"/>
      <c r="HGP2" s="157"/>
      <c r="HGQ2" s="157"/>
      <c r="HGR2" s="157"/>
      <c r="HGS2" s="157"/>
      <c r="HGT2" s="157"/>
      <c r="HGU2" s="157"/>
      <c r="HGV2" s="157"/>
      <c r="HGW2" s="157"/>
      <c r="HGX2" s="157"/>
      <c r="HGY2" s="157"/>
      <c r="HGZ2" s="157"/>
      <c r="HHA2" s="157"/>
      <c r="HHB2" s="157"/>
      <c r="HHC2" s="157"/>
      <c r="HHD2" s="157"/>
      <c r="HHE2" s="157"/>
      <c r="HHF2" s="157"/>
      <c r="HHG2" s="157"/>
      <c r="HHH2" s="157"/>
      <c r="HHI2" s="157"/>
      <c r="HHJ2" s="157"/>
      <c r="HHK2" s="157"/>
      <c r="HHL2" s="157"/>
      <c r="HHM2" s="157"/>
      <c r="HHN2" s="157"/>
      <c r="HHO2" s="157"/>
      <c r="HHP2" s="157"/>
      <c r="HHQ2" s="157"/>
      <c r="HHR2" s="157"/>
      <c r="HHS2" s="157"/>
      <c r="HHT2" s="157"/>
      <c r="HHU2" s="157"/>
      <c r="HHV2" s="157"/>
      <c r="HHW2" s="157"/>
      <c r="HHX2" s="157"/>
      <c r="HHY2" s="157"/>
      <c r="HHZ2" s="157"/>
      <c r="HIA2" s="157"/>
      <c r="HIB2" s="157"/>
      <c r="HIC2" s="157"/>
      <c r="HID2" s="157"/>
      <c r="HIE2" s="157"/>
      <c r="HIF2" s="157"/>
      <c r="HIG2" s="157"/>
      <c r="HIH2" s="157"/>
      <c r="HII2" s="157"/>
      <c r="HIJ2" s="157"/>
      <c r="HIK2" s="157"/>
      <c r="HIL2" s="157"/>
      <c r="HIM2" s="157"/>
      <c r="HIN2" s="157"/>
      <c r="HIO2" s="157"/>
      <c r="HIP2" s="157"/>
      <c r="HIQ2" s="157"/>
      <c r="HIR2" s="157"/>
      <c r="HIS2" s="157"/>
      <c r="HIT2" s="157"/>
      <c r="HIU2" s="157"/>
      <c r="HIV2" s="157"/>
      <c r="HIW2" s="157"/>
      <c r="HIX2" s="157"/>
      <c r="HIY2" s="157"/>
      <c r="HIZ2" s="157"/>
      <c r="HJA2" s="157"/>
      <c r="HJB2" s="157"/>
      <c r="HJC2" s="157"/>
      <c r="HJD2" s="157"/>
      <c r="HJE2" s="157"/>
      <c r="HJF2" s="157"/>
      <c r="HJG2" s="157"/>
      <c r="HJH2" s="157"/>
      <c r="HJI2" s="157"/>
      <c r="HJJ2" s="157"/>
      <c r="HJK2" s="157"/>
      <c r="HJL2" s="157"/>
      <c r="HJM2" s="157"/>
      <c r="HJN2" s="157"/>
      <c r="HJO2" s="157"/>
      <c r="HJP2" s="157"/>
      <c r="HJQ2" s="157"/>
      <c r="HJR2" s="157"/>
      <c r="HJS2" s="157"/>
      <c r="HJT2" s="157"/>
      <c r="HJU2" s="157"/>
      <c r="HJV2" s="157"/>
      <c r="HJW2" s="157"/>
      <c r="HJX2" s="157"/>
      <c r="HJY2" s="157"/>
      <c r="HJZ2" s="157"/>
      <c r="HKA2" s="157"/>
      <c r="HKB2" s="157"/>
      <c r="HKC2" s="157"/>
      <c r="HKD2" s="157"/>
      <c r="HKE2" s="157"/>
      <c r="HKF2" s="157"/>
      <c r="HKG2" s="157"/>
      <c r="HKH2" s="157"/>
      <c r="HKI2" s="157"/>
      <c r="HKJ2" s="157"/>
      <c r="HKK2" s="157"/>
      <c r="HKL2" s="157"/>
      <c r="HKM2" s="157"/>
      <c r="HKN2" s="157"/>
      <c r="HKO2" s="157"/>
      <c r="HKP2" s="157"/>
      <c r="HKQ2" s="157"/>
      <c r="HKR2" s="157"/>
      <c r="HKS2" s="157"/>
      <c r="HKT2" s="157"/>
      <c r="HKU2" s="157"/>
      <c r="HKV2" s="157"/>
      <c r="HKW2" s="157"/>
      <c r="HKX2" s="157"/>
      <c r="HKY2" s="157"/>
      <c r="HKZ2" s="157"/>
      <c r="HLA2" s="157"/>
      <c r="HLB2" s="157"/>
      <c r="HLC2" s="157"/>
      <c r="HLD2" s="157"/>
      <c r="HLE2" s="157"/>
      <c r="HLF2" s="157"/>
      <c r="HLG2" s="157"/>
      <c r="HLH2" s="157"/>
      <c r="HLI2" s="157"/>
      <c r="HLJ2" s="157"/>
      <c r="HLK2" s="157"/>
      <c r="HLL2" s="157"/>
      <c r="HLM2" s="157"/>
      <c r="HLN2" s="157"/>
      <c r="HLO2" s="157"/>
      <c r="HLP2" s="157"/>
      <c r="HLQ2" s="157"/>
      <c r="HLR2" s="157"/>
      <c r="HLS2" s="157"/>
      <c r="HLT2" s="157"/>
      <c r="HLU2" s="157"/>
      <c r="HLV2" s="157"/>
      <c r="HLW2" s="157"/>
      <c r="HLX2" s="157"/>
      <c r="HLY2" s="157"/>
      <c r="HLZ2" s="157"/>
      <c r="HMA2" s="157"/>
      <c r="HMB2" s="157"/>
      <c r="HMC2" s="157"/>
      <c r="HMD2" s="157"/>
      <c r="HME2" s="157"/>
      <c r="HMF2" s="157"/>
      <c r="HMG2" s="157"/>
      <c r="HMH2" s="157"/>
      <c r="HMI2" s="157"/>
      <c r="HMJ2" s="157"/>
      <c r="HMK2" s="157"/>
      <c r="HML2" s="157"/>
      <c r="HMM2" s="157"/>
      <c r="HMN2" s="157"/>
      <c r="HMO2" s="157"/>
      <c r="HMP2" s="157"/>
      <c r="HMQ2" s="157"/>
      <c r="HMR2" s="157"/>
      <c r="HMS2" s="157"/>
      <c r="HMT2" s="157"/>
      <c r="HMU2" s="157"/>
      <c r="HMV2" s="157"/>
      <c r="HMW2" s="157"/>
      <c r="HMX2" s="157"/>
      <c r="HMY2" s="157"/>
      <c r="HMZ2" s="157"/>
      <c r="HNA2" s="157"/>
      <c r="HNB2" s="157"/>
      <c r="HNC2" s="157"/>
      <c r="HND2" s="157"/>
      <c r="HNE2" s="157"/>
      <c r="HNF2" s="157"/>
      <c r="HNG2" s="157"/>
      <c r="HNH2" s="157"/>
      <c r="HNI2" s="157"/>
      <c r="HNJ2" s="157"/>
      <c r="HNK2" s="157"/>
      <c r="HNL2" s="157"/>
      <c r="HNM2" s="157"/>
      <c r="HNN2" s="157"/>
      <c r="HNO2" s="157"/>
      <c r="HNP2" s="157"/>
      <c r="HNQ2" s="157"/>
      <c r="HNR2" s="157"/>
      <c r="HNS2" s="157"/>
      <c r="HNT2" s="157"/>
      <c r="HNU2" s="157"/>
      <c r="HNV2" s="157"/>
      <c r="HNW2" s="157"/>
      <c r="HNX2" s="157"/>
      <c r="HNY2" s="157"/>
      <c r="HNZ2" s="157"/>
      <c r="HOA2" s="157"/>
      <c r="HOB2" s="157"/>
      <c r="HOC2" s="157"/>
      <c r="HOD2" s="157"/>
      <c r="HOE2" s="157"/>
      <c r="HOF2" s="157"/>
      <c r="HOG2" s="157"/>
      <c r="HOH2" s="157"/>
      <c r="HOI2" s="157"/>
      <c r="HOJ2" s="157"/>
      <c r="HOK2" s="157"/>
      <c r="HOL2" s="157"/>
      <c r="HOM2" s="157"/>
      <c r="HON2" s="157"/>
      <c r="HOO2" s="157"/>
      <c r="HOP2" s="157"/>
      <c r="HOQ2" s="157"/>
      <c r="HOR2" s="157"/>
      <c r="HOS2" s="157"/>
      <c r="HOT2" s="157"/>
      <c r="HOU2" s="157"/>
      <c r="HOV2" s="157"/>
      <c r="HOW2" s="157"/>
      <c r="HOX2" s="157"/>
      <c r="HOY2" s="157"/>
      <c r="HOZ2" s="157"/>
      <c r="HPA2" s="157"/>
      <c r="HPB2" s="157"/>
      <c r="HPC2" s="157"/>
      <c r="HPD2" s="157"/>
      <c r="HPE2" s="157"/>
      <c r="HPF2" s="157"/>
      <c r="HPG2" s="157"/>
      <c r="HPH2" s="157"/>
      <c r="HPI2" s="157"/>
      <c r="HPJ2" s="157"/>
      <c r="HPK2" s="157"/>
      <c r="HPL2" s="157"/>
      <c r="HPM2" s="157"/>
      <c r="HPN2" s="157"/>
      <c r="HPO2" s="157"/>
      <c r="HPP2" s="157"/>
      <c r="HPQ2" s="157"/>
      <c r="HPR2" s="157"/>
      <c r="HPS2" s="157"/>
      <c r="HPT2" s="157"/>
      <c r="HPU2" s="157"/>
      <c r="HPV2" s="157"/>
      <c r="HPW2" s="157"/>
      <c r="HPX2" s="157"/>
      <c r="HPY2" s="157"/>
      <c r="HPZ2" s="157"/>
      <c r="HQA2" s="157"/>
      <c r="HQB2" s="157"/>
      <c r="HQC2" s="157"/>
      <c r="HQD2" s="157"/>
      <c r="HQE2" s="157"/>
      <c r="HQF2" s="157"/>
      <c r="HQG2" s="157"/>
      <c r="HQH2" s="157"/>
      <c r="HQI2" s="157"/>
      <c r="HQJ2" s="157"/>
      <c r="HQK2" s="157"/>
      <c r="HQL2" s="157"/>
      <c r="HQM2" s="157"/>
      <c r="HQN2" s="157"/>
      <c r="HQO2" s="157"/>
      <c r="HQP2" s="157"/>
      <c r="HQQ2" s="157"/>
      <c r="HQR2" s="157"/>
      <c r="HQS2" s="157"/>
      <c r="HQT2" s="157"/>
      <c r="HQU2" s="157"/>
      <c r="HQV2" s="157"/>
      <c r="HQW2" s="157"/>
      <c r="HQX2" s="157"/>
      <c r="HQY2" s="157"/>
      <c r="HQZ2" s="157"/>
      <c r="HRA2" s="157"/>
      <c r="HRB2" s="157"/>
      <c r="HRC2" s="157"/>
      <c r="HRD2" s="157"/>
      <c r="HRE2" s="157"/>
      <c r="HRF2" s="157"/>
      <c r="HRG2" s="157"/>
      <c r="HRH2" s="157"/>
      <c r="HRI2" s="157"/>
      <c r="HRJ2" s="157"/>
      <c r="HRK2" s="157"/>
      <c r="HRL2" s="157"/>
      <c r="HRM2" s="157"/>
      <c r="HRN2" s="157"/>
      <c r="HRO2" s="157"/>
      <c r="HRP2" s="157"/>
      <c r="HRQ2" s="157"/>
      <c r="HRR2" s="157"/>
      <c r="HRS2" s="157"/>
      <c r="HRT2" s="157"/>
      <c r="HRU2" s="157"/>
      <c r="HRV2" s="157"/>
      <c r="HRW2" s="157"/>
      <c r="HRX2" s="157"/>
      <c r="HRY2" s="157"/>
      <c r="HRZ2" s="157"/>
      <c r="HSA2" s="157"/>
      <c r="HSB2" s="157"/>
      <c r="HSC2" s="157"/>
      <c r="HSD2" s="157"/>
      <c r="HSE2" s="157"/>
      <c r="HSF2" s="157"/>
      <c r="HSG2" s="157"/>
      <c r="HSH2" s="157"/>
      <c r="HSI2" s="157"/>
      <c r="HSJ2" s="157"/>
      <c r="HSK2" s="157"/>
      <c r="HSL2" s="157"/>
      <c r="HSM2" s="157"/>
      <c r="HSN2" s="157"/>
      <c r="HSO2" s="157"/>
      <c r="HSP2" s="157"/>
      <c r="HSQ2" s="157"/>
      <c r="HSR2" s="157"/>
      <c r="HSS2" s="157"/>
      <c r="HST2" s="157"/>
      <c r="HSU2" s="157"/>
      <c r="HSV2" s="157"/>
      <c r="HSW2" s="157"/>
      <c r="HSX2" s="157"/>
      <c r="HSY2" s="157"/>
      <c r="HSZ2" s="157"/>
      <c r="HTA2" s="157"/>
      <c r="HTB2" s="157"/>
      <c r="HTC2" s="157"/>
      <c r="HTD2" s="157"/>
      <c r="HTE2" s="157"/>
      <c r="HTF2" s="157"/>
      <c r="HTG2" s="157"/>
      <c r="HTH2" s="157"/>
      <c r="HTI2" s="157"/>
      <c r="HTJ2" s="157"/>
      <c r="HTK2" s="157"/>
      <c r="HTL2" s="157"/>
      <c r="HTM2" s="157"/>
      <c r="HTN2" s="157"/>
      <c r="HTO2" s="157"/>
      <c r="HTP2" s="157"/>
      <c r="HTQ2" s="157"/>
      <c r="HTR2" s="157"/>
      <c r="HTS2" s="157"/>
      <c r="HTT2" s="157"/>
      <c r="HTU2" s="157"/>
      <c r="HTV2" s="157"/>
      <c r="HTW2" s="157"/>
      <c r="HTX2" s="157"/>
      <c r="HTY2" s="157"/>
      <c r="HTZ2" s="157"/>
      <c r="HUA2" s="157"/>
      <c r="HUB2" s="157"/>
      <c r="HUC2" s="157"/>
      <c r="HUD2" s="157"/>
      <c r="HUE2" s="157"/>
      <c r="HUF2" s="157"/>
      <c r="HUG2" s="157"/>
      <c r="HUH2" s="157"/>
      <c r="HUI2" s="157"/>
      <c r="HUJ2" s="157"/>
      <c r="HUK2" s="157"/>
      <c r="HUL2" s="157"/>
      <c r="HUM2" s="157"/>
      <c r="HUN2" s="157"/>
      <c r="HUO2" s="157"/>
      <c r="HUP2" s="157"/>
      <c r="HUQ2" s="157"/>
      <c r="HUR2" s="157"/>
      <c r="HUS2" s="157"/>
      <c r="HUT2" s="157"/>
      <c r="HUU2" s="157"/>
      <c r="HUV2" s="157"/>
      <c r="HUW2" s="157"/>
      <c r="HUX2" s="157"/>
      <c r="HUY2" s="157"/>
      <c r="HUZ2" s="157"/>
      <c r="HVA2" s="157"/>
      <c r="HVB2" s="157"/>
      <c r="HVC2" s="157"/>
      <c r="HVD2" s="157"/>
      <c r="HVE2" s="157"/>
      <c r="HVF2" s="157"/>
      <c r="HVG2" s="157"/>
      <c r="HVH2" s="157"/>
      <c r="HVI2" s="157"/>
      <c r="HVJ2" s="157"/>
      <c r="HVK2" s="157"/>
      <c r="HVL2" s="157"/>
      <c r="HVM2" s="157"/>
      <c r="HVN2" s="157"/>
      <c r="HVO2" s="157"/>
      <c r="HVP2" s="157"/>
      <c r="HVQ2" s="157"/>
      <c r="HVR2" s="157"/>
      <c r="HVS2" s="157"/>
      <c r="HVT2" s="157"/>
      <c r="HVU2" s="157"/>
      <c r="HVV2" s="157"/>
      <c r="HVW2" s="157"/>
      <c r="HVX2" s="157"/>
      <c r="HVY2" s="157"/>
      <c r="HVZ2" s="157"/>
      <c r="HWA2" s="157"/>
      <c r="HWB2" s="157"/>
      <c r="HWC2" s="157"/>
      <c r="HWD2" s="157"/>
      <c r="HWE2" s="157"/>
      <c r="HWF2" s="157"/>
      <c r="HWG2" s="157"/>
      <c r="HWH2" s="157"/>
      <c r="HWI2" s="157"/>
      <c r="HWJ2" s="157"/>
      <c r="HWK2" s="157"/>
      <c r="HWL2" s="157"/>
      <c r="HWM2" s="157"/>
      <c r="HWN2" s="157"/>
      <c r="HWO2" s="157"/>
      <c r="HWP2" s="157"/>
      <c r="HWQ2" s="157"/>
      <c r="HWR2" s="157"/>
      <c r="HWS2" s="157"/>
      <c r="HWT2" s="157"/>
      <c r="HWU2" s="157"/>
      <c r="HWV2" s="157"/>
      <c r="HWW2" s="157"/>
      <c r="HWX2" s="157"/>
      <c r="HWY2" s="157"/>
      <c r="HWZ2" s="157"/>
      <c r="HXA2" s="157"/>
      <c r="HXB2" s="157"/>
      <c r="HXC2" s="157"/>
      <c r="HXD2" s="157"/>
      <c r="HXE2" s="157"/>
      <c r="HXF2" s="157"/>
      <c r="HXG2" s="157"/>
      <c r="HXH2" s="157"/>
      <c r="HXI2" s="157"/>
      <c r="HXJ2" s="157"/>
      <c r="HXK2" s="157"/>
      <c r="HXL2" s="157"/>
      <c r="HXM2" s="157"/>
      <c r="HXN2" s="157"/>
      <c r="HXO2" s="157"/>
      <c r="HXP2" s="157"/>
      <c r="HXQ2" s="157"/>
      <c r="HXR2" s="157"/>
      <c r="HXS2" s="157"/>
      <c r="HXT2" s="157"/>
      <c r="HXU2" s="157"/>
      <c r="HXV2" s="157"/>
      <c r="HXW2" s="157"/>
      <c r="HXX2" s="157"/>
      <c r="HXY2" s="157"/>
      <c r="HXZ2" s="157"/>
      <c r="HYA2" s="157"/>
      <c r="HYB2" s="157"/>
      <c r="HYC2" s="157"/>
      <c r="HYD2" s="157"/>
      <c r="HYE2" s="157"/>
      <c r="HYF2" s="157"/>
      <c r="HYG2" s="157"/>
      <c r="HYH2" s="157"/>
      <c r="HYI2" s="157"/>
      <c r="HYJ2" s="157"/>
      <c r="HYK2" s="157"/>
      <c r="HYL2" s="157"/>
      <c r="HYM2" s="157"/>
      <c r="HYN2" s="157"/>
      <c r="HYO2" s="157"/>
      <c r="HYP2" s="157"/>
      <c r="HYQ2" s="157"/>
      <c r="HYR2" s="157"/>
      <c r="HYS2" s="157"/>
      <c r="HYT2" s="157"/>
      <c r="HYU2" s="157"/>
      <c r="HYV2" s="157"/>
      <c r="HYW2" s="157"/>
      <c r="HYX2" s="157"/>
      <c r="HYY2" s="157"/>
      <c r="HYZ2" s="157"/>
      <c r="HZA2" s="157"/>
      <c r="HZB2" s="157"/>
      <c r="HZC2" s="157"/>
      <c r="HZD2" s="157"/>
      <c r="HZE2" s="157"/>
      <c r="HZF2" s="157"/>
      <c r="HZG2" s="157"/>
      <c r="HZH2" s="157"/>
      <c r="HZI2" s="157"/>
      <c r="HZJ2" s="157"/>
      <c r="HZK2" s="157"/>
      <c r="HZL2" s="157"/>
      <c r="HZM2" s="157"/>
      <c r="HZN2" s="157"/>
      <c r="HZO2" s="157"/>
      <c r="HZP2" s="157"/>
      <c r="HZQ2" s="157"/>
      <c r="HZR2" s="157"/>
      <c r="HZS2" s="157"/>
      <c r="HZT2" s="157"/>
      <c r="HZU2" s="157"/>
      <c r="HZV2" s="157"/>
      <c r="HZW2" s="157"/>
      <c r="HZX2" s="157"/>
      <c r="HZY2" s="157"/>
      <c r="HZZ2" s="157"/>
      <c r="IAA2" s="157"/>
      <c r="IAB2" s="157"/>
      <c r="IAC2" s="157"/>
      <c r="IAD2" s="157"/>
      <c r="IAE2" s="157"/>
      <c r="IAF2" s="157"/>
      <c r="IAG2" s="157"/>
      <c r="IAH2" s="157"/>
      <c r="IAI2" s="157"/>
      <c r="IAJ2" s="157"/>
      <c r="IAK2" s="157"/>
      <c r="IAL2" s="157"/>
      <c r="IAM2" s="157"/>
      <c r="IAN2" s="157"/>
      <c r="IAO2" s="157"/>
      <c r="IAP2" s="157"/>
      <c r="IAQ2" s="157"/>
      <c r="IAR2" s="157"/>
      <c r="IAS2" s="157"/>
      <c r="IAT2" s="157"/>
      <c r="IAU2" s="157"/>
      <c r="IAV2" s="157"/>
      <c r="IAW2" s="157"/>
      <c r="IAX2" s="157"/>
      <c r="IAY2" s="157"/>
      <c r="IAZ2" s="157"/>
      <c r="IBA2" s="157"/>
      <c r="IBB2" s="157"/>
      <c r="IBC2" s="157"/>
      <c r="IBD2" s="157"/>
      <c r="IBE2" s="157"/>
      <c r="IBF2" s="157"/>
      <c r="IBG2" s="157"/>
      <c r="IBH2" s="157"/>
      <c r="IBI2" s="157"/>
      <c r="IBJ2" s="157"/>
      <c r="IBK2" s="157"/>
      <c r="IBL2" s="157"/>
      <c r="IBM2" s="157"/>
      <c r="IBN2" s="157"/>
      <c r="IBO2" s="157"/>
      <c r="IBP2" s="157"/>
      <c r="IBQ2" s="157"/>
      <c r="IBR2" s="157"/>
      <c r="IBS2" s="157"/>
      <c r="IBT2" s="157"/>
      <c r="IBU2" s="157"/>
      <c r="IBV2" s="157"/>
      <c r="IBW2" s="157"/>
      <c r="IBX2" s="157"/>
      <c r="IBY2" s="157"/>
      <c r="IBZ2" s="157"/>
      <c r="ICA2" s="157"/>
      <c r="ICB2" s="157"/>
      <c r="ICC2" s="157"/>
      <c r="ICD2" s="157"/>
      <c r="ICE2" s="157"/>
      <c r="ICF2" s="157"/>
      <c r="ICG2" s="157"/>
      <c r="ICH2" s="157"/>
      <c r="ICI2" s="157"/>
      <c r="ICJ2" s="157"/>
      <c r="ICK2" s="157"/>
      <c r="ICL2" s="157"/>
      <c r="ICM2" s="157"/>
      <c r="ICN2" s="157"/>
      <c r="ICO2" s="157"/>
      <c r="ICP2" s="157"/>
      <c r="ICQ2" s="157"/>
      <c r="ICR2" s="157"/>
      <c r="ICS2" s="157"/>
      <c r="ICT2" s="157"/>
      <c r="ICU2" s="157"/>
      <c r="ICV2" s="157"/>
      <c r="ICW2" s="157"/>
      <c r="ICX2" s="157"/>
      <c r="ICY2" s="157"/>
      <c r="ICZ2" s="157"/>
      <c r="IDA2" s="157"/>
      <c r="IDB2" s="157"/>
      <c r="IDC2" s="157"/>
      <c r="IDD2" s="157"/>
      <c r="IDE2" s="157"/>
      <c r="IDF2" s="157"/>
      <c r="IDG2" s="157"/>
      <c r="IDH2" s="157"/>
      <c r="IDI2" s="157"/>
      <c r="IDJ2" s="157"/>
      <c r="IDK2" s="157"/>
      <c r="IDL2" s="157"/>
      <c r="IDM2" s="157"/>
      <c r="IDN2" s="157"/>
      <c r="IDO2" s="157"/>
      <c r="IDP2" s="157"/>
      <c r="IDQ2" s="157"/>
      <c r="IDR2" s="157"/>
      <c r="IDS2" s="157"/>
      <c r="IDT2" s="157"/>
      <c r="IDU2" s="157"/>
      <c r="IDV2" s="157"/>
      <c r="IDW2" s="157"/>
      <c r="IDX2" s="157"/>
      <c r="IDY2" s="157"/>
      <c r="IDZ2" s="157"/>
      <c r="IEA2" s="157"/>
      <c r="IEB2" s="157"/>
      <c r="IEC2" s="157"/>
      <c r="IED2" s="157"/>
      <c r="IEE2" s="157"/>
      <c r="IEF2" s="157"/>
      <c r="IEG2" s="157"/>
      <c r="IEH2" s="157"/>
      <c r="IEI2" s="157"/>
      <c r="IEJ2" s="157"/>
      <c r="IEK2" s="157"/>
      <c r="IEL2" s="157"/>
      <c r="IEM2" s="157"/>
      <c r="IEN2" s="157"/>
      <c r="IEO2" s="157"/>
      <c r="IEP2" s="157"/>
      <c r="IEQ2" s="157"/>
      <c r="IER2" s="157"/>
      <c r="IES2" s="157"/>
      <c r="IET2" s="157"/>
      <c r="IEU2" s="157"/>
      <c r="IEV2" s="157"/>
      <c r="IEW2" s="157"/>
      <c r="IEX2" s="157"/>
      <c r="IEY2" s="157"/>
      <c r="IEZ2" s="157"/>
      <c r="IFA2" s="157"/>
      <c r="IFB2" s="157"/>
      <c r="IFC2" s="157"/>
      <c r="IFD2" s="157"/>
      <c r="IFE2" s="157"/>
      <c r="IFF2" s="157"/>
      <c r="IFG2" s="157"/>
      <c r="IFH2" s="157"/>
      <c r="IFI2" s="157"/>
      <c r="IFJ2" s="157"/>
      <c r="IFK2" s="157"/>
      <c r="IFL2" s="157"/>
      <c r="IFM2" s="157"/>
      <c r="IFN2" s="157"/>
      <c r="IFO2" s="157"/>
      <c r="IFP2" s="157"/>
      <c r="IFQ2" s="157"/>
      <c r="IFR2" s="157"/>
      <c r="IFS2" s="157"/>
      <c r="IFT2" s="157"/>
      <c r="IFU2" s="157"/>
      <c r="IFV2" s="157"/>
      <c r="IFW2" s="157"/>
      <c r="IFX2" s="157"/>
      <c r="IFY2" s="157"/>
      <c r="IFZ2" s="157"/>
      <c r="IGA2" s="157"/>
      <c r="IGB2" s="157"/>
      <c r="IGC2" s="157"/>
      <c r="IGD2" s="157"/>
      <c r="IGE2" s="157"/>
      <c r="IGF2" s="157"/>
      <c r="IGG2" s="157"/>
      <c r="IGH2" s="157"/>
      <c r="IGI2" s="157"/>
      <c r="IGJ2" s="157"/>
      <c r="IGK2" s="157"/>
      <c r="IGL2" s="157"/>
      <c r="IGM2" s="157"/>
      <c r="IGN2" s="157"/>
      <c r="IGO2" s="157"/>
      <c r="IGP2" s="157"/>
      <c r="IGQ2" s="157"/>
      <c r="IGR2" s="157"/>
      <c r="IGS2" s="157"/>
      <c r="IGT2" s="157"/>
      <c r="IGU2" s="157"/>
      <c r="IGV2" s="157"/>
      <c r="IGW2" s="157"/>
      <c r="IGX2" s="157"/>
      <c r="IGY2" s="157"/>
      <c r="IGZ2" s="157"/>
      <c r="IHA2" s="157"/>
      <c r="IHB2" s="157"/>
      <c r="IHC2" s="157"/>
      <c r="IHD2" s="157"/>
      <c r="IHE2" s="157"/>
      <c r="IHF2" s="157"/>
      <c r="IHG2" s="157"/>
      <c r="IHH2" s="157"/>
      <c r="IHI2" s="157"/>
      <c r="IHJ2" s="157"/>
      <c r="IHK2" s="157"/>
      <c r="IHL2" s="157"/>
      <c r="IHM2" s="157"/>
      <c r="IHN2" s="157"/>
      <c r="IHO2" s="157"/>
      <c r="IHP2" s="157"/>
      <c r="IHQ2" s="157"/>
      <c r="IHR2" s="157"/>
      <c r="IHS2" s="157"/>
      <c r="IHT2" s="157"/>
      <c r="IHU2" s="157"/>
      <c r="IHV2" s="157"/>
      <c r="IHW2" s="157"/>
      <c r="IHX2" s="157"/>
      <c r="IHY2" s="157"/>
      <c r="IHZ2" s="157"/>
      <c r="IIA2" s="157"/>
      <c r="IIB2" s="157"/>
      <c r="IIC2" s="157"/>
      <c r="IID2" s="157"/>
      <c r="IIE2" s="157"/>
      <c r="IIF2" s="157"/>
      <c r="IIG2" s="157"/>
      <c r="IIH2" s="157"/>
      <c r="III2" s="157"/>
      <c r="IIJ2" s="157"/>
      <c r="IIK2" s="157"/>
      <c r="IIL2" s="157"/>
      <c r="IIM2" s="157"/>
      <c r="IIN2" s="157"/>
      <c r="IIO2" s="157"/>
      <c r="IIP2" s="157"/>
      <c r="IIQ2" s="157"/>
      <c r="IIR2" s="157"/>
      <c r="IIS2" s="157"/>
      <c r="IIT2" s="157"/>
      <c r="IIU2" s="157"/>
      <c r="IIV2" s="157"/>
      <c r="IIW2" s="157"/>
      <c r="IIX2" s="157"/>
      <c r="IIY2" s="157"/>
      <c r="IIZ2" s="157"/>
      <c r="IJA2" s="157"/>
      <c r="IJB2" s="157"/>
      <c r="IJC2" s="157"/>
      <c r="IJD2" s="157"/>
      <c r="IJE2" s="157"/>
      <c r="IJF2" s="157"/>
      <c r="IJG2" s="157"/>
      <c r="IJH2" s="157"/>
      <c r="IJI2" s="157"/>
      <c r="IJJ2" s="157"/>
      <c r="IJK2" s="157"/>
      <c r="IJL2" s="157"/>
      <c r="IJM2" s="157"/>
      <c r="IJN2" s="157"/>
      <c r="IJO2" s="157"/>
      <c r="IJP2" s="157"/>
      <c r="IJQ2" s="157"/>
      <c r="IJR2" s="157"/>
      <c r="IJS2" s="157"/>
      <c r="IJT2" s="157"/>
      <c r="IJU2" s="157"/>
      <c r="IJV2" s="157"/>
      <c r="IJW2" s="157"/>
      <c r="IJX2" s="157"/>
      <c r="IJY2" s="157"/>
      <c r="IJZ2" s="157"/>
      <c r="IKA2" s="157"/>
      <c r="IKB2" s="157"/>
      <c r="IKC2" s="157"/>
      <c r="IKD2" s="157"/>
      <c r="IKE2" s="157"/>
      <c r="IKF2" s="157"/>
      <c r="IKG2" s="157"/>
      <c r="IKH2" s="157"/>
      <c r="IKI2" s="157"/>
      <c r="IKJ2" s="157"/>
      <c r="IKK2" s="157"/>
      <c r="IKL2" s="157"/>
      <c r="IKM2" s="157"/>
      <c r="IKN2" s="157"/>
      <c r="IKO2" s="157"/>
      <c r="IKP2" s="157"/>
      <c r="IKQ2" s="157"/>
      <c r="IKR2" s="157"/>
      <c r="IKS2" s="157"/>
      <c r="IKT2" s="157"/>
      <c r="IKU2" s="157"/>
      <c r="IKV2" s="157"/>
      <c r="IKW2" s="157"/>
      <c r="IKX2" s="157"/>
      <c r="IKY2" s="157"/>
      <c r="IKZ2" s="157"/>
      <c r="ILA2" s="157"/>
      <c r="ILB2" s="157"/>
      <c r="ILC2" s="157"/>
      <c r="ILD2" s="157"/>
      <c r="ILE2" s="157"/>
      <c r="ILF2" s="157"/>
      <c r="ILG2" s="157"/>
      <c r="ILH2" s="157"/>
      <c r="ILI2" s="157"/>
      <c r="ILJ2" s="157"/>
      <c r="ILK2" s="157"/>
      <c r="ILL2" s="157"/>
      <c r="ILM2" s="157"/>
      <c r="ILN2" s="157"/>
      <c r="ILO2" s="157"/>
      <c r="ILP2" s="157"/>
      <c r="ILQ2" s="157"/>
      <c r="ILR2" s="157"/>
      <c r="ILS2" s="157"/>
      <c r="ILT2" s="157"/>
      <c r="ILU2" s="157"/>
      <c r="ILV2" s="157"/>
      <c r="ILW2" s="157"/>
      <c r="ILX2" s="157"/>
      <c r="ILY2" s="157"/>
      <c r="ILZ2" s="157"/>
      <c r="IMA2" s="157"/>
      <c r="IMB2" s="157"/>
      <c r="IMC2" s="157"/>
      <c r="IMD2" s="157"/>
      <c r="IME2" s="157"/>
      <c r="IMF2" s="157"/>
      <c r="IMG2" s="157"/>
      <c r="IMH2" s="157"/>
      <c r="IMI2" s="157"/>
      <c r="IMJ2" s="157"/>
      <c r="IMK2" s="157"/>
      <c r="IML2" s="157"/>
      <c r="IMM2" s="157"/>
      <c r="IMN2" s="157"/>
      <c r="IMO2" s="157"/>
      <c r="IMP2" s="157"/>
      <c r="IMQ2" s="157"/>
      <c r="IMR2" s="157"/>
      <c r="IMS2" s="157"/>
      <c r="IMT2" s="157"/>
      <c r="IMU2" s="157"/>
      <c r="IMV2" s="157"/>
      <c r="IMW2" s="157"/>
      <c r="IMX2" s="157"/>
      <c r="IMY2" s="157"/>
      <c r="IMZ2" s="157"/>
      <c r="INA2" s="157"/>
      <c r="INB2" s="157"/>
      <c r="INC2" s="157"/>
      <c r="IND2" s="157"/>
      <c r="INE2" s="157"/>
      <c r="INF2" s="157"/>
      <c r="ING2" s="157"/>
      <c r="INH2" s="157"/>
      <c r="INI2" s="157"/>
      <c r="INJ2" s="157"/>
      <c r="INK2" s="157"/>
      <c r="INL2" s="157"/>
      <c r="INM2" s="157"/>
      <c r="INN2" s="157"/>
      <c r="INO2" s="157"/>
      <c r="INP2" s="157"/>
      <c r="INQ2" s="157"/>
      <c r="INR2" s="157"/>
      <c r="INS2" s="157"/>
      <c r="INT2" s="157"/>
      <c r="INU2" s="157"/>
      <c r="INV2" s="157"/>
      <c r="INW2" s="157"/>
      <c r="INX2" s="157"/>
      <c r="INY2" s="157"/>
      <c r="INZ2" s="157"/>
      <c r="IOA2" s="157"/>
      <c r="IOB2" s="157"/>
      <c r="IOC2" s="157"/>
      <c r="IOD2" s="157"/>
      <c r="IOE2" s="157"/>
      <c r="IOF2" s="157"/>
      <c r="IOG2" s="157"/>
      <c r="IOH2" s="157"/>
      <c r="IOI2" s="157"/>
      <c r="IOJ2" s="157"/>
      <c r="IOK2" s="157"/>
      <c r="IOL2" s="157"/>
      <c r="IOM2" s="157"/>
      <c r="ION2" s="157"/>
      <c r="IOO2" s="157"/>
      <c r="IOP2" s="157"/>
      <c r="IOQ2" s="157"/>
      <c r="IOR2" s="157"/>
      <c r="IOS2" s="157"/>
      <c r="IOT2" s="157"/>
      <c r="IOU2" s="157"/>
      <c r="IOV2" s="157"/>
      <c r="IOW2" s="157"/>
      <c r="IOX2" s="157"/>
      <c r="IOY2" s="157"/>
      <c r="IOZ2" s="157"/>
      <c r="IPA2" s="157"/>
      <c r="IPB2" s="157"/>
      <c r="IPC2" s="157"/>
      <c r="IPD2" s="157"/>
      <c r="IPE2" s="157"/>
      <c r="IPF2" s="157"/>
      <c r="IPG2" s="157"/>
      <c r="IPH2" s="157"/>
      <c r="IPI2" s="157"/>
      <c r="IPJ2" s="157"/>
      <c r="IPK2" s="157"/>
      <c r="IPL2" s="157"/>
      <c r="IPM2" s="157"/>
      <c r="IPN2" s="157"/>
      <c r="IPO2" s="157"/>
      <c r="IPP2" s="157"/>
      <c r="IPQ2" s="157"/>
      <c r="IPR2" s="157"/>
      <c r="IPS2" s="157"/>
      <c r="IPT2" s="157"/>
      <c r="IPU2" s="157"/>
      <c r="IPV2" s="157"/>
      <c r="IPW2" s="157"/>
      <c r="IPX2" s="157"/>
      <c r="IPY2" s="157"/>
      <c r="IPZ2" s="157"/>
      <c r="IQA2" s="157"/>
      <c r="IQB2" s="157"/>
      <c r="IQC2" s="157"/>
      <c r="IQD2" s="157"/>
      <c r="IQE2" s="157"/>
      <c r="IQF2" s="157"/>
      <c r="IQG2" s="157"/>
      <c r="IQH2" s="157"/>
      <c r="IQI2" s="157"/>
      <c r="IQJ2" s="157"/>
      <c r="IQK2" s="157"/>
      <c r="IQL2" s="157"/>
      <c r="IQM2" s="157"/>
      <c r="IQN2" s="157"/>
      <c r="IQO2" s="157"/>
      <c r="IQP2" s="157"/>
      <c r="IQQ2" s="157"/>
      <c r="IQR2" s="157"/>
      <c r="IQS2" s="157"/>
      <c r="IQT2" s="157"/>
      <c r="IQU2" s="157"/>
      <c r="IQV2" s="157"/>
      <c r="IQW2" s="157"/>
      <c r="IQX2" s="157"/>
      <c r="IQY2" s="157"/>
      <c r="IQZ2" s="157"/>
      <c r="IRA2" s="157"/>
      <c r="IRB2" s="157"/>
      <c r="IRC2" s="157"/>
      <c r="IRD2" s="157"/>
      <c r="IRE2" s="157"/>
      <c r="IRF2" s="157"/>
      <c r="IRG2" s="157"/>
      <c r="IRH2" s="157"/>
      <c r="IRI2" s="157"/>
      <c r="IRJ2" s="157"/>
      <c r="IRK2" s="157"/>
      <c r="IRL2" s="157"/>
      <c r="IRM2" s="157"/>
      <c r="IRN2" s="157"/>
      <c r="IRO2" s="157"/>
      <c r="IRP2" s="157"/>
      <c r="IRQ2" s="157"/>
      <c r="IRR2" s="157"/>
      <c r="IRS2" s="157"/>
      <c r="IRT2" s="157"/>
      <c r="IRU2" s="157"/>
      <c r="IRV2" s="157"/>
      <c r="IRW2" s="157"/>
      <c r="IRX2" s="157"/>
      <c r="IRY2" s="157"/>
      <c r="IRZ2" s="157"/>
      <c r="ISA2" s="157"/>
      <c r="ISB2" s="157"/>
      <c r="ISC2" s="157"/>
      <c r="ISD2" s="157"/>
      <c r="ISE2" s="157"/>
      <c r="ISF2" s="157"/>
      <c r="ISG2" s="157"/>
      <c r="ISH2" s="157"/>
      <c r="ISI2" s="157"/>
      <c r="ISJ2" s="157"/>
      <c r="ISK2" s="157"/>
      <c r="ISL2" s="157"/>
      <c r="ISM2" s="157"/>
      <c r="ISN2" s="157"/>
      <c r="ISO2" s="157"/>
      <c r="ISP2" s="157"/>
      <c r="ISQ2" s="157"/>
      <c r="ISR2" s="157"/>
      <c r="ISS2" s="157"/>
      <c r="IST2" s="157"/>
      <c r="ISU2" s="157"/>
      <c r="ISV2" s="157"/>
      <c r="ISW2" s="157"/>
      <c r="ISX2" s="157"/>
      <c r="ISY2" s="157"/>
      <c r="ISZ2" s="157"/>
      <c r="ITA2" s="157"/>
      <c r="ITB2" s="157"/>
      <c r="ITC2" s="157"/>
      <c r="ITD2" s="157"/>
      <c r="ITE2" s="157"/>
      <c r="ITF2" s="157"/>
      <c r="ITG2" s="157"/>
      <c r="ITH2" s="157"/>
      <c r="ITI2" s="157"/>
      <c r="ITJ2" s="157"/>
      <c r="ITK2" s="157"/>
      <c r="ITL2" s="157"/>
      <c r="ITM2" s="157"/>
      <c r="ITN2" s="157"/>
      <c r="ITO2" s="157"/>
      <c r="ITP2" s="157"/>
      <c r="ITQ2" s="157"/>
      <c r="ITR2" s="157"/>
      <c r="ITS2" s="157"/>
      <c r="ITT2" s="157"/>
      <c r="ITU2" s="157"/>
      <c r="ITV2" s="157"/>
      <c r="ITW2" s="157"/>
      <c r="ITX2" s="157"/>
      <c r="ITY2" s="157"/>
      <c r="ITZ2" s="157"/>
      <c r="IUA2" s="157"/>
      <c r="IUB2" s="157"/>
      <c r="IUC2" s="157"/>
      <c r="IUD2" s="157"/>
      <c r="IUE2" s="157"/>
      <c r="IUF2" s="157"/>
      <c r="IUG2" s="157"/>
      <c r="IUH2" s="157"/>
      <c r="IUI2" s="157"/>
      <c r="IUJ2" s="157"/>
      <c r="IUK2" s="157"/>
      <c r="IUL2" s="157"/>
      <c r="IUM2" s="157"/>
      <c r="IUN2" s="157"/>
      <c r="IUO2" s="157"/>
      <c r="IUP2" s="157"/>
      <c r="IUQ2" s="157"/>
      <c r="IUR2" s="157"/>
      <c r="IUS2" s="157"/>
      <c r="IUT2" s="157"/>
      <c r="IUU2" s="157"/>
      <c r="IUV2" s="157"/>
      <c r="IUW2" s="157"/>
      <c r="IUX2" s="157"/>
      <c r="IUY2" s="157"/>
      <c r="IUZ2" s="157"/>
      <c r="IVA2" s="157"/>
      <c r="IVB2" s="157"/>
      <c r="IVC2" s="157"/>
      <c r="IVD2" s="157"/>
      <c r="IVE2" s="157"/>
      <c r="IVF2" s="157"/>
      <c r="IVG2" s="157"/>
      <c r="IVH2" s="157"/>
      <c r="IVI2" s="157"/>
      <c r="IVJ2" s="157"/>
      <c r="IVK2" s="157"/>
      <c r="IVL2" s="157"/>
      <c r="IVM2" s="157"/>
      <c r="IVN2" s="157"/>
      <c r="IVO2" s="157"/>
      <c r="IVP2" s="157"/>
      <c r="IVQ2" s="157"/>
      <c r="IVR2" s="157"/>
      <c r="IVS2" s="157"/>
      <c r="IVT2" s="157"/>
      <c r="IVU2" s="157"/>
      <c r="IVV2" s="157"/>
      <c r="IVW2" s="157"/>
      <c r="IVX2" s="157"/>
      <c r="IVY2" s="157"/>
      <c r="IVZ2" s="157"/>
      <c r="IWA2" s="157"/>
      <c r="IWB2" s="157"/>
      <c r="IWC2" s="157"/>
      <c r="IWD2" s="157"/>
      <c r="IWE2" s="157"/>
      <c r="IWF2" s="157"/>
      <c r="IWG2" s="157"/>
      <c r="IWH2" s="157"/>
      <c r="IWI2" s="157"/>
      <c r="IWJ2" s="157"/>
      <c r="IWK2" s="157"/>
      <c r="IWL2" s="157"/>
      <c r="IWM2" s="157"/>
      <c r="IWN2" s="157"/>
      <c r="IWO2" s="157"/>
      <c r="IWP2" s="157"/>
      <c r="IWQ2" s="157"/>
      <c r="IWR2" s="157"/>
      <c r="IWS2" s="157"/>
      <c r="IWT2" s="157"/>
      <c r="IWU2" s="157"/>
      <c r="IWV2" s="157"/>
      <c r="IWW2" s="157"/>
      <c r="IWX2" s="157"/>
      <c r="IWY2" s="157"/>
      <c r="IWZ2" s="157"/>
      <c r="IXA2" s="157"/>
      <c r="IXB2" s="157"/>
      <c r="IXC2" s="157"/>
      <c r="IXD2" s="157"/>
      <c r="IXE2" s="157"/>
      <c r="IXF2" s="157"/>
      <c r="IXG2" s="157"/>
      <c r="IXH2" s="157"/>
      <c r="IXI2" s="157"/>
      <c r="IXJ2" s="157"/>
      <c r="IXK2" s="157"/>
      <c r="IXL2" s="157"/>
      <c r="IXM2" s="157"/>
      <c r="IXN2" s="157"/>
      <c r="IXO2" s="157"/>
      <c r="IXP2" s="157"/>
      <c r="IXQ2" s="157"/>
      <c r="IXR2" s="157"/>
      <c r="IXS2" s="157"/>
      <c r="IXT2" s="157"/>
      <c r="IXU2" s="157"/>
      <c r="IXV2" s="157"/>
      <c r="IXW2" s="157"/>
      <c r="IXX2" s="157"/>
      <c r="IXY2" s="157"/>
      <c r="IXZ2" s="157"/>
      <c r="IYA2" s="157"/>
      <c r="IYB2" s="157"/>
      <c r="IYC2" s="157"/>
      <c r="IYD2" s="157"/>
      <c r="IYE2" s="157"/>
      <c r="IYF2" s="157"/>
      <c r="IYG2" s="157"/>
      <c r="IYH2" s="157"/>
      <c r="IYI2" s="157"/>
      <c r="IYJ2" s="157"/>
      <c r="IYK2" s="157"/>
      <c r="IYL2" s="157"/>
      <c r="IYM2" s="157"/>
      <c r="IYN2" s="157"/>
      <c r="IYO2" s="157"/>
      <c r="IYP2" s="157"/>
      <c r="IYQ2" s="157"/>
      <c r="IYR2" s="157"/>
      <c r="IYS2" s="157"/>
      <c r="IYT2" s="157"/>
      <c r="IYU2" s="157"/>
      <c r="IYV2" s="157"/>
      <c r="IYW2" s="157"/>
      <c r="IYX2" s="157"/>
      <c r="IYY2" s="157"/>
      <c r="IYZ2" s="157"/>
      <c r="IZA2" s="157"/>
      <c r="IZB2" s="157"/>
      <c r="IZC2" s="157"/>
      <c r="IZD2" s="157"/>
      <c r="IZE2" s="157"/>
      <c r="IZF2" s="157"/>
      <c r="IZG2" s="157"/>
      <c r="IZH2" s="157"/>
      <c r="IZI2" s="157"/>
      <c r="IZJ2" s="157"/>
      <c r="IZK2" s="157"/>
      <c r="IZL2" s="157"/>
      <c r="IZM2" s="157"/>
      <c r="IZN2" s="157"/>
      <c r="IZO2" s="157"/>
      <c r="IZP2" s="157"/>
      <c r="IZQ2" s="157"/>
      <c r="IZR2" s="157"/>
      <c r="IZS2" s="157"/>
      <c r="IZT2" s="157"/>
      <c r="IZU2" s="157"/>
      <c r="IZV2" s="157"/>
      <c r="IZW2" s="157"/>
      <c r="IZX2" s="157"/>
      <c r="IZY2" s="157"/>
      <c r="IZZ2" s="157"/>
      <c r="JAA2" s="157"/>
      <c r="JAB2" s="157"/>
      <c r="JAC2" s="157"/>
      <c r="JAD2" s="157"/>
      <c r="JAE2" s="157"/>
      <c r="JAF2" s="157"/>
      <c r="JAG2" s="157"/>
      <c r="JAH2" s="157"/>
      <c r="JAI2" s="157"/>
      <c r="JAJ2" s="157"/>
      <c r="JAK2" s="157"/>
      <c r="JAL2" s="157"/>
      <c r="JAM2" s="157"/>
      <c r="JAN2" s="157"/>
      <c r="JAO2" s="157"/>
      <c r="JAP2" s="157"/>
      <c r="JAQ2" s="157"/>
      <c r="JAR2" s="157"/>
      <c r="JAS2" s="157"/>
      <c r="JAT2" s="157"/>
      <c r="JAU2" s="157"/>
      <c r="JAV2" s="157"/>
      <c r="JAW2" s="157"/>
      <c r="JAX2" s="157"/>
      <c r="JAY2" s="157"/>
      <c r="JAZ2" s="157"/>
      <c r="JBA2" s="157"/>
      <c r="JBB2" s="157"/>
      <c r="JBC2" s="157"/>
      <c r="JBD2" s="157"/>
      <c r="JBE2" s="157"/>
      <c r="JBF2" s="157"/>
      <c r="JBG2" s="157"/>
      <c r="JBH2" s="157"/>
      <c r="JBI2" s="157"/>
      <c r="JBJ2" s="157"/>
      <c r="JBK2" s="157"/>
      <c r="JBL2" s="157"/>
      <c r="JBM2" s="157"/>
      <c r="JBN2" s="157"/>
      <c r="JBO2" s="157"/>
      <c r="JBP2" s="157"/>
      <c r="JBQ2" s="157"/>
      <c r="JBR2" s="157"/>
      <c r="JBS2" s="157"/>
      <c r="JBT2" s="157"/>
      <c r="JBU2" s="157"/>
      <c r="JBV2" s="157"/>
      <c r="JBW2" s="157"/>
      <c r="JBX2" s="157"/>
      <c r="JBY2" s="157"/>
      <c r="JBZ2" s="157"/>
      <c r="JCA2" s="157"/>
      <c r="JCB2" s="157"/>
      <c r="JCC2" s="157"/>
      <c r="JCD2" s="157"/>
      <c r="JCE2" s="157"/>
      <c r="JCF2" s="157"/>
      <c r="JCG2" s="157"/>
      <c r="JCH2" s="157"/>
      <c r="JCI2" s="157"/>
      <c r="JCJ2" s="157"/>
      <c r="JCK2" s="157"/>
      <c r="JCL2" s="157"/>
      <c r="JCM2" s="157"/>
      <c r="JCN2" s="157"/>
      <c r="JCO2" s="157"/>
      <c r="JCP2" s="157"/>
      <c r="JCQ2" s="157"/>
      <c r="JCR2" s="157"/>
      <c r="JCS2" s="157"/>
      <c r="JCT2" s="157"/>
      <c r="JCU2" s="157"/>
      <c r="JCV2" s="157"/>
      <c r="JCW2" s="157"/>
      <c r="JCX2" s="157"/>
      <c r="JCY2" s="157"/>
      <c r="JCZ2" s="157"/>
      <c r="JDA2" s="157"/>
      <c r="JDB2" s="157"/>
      <c r="JDC2" s="157"/>
      <c r="JDD2" s="157"/>
      <c r="JDE2" s="157"/>
      <c r="JDF2" s="157"/>
      <c r="JDG2" s="157"/>
      <c r="JDH2" s="157"/>
      <c r="JDI2" s="157"/>
      <c r="JDJ2" s="157"/>
      <c r="JDK2" s="157"/>
      <c r="JDL2" s="157"/>
      <c r="JDM2" s="157"/>
      <c r="JDN2" s="157"/>
      <c r="JDO2" s="157"/>
      <c r="JDP2" s="157"/>
      <c r="JDQ2" s="157"/>
      <c r="JDR2" s="157"/>
      <c r="JDS2" s="157"/>
      <c r="JDT2" s="157"/>
      <c r="JDU2" s="157"/>
      <c r="JDV2" s="157"/>
      <c r="JDW2" s="157"/>
      <c r="JDX2" s="157"/>
      <c r="JDY2" s="157"/>
      <c r="JDZ2" s="157"/>
      <c r="JEA2" s="157"/>
      <c r="JEB2" s="157"/>
      <c r="JEC2" s="157"/>
      <c r="JED2" s="157"/>
      <c r="JEE2" s="157"/>
      <c r="JEF2" s="157"/>
      <c r="JEG2" s="157"/>
      <c r="JEH2" s="157"/>
      <c r="JEI2" s="157"/>
      <c r="JEJ2" s="157"/>
      <c r="JEK2" s="157"/>
      <c r="JEL2" s="157"/>
      <c r="JEM2" s="157"/>
      <c r="JEN2" s="157"/>
      <c r="JEO2" s="157"/>
      <c r="JEP2" s="157"/>
      <c r="JEQ2" s="157"/>
      <c r="JER2" s="157"/>
      <c r="JES2" s="157"/>
      <c r="JET2" s="157"/>
      <c r="JEU2" s="157"/>
      <c r="JEV2" s="157"/>
      <c r="JEW2" s="157"/>
      <c r="JEX2" s="157"/>
      <c r="JEY2" s="157"/>
      <c r="JEZ2" s="157"/>
      <c r="JFA2" s="157"/>
      <c r="JFB2" s="157"/>
      <c r="JFC2" s="157"/>
      <c r="JFD2" s="157"/>
      <c r="JFE2" s="157"/>
      <c r="JFF2" s="157"/>
      <c r="JFG2" s="157"/>
      <c r="JFH2" s="157"/>
      <c r="JFI2" s="157"/>
      <c r="JFJ2" s="157"/>
      <c r="JFK2" s="157"/>
      <c r="JFL2" s="157"/>
      <c r="JFM2" s="157"/>
      <c r="JFN2" s="157"/>
      <c r="JFO2" s="157"/>
      <c r="JFP2" s="157"/>
      <c r="JFQ2" s="157"/>
      <c r="JFR2" s="157"/>
      <c r="JFS2" s="157"/>
      <c r="JFT2" s="157"/>
      <c r="JFU2" s="157"/>
      <c r="JFV2" s="157"/>
      <c r="JFW2" s="157"/>
      <c r="JFX2" s="157"/>
      <c r="JFY2" s="157"/>
      <c r="JFZ2" s="157"/>
      <c r="JGA2" s="157"/>
      <c r="JGB2" s="157"/>
      <c r="JGC2" s="157"/>
      <c r="JGD2" s="157"/>
      <c r="JGE2" s="157"/>
      <c r="JGF2" s="157"/>
      <c r="JGG2" s="157"/>
      <c r="JGH2" s="157"/>
      <c r="JGI2" s="157"/>
      <c r="JGJ2" s="157"/>
      <c r="JGK2" s="157"/>
      <c r="JGL2" s="157"/>
      <c r="JGM2" s="157"/>
      <c r="JGN2" s="157"/>
      <c r="JGO2" s="157"/>
      <c r="JGP2" s="157"/>
      <c r="JGQ2" s="157"/>
      <c r="JGR2" s="157"/>
      <c r="JGS2" s="157"/>
      <c r="JGT2" s="157"/>
      <c r="JGU2" s="157"/>
      <c r="JGV2" s="157"/>
      <c r="JGW2" s="157"/>
      <c r="JGX2" s="157"/>
      <c r="JGY2" s="157"/>
      <c r="JGZ2" s="157"/>
      <c r="JHA2" s="157"/>
      <c r="JHB2" s="157"/>
      <c r="JHC2" s="157"/>
      <c r="JHD2" s="157"/>
      <c r="JHE2" s="157"/>
      <c r="JHF2" s="157"/>
      <c r="JHG2" s="157"/>
      <c r="JHH2" s="157"/>
      <c r="JHI2" s="157"/>
      <c r="JHJ2" s="157"/>
      <c r="JHK2" s="157"/>
      <c r="JHL2" s="157"/>
      <c r="JHM2" s="157"/>
      <c r="JHN2" s="157"/>
      <c r="JHO2" s="157"/>
      <c r="JHP2" s="157"/>
      <c r="JHQ2" s="157"/>
      <c r="JHR2" s="157"/>
      <c r="JHS2" s="157"/>
      <c r="JHT2" s="157"/>
      <c r="JHU2" s="157"/>
      <c r="JHV2" s="157"/>
      <c r="JHW2" s="157"/>
      <c r="JHX2" s="157"/>
      <c r="JHY2" s="157"/>
      <c r="JHZ2" s="157"/>
      <c r="JIA2" s="157"/>
      <c r="JIB2" s="157"/>
      <c r="JIC2" s="157"/>
      <c r="JID2" s="157"/>
      <c r="JIE2" s="157"/>
      <c r="JIF2" s="157"/>
      <c r="JIG2" s="157"/>
      <c r="JIH2" s="157"/>
      <c r="JII2" s="157"/>
      <c r="JIJ2" s="157"/>
      <c r="JIK2" s="157"/>
      <c r="JIL2" s="157"/>
      <c r="JIM2" s="157"/>
      <c r="JIN2" s="157"/>
      <c r="JIO2" s="157"/>
      <c r="JIP2" s="157"/>
      <c r="JIQ2" s="157"/>
      <c r="JIR2" s="157"/>
      <c r="JIS2" s="157"/>
      <c r="JIT2" s="157"/>
      <c r="JIU2" s="157"/>
      <c r="JIV2" s="157"/>
      <c r="JIW2" s="157"/>
      <c r="JIX2" s="157"/>
      <c r="JIY2" s="157"/>
      <c r="JIZ2" s="157"/>
      <c r="JJA2" s="157"/>
      <c r="JJB2" s="157"/>
      <c r="JJC2" s="157"/>
      <c r="JJD2" s="157"/>
      <c r="JJE2" s="157"/>
      <c r="JJF2" s="157"/>
      <c r="JJG2" s="157"/>
      <c r="JJH2" s="157"/>
      <c r="JJI2" s="157"/>
      <c r="JJJ2" s="157"/>
      <c r="JJK2" s="157"/>
      <c r="JJL2" s="157"/>
      <c r="JJM2" s="157"/>
      <c r="JJN2" s="157"/>
      <c r="JJO2" s="157"/>
      <c r="JJP2" s="157"/>
      <c r="JJQ2" s="157"/>
      <c r="JJR2" s="157"/>
      <c r="JJS2" s="157"/>
      <c r="JJT2" s="157"/>
      <c r="JJU2" s="157"/>
      <c r="JJV2" s="157"/>
      <c r="JJW2" s="157"/>
      <c r="JJX2" s="157"/>
      <c r="JJY2" s="157"/>
      <c r="JJZ2" s="157"/>
      <c r="JKA2" s="157"/>
      <c r="JKB2" s="157"/>
      <c r="JKC2" s="157"/>
      <c r="JKD2" s="157"/>
      <c r="JKE2" s="157"/>
      <c r="JKF2" s="157"/>
      <c r="JKG2" s="157"/>
      <c r="JKH2" s="157"/>
      <c r="JKI2" s="157"/>
      <c r="JKJ2" s="157"/>
      <c r="JKK2" s="157"/>
      <c r="JKL2" s="157"/>
      <c r="JKM2" s="157"/>
      <c r="JKN2" s="157"/>
      <c r="JKO2" s="157"/>
      <c r="JKP2" s="157"/>
      <c r="JKQ2" s="157"/>
      <c r="JKR2" s="157"/>
      <c r="JKS2" s="157"/>
      <c r="JKT2" s="157"/>
      <c r="JKU2" s="157"/>
      <c r="JKV2" s="157"/>
      <c r="JKW2" s="157"/>
      <c r="JKX2" s="157"/>
      <c r="JKY2" s="157"/>
      <c r="JKZ2" s="157"/>
      <c r="JLA2" s="157"/>
      <c r="JLB2" s="157"/>
      <c r="JLC2" s="157"/>
      <c r="JLD2" s="157"/>
      <c r="JLE2" s="157"/>
      <c r="JLF2" s="157"/>
      <c r="JLG2" s="157"/>
      <c r="JLH2" s="157"/>
      <c r="JLI2" s="157"/>
      <c r="JLJ2" s="157"/>
      <c r="JLK2" s="157"/>
      <c r="JLL2" s="157"/>
      <c r="JLM2" s="157"/>
      <c r="JLN2" s="157"/>
      <c r="JLO2" s="157"/>
      <c r="JLP2" s="157"/>
      <c r="JLQ2" s="157"/>
      <c r="JLR2" s="157"/>
      <c r="JLS2" s="157"/>
      <c r="JLT2" s="157"/>
      <c r="JLU2" s="157"/>
      <c r="JLV2" s="157"/>
      <c r="JLW2" s="157"/>
      <c r="JLX2" s="157"/>
      <c r="JLY2" s="157"/>
      <c r="JLZ2" s="157"/>
      <c r="JMA2" s="157"/>
      <c r="JMB2" s="157"/>
      <c r="JMC2" s="157"/>
      <c r="JMD2" s="157"/>
      <c r="JME2" s="157"/>
      <c r="JMF2" s="157"/>
      <c r="JMG2" s="157"/>
      <c r="JMH2" s="157"/>
      <c r="JMI2" s="157"/>
      <c r="JMJ2" s="157"/>
      <c r="JMK2" s="157"/>
      <c r="JML2" s="157"/>
      <c r="JMM2" s="157"/>
      <c r="JMN2" s="157"/>
      <c r="JMO2" s="157"/>
      <c r="JMP2" s="157"/>
      <c r="JMQ2" s="157"/>
      <c r="JMR2" s="157"/>
      <c r="JMS2" s="157"/>
      <c r="JMT2" s="157"/>
      <c r="JMU2" s="157"/>
      <c r="JMV2" s="157"/>
      <c r="JMW2" s="157"/>
      <c r="JMX2" s="157"/>
      <c r="JMY2" s="157"/>
      <c r="JMZ2" s="157"/>
      <c r="JNA2" s="157"/>
      <c r="JNB2" s="157"/>
      <c r="JNC2" s="157"/>
      <c r="JND2" s="157"/>
      <c r="JNE2" s="157"/>
      <c r="JNF2" s="157"/>
      <c r="JNG2" s="157"/>
      <c r="JNH2" s="157"/>
      <c r="JNI2" s="157"/>
      <c r="JNJ2" s="157"/>
      <c r="JNK2" s="157"/>
      <c r="JNL2" s="157"/>
      <c r="JNM2" s="157"/>
      <c r="JNN2" s="157"/>
      <c r="JNO2" s="157"/>
      <c r="JNP2" s="157"/>
      <c r="JNQ2" s="157"/>
      <c r="JNR2" s="157"/>
      <c r="JNS2" s="157"/>
      <c r="JNT2" s="157"/>
      <c r="JNU2" s="157"/>
      <c r="JNV2" s="157"/>
      <c r="JNW2" s="157"/>
      <c r="JNX2" s="157"/>
      <c r="JNY2" s="157"/>
      <c r="JNZ2" s="157"/>
      <c r="JOA2" s="157"/>
      <c r="JOB2" s="157"/>
      <c r="JOC2" s="157"/>
      <c r="JOD2" s="157"/>
      <c r="JOE2" s="157"/>
      <c r="JOF2" s="157"/>
      <c r="JOG2" s="157"/>
      <c r="JOH2" s="157"/>
      <c r="JOI2" s="157"/>
      <c r="JOJ2" s="157"/>
      <c r="JOK2" s="157"/>
      <c r="JOL2" s="157"/>
      <c r="JOM2" s="157"/>
      <c r="JON2" s="157"/>
      <c r="JOO2" s="157"/>
      <c r="JOP2" s="157"/>
      <c r="JOQ2" s="157"/>
      <c r="JOR2" s="157"/>
      <c r="JOS2" s="157"/>
      <c r="JOT2" s="157"/>
      <c r="JOU2" s="157"/>
      <c r="JOV2" s="157"/>
      <c r="JOW2" s="157"/>
      <c r="JOX2" s="157"/>
      <c r="JOY2" s="157"/>
      <c r="JOZ2" s="157"/>
      <c r="JPA2" s="157"/>
      <c r="JPB2" s="157"/>
      <c r="JPC2" s="157"/>
      <c r="JPD2" s="157"/>
      <c r="JPE2" s="157"/>
      <c r="JPF2" s="157"/>
      <c r="JPG2" s="157"/>
      <c r="JPH2" s="157"/>
      <c r="JPI2" s="157"/>
      <c r="JPJ2" s="157"/>
      <c r="JPK2" s="157"/>
      <c r="JPL2" s="157"/>
      <c r="JPM2" s="157"/>
      <c r="JPN2" s="157"/>
      <c r="JPO2" s="157"/>
      <c r="JPP2" s="157"/>
      <c r="JPQ2" s="157"/>
      <c r="JPR2" s="157"/>
      <c r="JPS2" s="157"/>
      <c r="JPT2" s="157"/>
      <c r="JPU2" s="157"/>
      <c r="JPV2" s="157"/>
      <c r="JPW2" s="157"/>
      <c r="JPX2" s="157"/>
      <c r="JPY2" s="157"/>
      <c r="JPZ2" s="157"/>
      <c r="JQA2" s="157"/>
      <c r="JQB2" s="157"/>
      <c r="JQC2" s="157"/>
      <c r="JQD2" s="157"/>
      <c r="JQE2" s="157"/>
      <c r="JQF2" s="157"/>
      <c r="JQG2" s="157"/>
      <c r="JQH2" s="157"/>
      <c r="JQI2" s="157"/>
      <c r="JQJ2" s="157"/>
      <c r="JQK2" s="157"/>
      <c r="JQL2" s="157"/>
      <c r="JQM2" s="157"/>
      <c r="JQN2" s="157"/>
      <c r="JQO2" s="157"/>
      <c r="JQP2" s="157"/>
      <c r="JQQ2" s="157"/>
      <c r="JQR2" s="157"/>
      <c r="JQS2" s="157"/>
      <c r="JQT2" s="157"/>
      <c r="JQU2" s="157"/>
      <c r="JQV2" s="157"/>
      <c r="JQW2" s="157"/>
      <c r="JQX2" s="157"/>
      <c r="JQY2" s="157"/>
      <c r="JQZ2" s="157"/>
      <c r="JRA2" s="157"/>
      <c r="JRB2" s="157"/>
      <c r="JRC2" s="157"/>
      <c r="JRD2" s="157"/>
      <c r="JRE2" s="157"/>
      <c r="JRF2" s="157"/>
      <c r="JRG2" s="157"/>
      <c r="JRH2" s="157"/>
      <c r="JRI2" s="157"/>
      <c r="JRJ2" s="157"/>
      <c r="JRK2" s="157"/>
      <c r="JRL2" s="157"/>
      <c r="JRM2" s="157"/>
      <c r="JRN2" s="157"/>
      <c r="JRO2" s="157"/>
      <c r="JRP2" s="157"/>
      <c r="JRQ2" s="157"/>
      <c r="JRR2" s="157"/>
      <c r="JRS2" s="157"/>
      <c r="JRT2" s="157"/>
      <c r="JRU2" s="157"/>
      <c r="JRV2" s="157"/>
      <c r="JRW2" s="157"/>
      <c r="JRX2" s="157"/>
      <c r="JRY2" s="157"/>
      <c r="JRZ2" s="157"/>
      <c r="JSA2" s="157"/>
      <c r="JSB2" s="157"/>
      <c r="JSC2" s="157"/>
      <c r="JSD2" s="157"/>
      <c r="JSE2" s="157"/>
      <c r="JSF2" s="157"/>
      <c r="JSG2" s="157"/>
      <c r="JSH2" s="157"/>
      <c r="JSI2" s="157"/>
      <c r="JSJ2" s="157"/>
      <c r="JSK2" s="157"/>
      <c r="JSL2" s="157"/>
      <c r="JSM2" s="157"/>
      <c r="JSN2" s="157"/>
      <c r="JSO2" s="157"/>
      <c r="JSP2" s="157"/>
      <c r="JSQ2" s="157"/>
      <c r="JSR2" s="157"/>
      <c r="JSS2" s="157"/>
      <c r="JST2" s="157"/>
      <c r="JSU2" s="157"/>
      <c r="JSV2" s="157"/>
      <c r="JSW2" s="157"/>
      <c r="JSX2" s="157"/>
      <c r="JSY2" s="157"/>
      <c r="JSZ2" s="157"/>
      <c r="JTA2" s="157"/>
      <c r="JTB2" s="157"/>
      <c r="JTC2" s="157"/>
      <c r="JTD2" s="157"/>
      <c r="JTE2" s="157"/>
      <c r="JTF2" s="157"/>
      <c r="JTG2" s="157"/>
      <c r="JTH2" s="157"/>
      <c r="JTI2" s="157"/>
      <c r="JTJ2" s="157"/>
      <c r="JTK2" s="157"/>
      <c r="JTL2" s="157"/>
      <c r="JTM2" s="157"/>
      <c r="JTN2" s="157"/>
      <c r="JTO2" s="157"/>
      <c r="JTP2" s="157"/>
      <c r="JTQ2" s="157"/>
      <c r="JTR2" s="157"/>
      <c r="JTS2" s="157"/>
      <c r="JTT2" s="157"/>
      <c r="JTU2" s="157"/>
      <c r="JTV2" s="157"/>
      <c r="JTW2" s="157"/>
      <c r="JTX2" s="157"/>
      <c r="JTY2" s="157"/>
      <c r="JTZ2" s="157"/>
      <c r="JUA2" s="157"/>
      <c r="JUB2" s="157"/>
      <c r="JUC2" s="157"/>
      <c r="JUD2" s="157"/>
      <c r="JUE2" s="157"/>
      <c r="JUF2" s="157"/>
      <c r="JUG2" s="157"/>
      <c r="JUH2" s="157"/>
      <c r="JUI2" s="157"/>
      <c r="JUJ2" s="157"/>
      <c r="JUK2" s="157"/>
      <c r="JUL2" s="157"/>
      <c r="JUM2" s="157"/>
      <c r="JUN2" s="157"/>
      <c r="JUO2" s="157"/>
      <c r="JUP2" s="157"/>
      <c r="JUQ2" s="157"/>
      <c r="JUR2" s="157"/>
      <c r="JUS2" s="157"/>
      <c r="JUT2" s="157"/>
      <c r="JUU2" s="157"/>
      <c r="JUV2" s="157"/>
      <c r="JUW2" s="157"/>
      <c r="JUX2" s="157"/>
      <c r="JUY2" s="157"/>
      <c r="JUZ2" s="157"/>
      <c r="JVA2" s="157"/>
      <c r="JVB2" s="157"/>
      <c r="JVC2" s="157"/>
      <c r="JVD2" s="157"/>
      <c r="JVE2" s="157"/>
      <c r="JVF2" s="157"/>
      <c r="JVG2" s="157"/>
      <c r="JVH2" s="157"/>
      <c r="JVI2" s="157"/>
      <c r="JVJ2" s="157"/>
      <c r="JVK2" s="157"/>
      <c r="JVL2" s="157"/>
      <c r="JVM2" s="157"/>
      <c r="JVN2" s="157"/>
      <c r="JVO2" s="157"/>
      <c r="JVP2" s="157"/>
      <c r="JVQ2" s="157"/>
      <c r="JVR2" s="157"/>
      <c r="JVS2" s="157"/>
      <c r="JVT2" s="157"/>
      <c r="JVU2" s="157"/>
      <c r="JVV2" s="157"/>
      <c r="JVW2" s="157"/>
      <c r="JVX2" s="157"/>
      <c r="JVY2" s="157"/>
      <c r="JVZ2" s="157"/>
      <c r="JWA2" s="157"/>
      <c r="JWB2" s="157"/>
      <c r="JWC2" s="157"/>
      <c r="JWD2" s="157"/>
      <c r="JWE2" s="157"/>
      <c r="JWF2" s="157"/>
      <c r="JWG2" s="157"/>
      <c r="JWH2" s="157"/>
      <c r="JWI2" s="157"/>
      <c r="JWJ2" s="157"/>
      <c r="JWK2" s="157"/>
      <c r="JWL2" s="157"/>
      <c r="JWM2" s="157"/>
      <c r="JWN2" s="157"/>
      <c r="JWO2" s="157"/>
      <c r="JWP2" s="157"/>
      <c r="JWQ2" s="157"/>
      <c r="JWR2" s="157"/>
      <c r="JWS2" s="157"/>
      <c r="JWT2" s="157"/>
      <c r="JWU2" s="157"/>
      <c r="JWV2" s="157"/>
      <c r="JWW2" s="157"/>
      <c r="JWX2" s="157"/>
      <c r="JWY2" s="157"/>
      <c r="JWZ2" s="157"/>
      <c r="JXA2" s="157"/>
      <c r="JXB2" s="157"/>
      <c r="JXC2" s="157"/>
      <c r="JXD2" s="157"/>
      <c r="JXE2" s="157"/>
      <c r="JXF2" s="157"/>
      <c r="JXG2" s="157"/>
      <c r="JXH2" s="157"/>
      <c r="JXI2" s="157"/>
      <c r="JXJ2" s="157"/>
      <c r="JXK2" s="157"/>
      <c r="JXL2" s="157"/>
      <c r="JXM2" s="157"/>
      <c r="JXN2" s="157"/>
      <c r="JXO2" s="157"/>
      <c r="JXP2" s="157"/>
      <c r="JXQ2" s="157"/>
      <c r="JXR2" s="157"/>
      <c r="JXS2" s="157"/>
      <c r="JXT2" s="157"/>
      <c r="JXU2" s="157"/>
      <c r="JXV2" s="157"/>
      <c r="JXW2" s="157"/>
      <c r="JXX2" s="157"/>
      <c r="JXY2" s="157"/>
      <c r="JXZ2" s="157"/>
      <c r="JYA2" s="157"/>
      <c r="JYB2" s="157"/>
      <c r="JYC2" s="157"/>
      <c r="JYD2" s="157"/>
      <c r="JYE2" s="157"/>
      <c r="JYF2" s="157"/>
      <c r="JYG2" s="157"/>
      <c r="JYH2" s="157"/>
      <c r="JYI2" s="157"/>
      <c r="JYJ2" s="157"/>
      <c r="JYK2" s="157"/>
      <c r="JYL2" s="157"/>
      <c r="JYM2" s="157"/>
      <c r="JYN2" s="157"/>
      <c r="JYO2" s="157"/>
      <c r="JYP2" s="157"/>
      <c r="JYQ2" s="157"/>
      <c r="JYR2" s="157"/>
      <c r="JYS2" s="157"/>
      <c r="JYT2" s="157"/>
      <c r="JYU2" s="157"/>
      <c r="JYV2" s="157"/>
      <c r="JYW2" s="157"/>
      <c r="JYX2" s="157"/>
      <c r="JYY2" s="157"/>
      <c r="JYZ2" s="157"/>
      <c r="JZA2" s="157"/>
      <c r="JZB2" s="157"/>
      <c r="JZC2" s="157"/>
      <c r="JZD2" s="157"/>
      <c r="JZE2" s="157"/>
      <c r="JZF2" s="157"/>
      <c r="JZG2" s="157"/>
      <c r="JZH2" s="157"/>
      <c r="JZI2" s="157"/>
      <c r="JZJ2" s="157"/>
      <c r="JZK2" s="157"/>
      <c r="JZL2" s="157"/>
      <c r="JZM2" s="157"/>
      <c r="JZN2" s="157"/>
      <c r="JZO2" s="157"/>
      <c r="JZP2" s="157"/>
      <c r="JZQ2" s="157"/>
      <c r="JZR2" s="157"/>
      <c r="JZS2" s="157"/>
      <c r="JZT2" s="157"/>
      <c r="JZU2" s="157"/>
      <c r="JZV2" s="157"/>
      <c r="JZW2" s="157"/>
      <c r="JZX2" s="157"/>
      <c r="JZY2" s="157"/>
      <c r="JZZ2" s="157"/>
      <c r="KAA2" s="157"/>
      <c r="KAB2" s="157"/>
      <c r="KAC2" s="157"/>
      <c r="KAD2" s="157"/>
      <c r="KAE2" s="157"/>
      <c r="KAF2" s="157"/>
      <c r="KAG2" s="157"/>
      <c r="KAH2" s="157"/>
      <c r="KAI2" s="157"/>
      <c r="KAJ2" s="157"/>
      <c r="KAK2" s="157"/>
      <c r="KAL2" s="157"/>
      <c r="KAM2" s="157"/>
      <c r="KAN2" s="157"/>
      <c r="KAO2" s="157"/>
      <c r="KAP2" s="157"/>
      <c r="KAQ2" s="157"/>
      <c r="KAR2" s="157"/>
      <c r="KAS2" s="157"/>
      <c r="KAT2" s="157"/>
      <c r="KAU2" s="157"/>
      <c r="KAV2" s="157"/>
      <c r="KAW2" s="157"/>
      <c r="KAX2" s="157"/>
      <c r="KAY2" s="157"/>
      <c r="KAZ2" s="157"/>
      <c r="KBA2" s="157"/>
      <c r="KBB2" s="157"/>
      <c r="KBC2" s="157"/>
      <c r="KBD2" s="157"/>
      <c r="KBE2" s="157"/>
      <c r="KBF2" s="157"/>
      <c r="KBG2" s="157"/>
      <c r="KBH2" s="157"/>
      <c r="KBI2" s="157"/>
      <c r="KBJ2" s="157"/>
      <c r="KBK2" s="157"/>
      <c r="KBL2" s="157"/>
      <c r="KBM2" s="157"/>
      <c r="KBN2" s="157"/>
      <c r="KBO2" s="157"/>
      <c r="KBP2" s="157"/>
      <c r="KBQ2" s="157"/>
      <c r="KBR2" s="157"/>
      <c r="KBS2" s="157"/>
      <c r="KBT2" s="157"/>
      <c r="KBU2" s="157"/>
      <c r="KBV2" s="157"/>
      <c r="KBW2" s="157"/>
      <c r="KBX2" s="157"/>
      <c r="KBY2" s="157"/>
      <c r="KBZ2" s="157"/>
      <c r="KCA2" s="157"/>
      <c r="KCB2" s="157"/>
      <c r="KCC2" s="157"/>
      <c r="KCD2" s="157"/>
      <c r="KCE2" s="157"/>
      <c r="KCF2" s="157"/>
      <c r="KCG2" s="157"/>
      <c r="KCH2" s="157"/>
      <c r="KCI2" s="157"/>
      <c r="KCJ2" s="157"/>
      <c r="KCK2" s="157"/>
      <c r="KCL2" s="157"/>
      <c r="KCM2" s="157"/>
      <c r="KCN2" s="157"/>
      <c r="KCO2" s="157"/>
      <c r="KCP2" s="157"/>
      <c r="KCQ2" s="157"/>
      <c r="KCR2" s="157"/>
      <c r="KCS2" s="157"/>
      <c r="KCT2" s="157"/>
      <c r="KCU2" s="157"/>
      <c r="KCV2" s="157"/>
      <c r="KCW2" s="157"/>
      <c r="KCX2" s="157"/>
      <c r="KCY2" s="157"/>
      <c r="KCZ2" s="157"/>
      <c r="KDA2" s="157"/>
      <c r="KDB2" s="157"/>
      <c r="KDC2" s="157"/>
      <c r="KDD2" s="157"/>
      <c r="KDE2" s="157"/>
      <c r="KDF2" s="157"/>
      <c r="KDG2" s="157"/>
      <c r="KDH2" s="157"/>
      <c r="KDI2" s="157"/>
      <c r="KDJ2" s="157"/>
      <c r="KDK2" s="157"/>
      <c r="KDL2" s="157"/>
      <c r="KDM2" s="157"/>
      <c r="KDN2" s="157"/>
      <c r="KDO2" s="157"/>
      <c r="KDP2" s="157"/>
      <c r="KDQ2" s="157"/>
      <c r="KDR2" s="157"/>
      <c r="KDS2" s="157"/>
      <c r="KDT2" s="157"/>
      <c r="KDU2" s="157"/>
      <c r="KDV2" s="157"/>
      <c r="KDW2" s="157"/>
      <c r="KDX2" s="157"/>
      <c r="KDY2" s="157"/>
      <c r="KDZ2" s="157"/>
      <c r="KEA2" s="157"/>
      <c r="KEB2" s="157"/>
      <c r="KEC2" s="157"/>
      <c r="KED2" s="157"/>
      <c r="KEE2" s="157"/>
      <c r="KEF2" s="157"/>
      <c r="KEG2" s="157"/>
      <c r="KEH2" s="157"/>
      <c r="KEI2" s="157"/>
      <c r="KEJ2" s="157"/>
      <c r="KEK2" s="157"/>
      <c r="KEL2" s="157"/>
      <c r="KEM2" s="157"/>
      <c r="KEN2" s="157"/>
      <c r="KEO2" s="157"/>
      <c r="KEP2" s="157"/>
      <c r="KEQ2" s="157"/>
      <c r="KER2" s="157"/>
      <c r="KES2" s="157"/>
      <c r="KET2" s="157"/>
      <c r="KEU2" s="157"/>
      <c r="KEV2" s="157"/>
      <c r="KEW2" s="157"/>
      <c r="KEX2" s="157"/>
      <c r="KEY2" s="157"/>
      <c r="KEZ2" s="157"/>
      <c r="KFA2" s="157"/>
      <c r="KFB2" s="157"/>
      <c r="KFC2" s="157"/>
      <c r="KFD2" s="157"/>
      <c r="KFE2" s="157"/>
      <c r="KFF2" s="157"/>
      <c r="KFG2" s="157"/>
      <c r="KFH2" s="157"/>
      <c r="KFI2" s="157"/>
      <c r="KFJ2" s="157"/>
      <c r="KFK2" s="157"/>
      <c r="KFL2" s="157"/>
      <c r="KFM2" s="157"/>
      <c r="KFN2" s="157"/>
      <c r="KFO2" s="157"/>
      <c r="KFP2" s="157"/>
      <c r="KFQ2" s="157"/>
      <c r="KFR2" s="157"/>
      <c r="KFS2" s="157"/>
      <c r="KFT2" s="157"/>
      <c r="KFU2" s="157"/>
      <c r="KFV2" s="157"/>
      <c r="KFW2" s="157"/>
      <c r="KFX2" s="157"/>
      <c r="KFY2" s="157"/>
      <c r="KFZ2" s="157"/>
      <c r="KGA2" s="157"/>
      <c r="KGB2" s="157"/>
      <c r="KGC2" s="157"/>
      <c r="KGD2" s="157"/>
      <c r="KGE2" s="157"/>
      <c r="KGF2" s="157"/>
      <c r="KGG2" s="157"/>
      <c r="KGH2" s="157"/>
      <c r="KGI2" s="157"/>
      <c r="KGJ2" s="157"/>
      <c r="KGK2" s="157"/>
      <c r="KGL2" s="157"/>
      <c r="KGM2" s="157"/>
      <c r="KGN2" s="157"/>
      <c r="KGO2" s="157"/>
      <c r="KGP2" s="157"/>
      <c r="KGQ2" s="157"/>
      <c r="KGR2" s="157"/>
      <c r="KGS2" s="157"/>
      <c r="KGT2" s="157"/>
      <c r="KGU2" s="157"/>
      <c r="KGV2" s="157"/>
      <c r="KGW2" s="157"/>
      <c r="KGX2" s="157"/>
      <c r="KGY2" s="157"/>
      <c r="KGZ2" s="157"/>
      <c r="KHA2" s="157"/>
      <c r="KHB2" s="157"/>
      <c r="KHC2" s="157"/>
      <c r="KHD2" s="157"/>
      <c r="KHE2" s="157"/>
      <c r="KHF2" s="157"/>
      <c r="KHG2" s="157"/>
      <c r="KHH2" s="157"/>
      <c r="KHI2" s="157"/>
      <c r="KHJ2" s="157"/>
      <c r="KHK2" s="157"/>
      <c r="KHL2" s="157"/>
      <c r="KHM2" s="157"/>
      <c r="KHN2" s="157"/>
      <c r="KHO2" s="157"/>
      <c r="KHP2" s="157"/>
      <c r="KHQ2" s="157"/>
      <c r="KHR2" s="157"/>
      <c r="KHS2" s="157"/>
      <c r="KHT2" s="157"/>
      <c r="KHU2" s="157"/>
      <c r="KHV2" s="157"/>
      <c r="KHW2" s="157"/>
      <c r="KHX2" s="157"/>
      <c r="KHY2" s="157"/>
      <c r="KHZ2" s="157"/>
      <c r="KIA2" s="157"/>
      <c r="KIB2" s="157"/>
      <c r="KIC2" s="157"/>
      <c r="KID2" s="157"/>
      <c r="KIE2" s="157"/>
      <c r="KIF2" s="157"/>
      <c r="KIG2" s="157"/>
      <c r="KIH2" s="157"/>
      <c r="KII2" s="157"/>
      <c r="KIJ2" s="157"/>
      <c r="KIK2" s="157"/>
      <c r="KIL2" s="157"/>
      <c r="KIM2" s="157"/>
      <c r="KIN2" s="157"/>
      <c r="KIO2" s="157"/>
      <c r="KIP2" s="157"/>
      <c r="KIQ2" s="157"/>
      <c r="KIR2" s="157"/>
      <c r="KIS2" s="157"/>
      <c r="KIT2" s="157"/>
      <c r="KIU2" s="157"/>
      <c r="KIV2" s="157"/>
      <c r="KIW2" s="157"/>
      <c r="KIX2" s="157"/>
      <c r="KIY2" s="157"/>
      <c r="KIZ2" s="157"/>
      <c r="KJA2" s="157"/>
      <c r="KJB2" s="157"/>
      <c r="KJC2" s="157"/>
      <c r="KJD2" s="157"/>
      <c r="KJE2" s="157"/>
      <c r="KJF2" s="157"/>
      <c r="KJG2" s="157"/>
      <c r="KJH2" s="157"/>
      <c r="KJI2" s="157"/>
      <c r="KJJ2" s="157"/>
      <c r="KJK2" s="157"/>
      <c r="KJL2" s="157"/>
      <c r="KJM2" s="157"/>
      <c r="KJN2" s="157"/>
      <c r="KJO2" s="157"/>
      <c r="KJP2" s="157"/>
      <c r="KJQ2" s="157"/>
      <c r="KJR2" s="157"/>
      <c r="KJS2" s="157"/>
      <c r="KJT2" s="157"/>
      <c r="KJU2" s="157"/>
      <c r="KJV2" s="157"/>
      <c r="KJW2" s="157"/>
      <c r="KJX2" s="157"/>
      <c r="KJY2" s="157"/>
      <c r="KJZ2" s="157"/>
      <c r="KKA2" s="157"/>
      <c r="KKB2" s="157"/>
      <c r="KKC2" s="157"/>
      <c r="KKD2" s="157"/>
      <c r="KKE2" s="157"/>
      <c r="KKF2" s="157"/>
      <c r="KKG2" s="157"/>
      <c r="KKH2" s="157"/>
      <c r="KKI2" s="157"/>
      <c r="KKJ2" s="157"/>
      <c r="KKK2" s="157"/>
      <c r="KKL2" s="157"/>
      <c r="KKM2" s="157"/>
      <c r="KKN2" s="157"/>
      <c r="KKO2" s="157"/>
      <c r="KKP2" s="157"/>
      <c r="KKQ2" s="157"/>
      <c r="KKR2" s="157"/>
      <c r="KKS2" s="157"/>
      <c r="KKT2" s="157"/>
      <c r="KKU2" s="157"/>
      <c r="KKV2" s="157"/>
      <c r="KKW2" s="157"/>
      <c r="KKX2" s="157"/>
      <c r="KKY2" s="157"/>
      <c r="KKZ2" s="157"/>
      <c r="KLA2" s="157"/>
      <c r="KLB2" s="157"/>
      <c r="KLC2" s="157"/>
      <c r="KLD2" s="157"/>
      <c r="KLE2" s="157"/>
      <c r="KLF2" s="157"/>
      <c r="KLG2" s="157"/>
      <c r="KLH2" s="157"/>
      <c r="KLI2" s="157"/>
      <c r="KLJ2" s="157"/>
      <c r="KLK2" s="157"/>
      <c r="KLL2" s="157"/>
      <c r="KLM2" s="157"/>
      <c r="KLN2" s="157"/>
      <c r="KLO2" s="157"/>
      <c r="KLP2" s="157"/>
      <c r="KLQ2" s="157"/>
      <c r="KLR2" s="157"/>
      <c r="KLS2" s="157"/>
      <c r="KLT2" s="157"/>
      <c r="KLU2" s="157"/>
      <c r="KLV2" s="157"/>
      <c r="KLW2" s="157"/>
      <c r="KLX2" s="157"/>
      <c r="KLY2" s="157"/>
      <c r="KLZ2" s="157"/>
      <c r="KMA2" s="157"/>
      <c r="KMB2" s="157"/>
      <c r="KMC2" s="157"/>
      <c r="KMD2" s="157"/>
      <c r="KME2" s="157"/>
      <c r="KMF2" s="157"/>
      <c r="KMG2" s="157"/>
      <c r="KMH2" s="157"/>
      <c r="KMI2" s="157"/>
      <c r="KMJ2" s="157"/>
      <c r="KMK2" s="157"/>
      <c r="KML2" s="157"/>
      <c r="KMM2" s="157"/>
      <c r="KMN2" s="157"/>
      <c r="KMO2" s="157"/>
      <c r="KMP2" s="157"/>
      <c r="KMQ2" s="157"/>
      <c r="KMR2" s="157"/>
      <c r="KMS2" s="157"/>
      <c r="KMT2" s="157"/>
      <c r="KMU2" s="157"/>
      <c r="KMV2" s="157"/>
      <c r="KMW2" s="157"/>
      <c r="KMX2" s="157"/>
      <c r="KMY2" s="157"/>
      <c r="KMZ2" s="157"/>
      <c r="KNA2" s="157"/>
      <c r="KNB2" s="157"/>
      <c r="KNC2" s="157"/>
      <c r="KND2" s="157"/>
      <c r="KNE2" s="157"/>
      <c r="KNF2" s="157"/>
      <c r="KNG2" s="157"/>
      <c r="KNH2" s="157"/>
      <c r="KNI2" s="157"/>
      <c r="KNJ2" s="157"/>
      <c r="KNK2" s="157"/>
      <c r="KNL2" s="157"/>
      <c r="KNM2" s="157"/>
      <c r="KNN2" s="157"/>
      <c r="KNO2" s="157"/>
      <c r="KNP2" s="157"/>
      <c r="KNQ2" s="157"/>
      <c r="KNR2" s="157"/>
      <c r="KNS2" s="157"/>
      <c r="KNT2" s="157"/>
      <c r="KNU2" s="157"/>
      <c r="KNV2" s="157"/>
      <c r="KNW2" s="157"/>
      <c r="KNX2" s="157"/>
      <c r="KNY2" s="157"/>
      <c r="KNZ2" s="157"/>
      <c r="KOA2" s="157"/>
      <c r="KOB2" s="157"/>
      <c r="KOC2" s="157"/>
      <c r="KOD2" s="157"/>
      <c r="KOE2" s="157"/>
      <c r="KOF2" s="157"/>
      <c r="KOG2" s="157"/>
      <c r="KOH2" s="157"/>
      <c r="KOI2" s="157"/>
      <c r="KOJ2" s="157"/>
      <c r="KOK2" s="157"/>
      <c r="KOL2" s="157"/>
      <c r="KOM2" s="157"/>
      <c r="KON2" s="157"/>
      <c r="KOO2" s="157"/>
      <c r="KOP2" s="157"/>
      <c r="KOQ2" s="157"/>
      <c r="KOR2" s="157"/>
      <c r="KOS2" s="157"/>
      <c r="KOT2" s="157"/>
      <c r="KOU2" s="157"/>
      <c r="KOV2" s="157"/>
      <c r="KOW2" s="157"/>
      <c r="KOX2" s="157"/>
      <c r="KOY2" s="157"/>
      <c r="KOZ2" s="157"/>
      <c r="KPA2" s="157"/>
      <c r="KPB2" s="157"/>
      <c r="KPC2" s="157"/>
      <c r="KPD2" s="157"/>
      <c r="KPE2" s="157"/>
      <c r="KPF2" s="157"/>
      <c r="KPG2" s="157"/>
      <c r="KPH2" s="157"/>
      <c r="KPI2" s="157"/>
      <c r="KPJ2" s="157"/>
      <c r="KPK2" s="157"/>
      <c r="KPL2" s="157"/>
      <c r="KPM2" s="157"/>
      <c r="KPN2" s="157"/>
      <c r="KPO2" s="157"/>
      <c r="KPP2" s="157"/>
      <c r="KPQ2" s="157"/>
      <c r="KPR2" s="157"/>
      <c r="KPS2" s="157"/>
      <c r="KPT2" s="157"/>
      <c r="KPU2" s="157"/>
      <c r="KPV2" s="157"/>
      <c r="KPW2" s="157"/>
      <c r="KPX2" s="157"/>
      <c r="KPY2" s="157"/>
      <c r="KPZ2" s="157"/>
      <c r="KQA2" s="157"/>
      <c r="KQB2" s="157"/>
      <c r="KQC2" s="157"/>
      <c r="KQD2" s="157"/>
      <c r="KQE2" s="157"/>
      <c r="KQF2" s="157"/>
      <c r="KQG2" s="157"/>
      <c r="KQH2" s="157"/>
      <c r="KQI2" s="157"/>
      <c r="KQJ2" s="157"/>
      <c r="KQK2" s="157"/>
      <c r="KQL2" s="157"/>
      <c r="KQM2" s="157"/>
      <c r="KQN2" s="157"/>
      <c r="KQO2" s="157"/>
      <c r="KQP2" s="157"/>
      <c r="KQQ2" s="157"/>
      <c r="KQR2" s="157"/>
      <c r="KQS2" s="157"/>
      <c r="KQT2" s="157"/>
      <c r="KQU2" s="157"/>
      <c r="KQV2" s="157"/>
      <c r="KQW2" s="157"/>
      <c r="KQX2" s="157"/>
      <c r="KQY2" s="157"/>
      <c r="KQZ2" s="157"/>
      <c r="KRA2" s="157"/>
      <c r="KRB2" s="157"/>
      <c r="KRC2" s="157"/>
      <c r="KRD2" s="157"/>
      <c r="KRE2" s="157"/>
      <c r="KRF2" s="157"/>
      <c r="KRG2" s="157"/>
      <c r="KRH2" s="157"/>
      <c r="KRI2" s="157"/>
      <c r="KRJ2" s="157"/>
      <c r="KRK2" s="157"/>
      <c r="KRL2" s="157"/>
      <c r="KRM2" s="157"/>
      <c r="KRN2" s="157"/>
      <c r="KRO2" s="157"/>
      <c r="KRP2" s="157"/>
      <c r="KRQ2" s="157"/>
      <c r="KRR2" s="157"/>
      <c r="KRS2" s="157"/>
      <c r="KRT2" s="157"/>
      <c r="KRU2" s="157"/>
      <c r="KRV2" s="157"/>
      <c r="KRW2" s="157"/>
      <c r="KRX2" s="157"/>
      <c r="KRY2" s="157"/>
      <c r="KRZ2" s="157"/>
      <c r="KSA2" s="157"/>
      <c r="KSB2" s="157"/>
      <c r="KSC2" s="157"/>
      <c r="KSD2" s="157"/>
      <c r="KSE2" s="157"/>
      <c r="KSF2" s="157"/>
      <c r="KSG2" s="157"/>
      <c r="KSH2" s="157"/>
      <c r="KSI2" s="157"/>
      <c r="KSJ2" s="157"/>
      <c r="KSK2" s="157"/>
      <c r="KSL2" s="157"/>
      <c r="KSM2" s="157"/>
      <c r="KSN2" s="157"/>
      <c r="KSO2" s="157"/>
      <c r="KSP2" s="157"/>
      <c r="KSQ2" s="157"/>
      <c r="KSR2" s="157"/>
      <c r="KSS2" s="157"/>
      <c r="KST2" s="157"/>
      <c r="KSU2" s="157"/>
      <c r="KSV2" s="157"/>
      <c r="KSW2" s="157"/>
      <c r="KSX2" s="157"/>
      <c r="KSY2" s="157"/>
      <c r="KSZ2" s="157"/>
      <c r="KTA2" s="157"/>
      <c r="KTB2" s="157"/>
      <c r="KTC2" s="157"/>
      <c r="KTD2" s="157"/>
      <c r="KTE2" s="157"/>
      <c r="KTF2" s="157"/>
      <c r="KTG2" s="157"/>
      <c r="KTH2" s="157"/>
      <c r="KTI2" s="157"/>
      <c r="KTJ2" s="157"/>
      <c r="KTK2" s="157"/>
      <c r="KTL2" s="157"/>
      <c r="KTM2" s="157"/>
      <c r="KTN2" s="157"/>
      <c r="KTO2" s="157"/>
      <c r="KTP2" s="157"/>
      <c r="KTQ2" s="157"/>
      <c r="KTR2" s="157"/>
      <c r="KTS2" s="157"/>
      <c r="KTT2" s="157"/>
      <c r="KTU2" s="157"/>
      <c r="KTV2" s="157"/>
      <c r="KTW2" s="157"/>
      <c r="KTX2" s="157"/>
      <c r="KTY2" s="157"/>
      <c r="KTZ2" s="157"/>
      <c r="KUA2" s="157"/>
      <c r="KUB2" s="157"/>
      <c r="KUC2" s="157"/>
      <c r="KUD2" s="157"/>
      <c r="KUE2" s="157"/>
      <c r="KUF2" s="157"/>
      <c r="KUG2" s="157"/>
      <c r="KUH2" s="157"/>
      <c r="KUI2" s="157"/>
      <c r="KUJ2" s="157"/>
      <c r="KUK2" s="157"/>
      <c r="KUL2" s="157"/>
      <c r="KUM2" s="157"/>
      <c r="KUN2" s="157"/>
      <c r="KUO2" s="157"/>
      <c r="KUP2" s="157"/>
      <c r="KUQ2" s="157"/>
      <c r="KUR2" s="157"/>
      <c r="KUS2" s="157"/>
      <c r="KUT2" s="157"/>
      <c r="KUU2" s="157"/>
      <c r="KUV2" s="157"/>
      <c r="KUW2" s="157"/>
      <c r="KUX2" s="157"/>
      <c r="KUY2" s="157"/>
      <c r="KUZ2" s="157"/>
      <c r="KVA2" s="157"/>
      <c r="KVB2" s="157"/>
      <c r="KVC2" s="157"/>
      <c r="KVD2" s="157"/>
      <c r="KVE2" s="157"/>
      <c r="KVF2" s="157"/>
      <c r="KVG2" s="157"/>
      <c r="KVH2" s="157"/>
      <c r="KVI2" s="157"/>
      <c r="KVJ2" s="157"/>
      <c r="KVK2" s="157"/>
      <c r="KVL2" s="157"/>
      <c r="KVM2" s="157"/>
      <c r="KVN2" s="157"/>
      <c r="KVO2" s="157"/>
      <c r="KVP2" s="157"/>
      <c r="KVQ2" s="157"/>
      <c r="KVR2" s="157"/>
      <c r="KVS2" s="157"/>
      <c r="KVT2" s="157"/>
      <c r="KVU2" s="157"/>
      <c r="KVV2" s="157"/>
      <c r="KVW2" s="157"/>
      <c r="KVX2" s="157"/>
      <c r="KVY2" s="157"/>
      <c r="KVZ2" s="157"/>
      <c r="KWA2" s="157"/>
      <c r="KWB2" s="157"/>
      <c r="KWC2" s="157"/>
      <c r="KWD2" s="157"/>
      <c r="KWE2" s="157"/>
      <c r="KWF2" s="157"/>
      <c r="KWG2" s="157"/>
      <c r="KWH2" s="157"/>
      <c r="KWI2" s="157"/>
      <c r="KWJ2" s="157"/>
      <c r="KWK2" s="157"/>
      <c r="KWL2" s="157"/>
      <c r="KWM2" s="157"/>
      <c r="KWN2" s="157"/>
      <c r="KWO2" s="157"/>
      <c r="KWP2" s="157"/>
      <c r="KWQ2" s="157"/>
      <c r="KWR2" s="157"/>
      <c r="KWS2" s="157"/>
      <c r="KWT2" s="157"/>
      <c r="KWU2" s="157"/>
      <c r="KWV2" s="157"/>
      <c r="KWW2" s="157"/>
      <c r="KWX2" s="157"/>
      <c r="KWY2" s="157"/>
      <c r="KWZ2" s="157"/>
      <c r="KXA2" s="157"/>
      <c r="KXB2" s="157"/>
      <c r="KXC2" s="157"/>
      <c r="KXD2" s="157"/>
      <c r="KXE2" s="157"/>
      <c r="KXF2" s="157"/>
      <c r="KXG2" s="157"/>
      <c r="KXH2" s="157"/>
      <c r="KXI2" s="157"/>
      <c r="KXJ2" s="157"/>
      <c r="KXK2" s="157"/>
      <c r="KXL2" s="157"/>
      <c r="KXM2" s="157"/>
      <c r="KXN2" s="157"/>
      <c r="KXO2" s="157"/>
      <c r="KXP2" s="157"/>
      <c r="KXQ2" s="157"/>
      <c r="KXR2" s="157"/>
      <c r="KXS2" s="157"/>
      <c r="KXT2" s="157"/>
      <c r="KXU2" s="157"/>
      <c r="KXV2" s="157"/>
      <c r="KXW2" s="157"/>
      <c r="KXX2" s="157"/>
      <c r="KXY2" s="157"/>
      <c r="KXZ2" s="157"/>
      <c r="KYA2" s="157"/>
      <c r="KYB2" s="157"/>
      <c r="KYC2" s="157"/>
      <c r="KYD2" s="157"/>
      <c r="KYE2" s="157"/>
      <c r="KYF2" s="157"/>
      <c r="KYG2" s="157"/>
      <c r="KYH2" s="157"/>
      <c r="KYI2" s="157"/>
      <c r="KYJ2" s="157"/>
      <c r="KYK2" s="157"/>
      <c r="KYL2" s="157"/>
      <c r="KYM2" s="157"/>
      <c r="KYN2" s="157"/>
      <c r="KYO2" s="157"/>
      <c r="KYP2" s="157"/>
      <c r="KYQ2" s="157"/>
      <c r="KYR2" s="157"/>
      <c r="KYS2" s="157"/>
      <c r="KYT2" s="157"/>
      <c r="KYU2" s="157"/>
      <c r="KYV2" s="157"/>
      <c r="KYW2" s="157"/>
      <c r="KYX2" s="157"/>
      <c r="KYY2" s="157"/>
      <c r="KYZ2" s="157"/>
      <c r="KZA2" s="157"/>
      <c r="KZB2" s="157"/>
      <c r="KZC2" s="157"/>
      <c r="KZD2" s="157"/>
      <c r="KZE2" s="157"/>
      <c r="KZF2" s="157"/>
      <c r="KZG2" s="157"/>
      <c r="KZH2" s="157"/>
      <c r="KZI2" s="157"/>
      <c r="KZJ2" s="157"/>
      <c r="KZK2" s="157"/>
      <c r="KZL2" s="157"/>
      <c r="KZM2" s="157"/>
      <c r="KZN2" s="157"/>
      <c r="KZO2" s="157"/>
      <c r="KZP2" s="157"/>
      <c r="KZQ2" s="157"/>
      <c r="KZR2" s="157"/>
      <c r="KZS2" s="157"/>
      <c r="KZT2" s="157"/>
      <c r="KZU2" s="157"/>
      <c r="KZV2" s="157"/>
      <c r="KZW2" s="157"/>
      <c r="KZX2" s="157"/>
      <c r="KZY2" s="157"/>
      <c r="KZZ2" s="157"/>
      <c r="LAA2" s="157"/>
      <c r="LAB2" s="157"/>
      <c r="LAC2" s="157"/>
      <c r="LAD2" s="157"/>
      <c r="LAE2" s="157"/>
      <c r="LAF2" s="157"/>
      <c r="LAG2" s="157"/>
      <c r="LAH2" s="157"/>
      <c r="LAI2" s="157"/>
      <c r="LAJ2" s="157"/>
      <c r="LAK2" s="157"/>
      <c r="LAL2" s="157"/>
      <c r="LAM2" s="157"/>
      <c r="LAN2" s="157"/>
      <c r="LAO2" s="157"/>
      <c r="LAP2" s="157"/>
      <c r="LAQ2" s="157"/>
      <c r="LAR2" s="157"/>
      <c r="LAS2" s="157"/>
      <c r="LAT2" s="157"/>
      <c r="LAU2" s="157"/>
      <c r="LAV2" s="157"/>
      <c r="LAW2" s="157"/>
      <c r="LAX2" s="157"/>
      <c r="LAY2" s="157"/>
      <c r="LAZ2" s="157"/>
      <c r="LBA2" s="157"/>
      <c r="LBB2" s="157"/>
      <c r="LBC2" s="157"/>
      <c r="LBD2" s="157"/>
      <c r="LBE2" s="157"/>
      <c r="LBF2" s="157"/>
      <c r="LBG2" s="157"/>
      <c r="LBH2" s="157"/>
      <c r="LBI2" s="157"/>
      <c r="LBJ2" s="157"/>
      <c r="LBK2" s="157"/>
      <c r="LBL2" s="157"/>
      <c r="LBM2" s="157"/>
      <c r="LBN2" s="157"/>
      <c r="LBO2" s="157"/>
      <c r="LBP2" s="157"/>
      <c r="LBQ2" s="157"/>
      <c r="LBR2" s="157"/>
      <c r="LBS2" s="157"/>
      <c r="LBT2" s="157"/>
      <c r="LBU2" s="157"/>
      <c r="LBV2" s="157"/>
      <c r="LBW2" s="157"/>
      <c r="LBX2" s="157"/>
      <c r="LBY2" s="157"/>
      <c r="LBZ2" s="157"/>
      <c r="LCA2" s="157"/>
      <c r="LCB2" s="157"/>
      <c r="LCC2" s="157"/>
      <c r="LCD2" s="157"/>
      <c r="LCE2" s="157"/>
      <c r="LCF2" s="157"/>
      <c r="LCG2" s="157"/>
      <c r="LCH2" s="157"/>
      <c r="LCI2" s="157"/>
      <c r="LCJ2" s="157"/>
      <c r="LCK2" s="157"/>
      <c r="LCL2" s="157"/>
      <c r="LCM2" s="157"/>
      <c r="LCN2" s="157"/>
      <c r="LCO2" s="157"/>
      <c r="LCP2" s="157"/>
      <c r="LCQ2" s="157"/>
      <c r="LCR2" s="157"/>
      <c r="LCS2" s="157"/>
      <c r="LCT2" s="157"/>
      <c r="LCU2" s="157"/>
      <c r="LCV2" s="157"/>
      <c r="LCW2" s="157"/>
      <c r="LCX2" s="157"/>
      <c r="LCY2" s="157"/>
      <c r="LCZ2" s="157"/>
      <c r="LDA2" s="157"/>
      <c r="LDB2" s="157"/>
      <c r="LDC2" s="157"/>
      <c r="LDD2" s="157"/>
      <c r="LDE2" s="157"/>
      <c r="LDF2" s="157"/>
      <c r="LDG2" s="157"/>
      <c r="LDH2" s="157"/>
      <c r="LDI2" s="157"/>
      <c r="LDJ2" s="157"/>
      <c r="LDK2" s="157"/>
      <c r="LDL2" s="157"/>
      <c r="LDM2" s="157"/>
      <c r="LDN2" s="157"/>
      <c r="LDO2" s="157"/>
      <c r="LDP2" s="157"/>
      <c r="LDQ2" s="157"/>
      <c r="LDR2" s="157"/>
      <c r="LDS2" s="157"/>
      <c r="LDT2" s="157"/>
      <c r="LDU2" s="157"/>
      <c r="LDV2" s="157"/>
      <c r="LDW2" s="157"/>
      <c r="LDX2" s="157"/>
      <c r="LDY2" s="157"/>
      <c r="LDZ2" s="157"/>
      <c r="LEA2" s="157"/>
      <c r="LEB2" s="157"/>
      <c r="LEC2" s="157"/>
      <c r="LED2" s="157"/>
      <c r="LEE2" s="157"/>
      <c r="LEF2" s="157"/>
      <c r="LEG2" s="157"/>
      <c r="LEH2" s="157"/>
      <c r="LEI2" s="157"/>
      <c r="LEJ2" s="157"/>
      <c r="LEK2" s="157"/>
      <c r="LEL2" s="157"/>
      <c r="LEM2" s="157"/>
      <c r="LEN2" s="157"/>
      <c r="LEO2" s="157"/>
      <c r="LEP2" s="157"/>
      <c r="LEQ2" s="157"/>
      <c r="LER2" s="157"/>
      <c r="LES2" s="157"/>
      <c r="LET2" s="157"/>
      <c r="LEU2" s="157"/>
      <c r="LEV2" s="157"/>
      <c r="LEW2" s="157"/>
      <c r="LEX2" s="157"/>
      <c r="LEY2" s="157"/>
      <c r="LEZ2" s="157"/>
      <c r="LFA2" s="157"/>
      <c r="LFB2" s="157"/>
      <c r="LFC2" s="157"/>
      <c r="LFD2" s="157"/>
      <c r="LFE2" s="157"/>
      <c r="LFF2" s="157"/>
      <c r="LFG2" s="157"/>
      <c r="LFH2" s="157"/>
      <c r="LFI2" s="157"/>
      <c r="LFJ2" s="157"/>
      <c r="LFK2" s="157"/>
      <c r="LFL2" s="157"/>
      <c r="LFM2" s="157"/>
      <c r="LFN2" s="157"/>
      <c r="LFO2" s="157"/>
      <c r="LFP2" s="157"/>
      <c r="LFQ2" s="157"/>
      <c r="LFR2" s="157"/>
      <c r="LFS2" s="157"/>
      <c r="LFT2" s="157"/>
      <c r="LFU2" s="157"/>
      <c r="LFV2" s="157"/>
      <c r="LFW2" s="157"/>
      <c r="LFX2" s="157"/>
      <c r="LFY2" s="157"/>
      <c r="LFZ2" s="157"/>
      <c r="LGA2" s="157"/>
      <c r="LGB2" s="157"/>
      <c r="LGC2" s="157"/>
      <c r="LGD2" s="157"/>
      <c r="LGE2" s="157"/>
      <c r="LGF2" s="157"/>
      <c r="LGG2" s="157"/>
      <c r="LGH2" s="157"/>
      <c r="LGI2" s="157"/>
      <c r="LGJ2" s="157"/>
      <c r="LGK2" s="157"/>
      <c r="LGL2" s="157"/>
      <c r="LGM2" s="157"/>
      <c r="LGN2" s="157"/>
      <c r="LGO2" s="157"/>
      <c r="LGP2" s="157"/>
      <c r="LGQ2" s="157"/>
      <c r="LGR2" s="157"/>
      <c r="LGS2" s="157"/>
      <c r="LGT2" s="157"/>
      <c r="LGU2" s="157"/>
      <c r="LGV2" s="157"/>
      <c r="LGW2" s="157"/>
      <c r="LGX2" s="157"/>
      <c r="LGY2" s="157"/>
      <c r="LGZ2" s="157"/>
      <c r="LHA2" s="157"/>
      <c r="LHB2" s="157"/>
      <c r="LHC2" s="157"/>
      <c r="LHD2" s="157"/>
      <c r="LHE2" s="157"/>
      <c r="LHF2" s="157"/>
      <c r="LHG2" s="157"/>
      <c r="LHH2" s="157"/>
      <c r="LHI2" s="157"/>
      <c r="LHJ2" s="157"/>
      <c r="LHK2" s="157"/>
      <c r="LHL2" s="157"/>
      <c r="LHM2" s="157"/>
      <c r="LHN2" s="157"/>
      <c r="LHO2" s="157"/>
      <c r="LHP2" s="157"/>
      <c r="LHQ2" s="157"/>
      <c r="LHR2" s="157"/>
      <c r="LHS2" s="157"/>
      <c r="LHT2" s="157"/>
      <c r="LHU2" s="157"/>
      <c r="LHV2" s="157"/>
      <c r="LHW2" s="157"/>
      <c r="LHX2" s="157"/>
      <c r="LHY2" s="157"/>
      <c r="LHZ2" s="157"/>
      <c r="LIA2" s="157"/>
      <c r="LIB2" s="157"/>
      <c r="LIC2" s="157"/>
      <c r="LID2" s="157"/>
      <c r="LIE2" s="157"/>
      <c r="LIF2" s="157"/>
      <c r="LIG2" s="157"/>
      <c r="LIH2" s="157"/>
      <c r="LII2" s="157"/>
      <c r="LIJ2" s="157"/>
      <c r="LIK2" s="157"/>
      <c r="LIL2" s="157"/>
      <c r="LIM2" s="157"/>
      <c r="LIN2" s="157"/>
      <c r="LIO2" s="157"/>
      <c r="LIP2" s="157"/>
      <c r="LIQ2" s="157"/>
      <c r="LIR2" s="157"/>
      <c r="LIS2" s="157"/>
      <c r="LIT2" s="157"/>
      <c r="LIU2" s="157"/>
      <c r="LIV2" s="157"/>
      <c r="LIW2" s="157"/>
      <c r="LIX2" s="157"/>
      <c r="LIY2" s="157"/>
      <c r="LIZ2" s="157"/>
      <c r="LJA2" s="157"/>
      <c r="LJB2" s="157"/>
      <c r="LJC2" s="157"/>
      <c r="LJD2" s="157"/>
      <c r="LJE2" s="157"/>
      <c r="LJF2" s="157"/>
      <c r="LJG2" s="157"/>
      <c r="LJH2" s="157"/>
      <c r="LJI2" s="157"/>
      <c r="LJJ2" s="157"/>
      <c r="LJK2" s="157"/>
      <c r="LJL2" s="157"/>
      <c r="LJM2" s="157"/>
      <c r="LJN2" s="157"/>
      <c r="LJO2" s="157"/>
      <c r="LJP2" s="157"/>
      <c r="LJQ2" s="157"/>
      <c r="LJR2" s="157"/>
      <c r="LJS2" s="157"/>
      <c r="LJT2" s="157"/>
      <c r="LJU2" s="157"/>
      <c r="LJV2" s="157"/>
      <c r="LJW2" s="157"/>
      <c r="LJX2" s="157"/>
      <c r="LJY2" s="157"/>
      <c r="LJZ2" s="157"/>
      <c r="LKA2" s="157"/>
      <c r="LKB2" s="157"/>
      <c r="LKC2" s="157"/>
      <c r="LKD2" s="157"/>
      <c r="LKE2" s="157"/>
      <c r="LKF2" s="157"/>
      <c r="LKG2" s="157"/>
      <c r="LKH2" s="157"/>
      <c r="LKI2" s="157"/>
      <c r="LKJ2" s="157"/>
      <c r="LKK2" s="157"/>
      <c r="LKL2" s="157"/>
      <c r="LKM2" s="157"/>
      <c r="LKN2" s="157"/>
      <c r="LKO2" s="157"/>
      <c r="LKP2" s="157"/>
      <c r="LKQ2" s="157"/>
      <c r="LKR2" s="157"/>
      <c r="LKS2" s="157"/>
      <c r="LKT2" s="157"/>
      <c r="LKU2" s="157"/>
      <c r="LKV2" s="157"/>
      <c r="LKW2" s="157"/>
      <c r="LKX2" s="157"/>
      <c r="LKY2" s="157"/>
      <c r="LKZ2" s="157"/>
      <c r="LLA2" s="157"/>
      <c r="LLB2" s="157"/>
      <c r="LLC2" s="157"/>
      <c r="LLD2" s="157"/>
      <c r="LLE2" s="157"/>
      <c r="LLF2" s="157"/>
      <c r="LLG2" s="157"/>
      <c r="LLH2" s="157"/>
      <c r="LLI2" s="157"/>
      <c r="LLJ2" s="157"/>
      <c r="LLK2" s="157"/>
      <c r="LLL2" s="157"/>
      <c r="LLM2" s="157"/>
      <c r="LLN2" s="157"/>
      <c r="LLO2" s="157"/>
      <c r="LLP2" s="157"/>
      <c r="LLQ2" s="157"/>
      <c r="LLR2" s="157"/>
      <c r="LLS2" s="157"/>
      <c r="LLT2" s="157"/>
      <c r="LLU2" s="157"/>
      <c r="LLV2" s="157"/>
      <c r="LLW2" s="157"/>
      <c r="LLX2" s="157"/>
      <c r="LLY2" s="157"/>
      <c r="LLZ2" s="157"/>
      <c r="LMA2" s="157"/>
      <c r="LMB2" s="157"/>
      <c r="LMC2" s="157"/>
      <c r="LMD2" s="157"/>
      <c r="LME2" s="157"/>
      <c r="LMF2" s="157"/>
      <c r="LMG2" s="157"/>
      <c r="LMH2" s="157"/>
      <c r="LMI2" s="157"/>
      <c r="LMJ2" s="157"/>
      <c r="LMK2" s="157"/>
      <c r="LML2" s="157"/>
      <c r="LMM2" s="157"/>
      <c r="LMN2" s="157"/>
      <c r="LMO2" s="157"/>
      <c r="LMP2" s="157"/>
      <c r="LMQ2" s="157"/>
      <c r="LMR2" s="157"/>
      <c r="LMS2" s="157"/>
      <c r="LMT2" s="157"/>
      <c r="LMU2" s="157"/>
      <c r="LMV2" s="157"/>
      <c r="LMW2" s="157"/>
      <c r="LMX2" s="157"/>
      <c r="LMY2" s="157"/>
      <c r="LMZ2" s="157"/>
      <c r="LNA2" s="157"/>
      <c r="LNB2" s="157"/>
      <c r="LNC2" s="157"/>
      <c r="LND2" s="157"/>
      <c r="LNE2" s="157"/>
      <c r="LNF2" s="157"/>
      <c r="LNG2" s="157"/>
      <c r="LNH2" s="157"/>
      <c r="LNI2" s="157"/>
      <c r="LNJ2" s="157"/>
      <c r="LNK2" s="157"/>
      <c r="LNL2" s="157"/>
      <c r="LNM2" s="157"/>
      <c r="LNN2" s="157"/>
      <c r="LNO2" s="157"/>
      <c r="LNP2" s="157"/>
      <c r="LNQ2" s="157"/>
      <c r="LNR2" s="157"/>
      <c r="LNS2" s="157"/>
      <c r="LNT2" s="157"/>
      <c r="LNU2" s="157"/>
      <c r="LNV2" s="157"/>
      <c r="LNW2" s="157"/>
      <c r="LNX2" s="157"/>
      <c r="LNY2" s="157"/>
      <c r="LNZ2" s="157"/>
      <c r="LOA2" s="157"/>
      <c r="LOB2" s="157"/>
      <c r="LOC2" s="157"/>
      <c r="LOD2" s="157"/>
      <c r="LOE2" s="157"/>
      <c r="LOF2" s="157"/>
      <c r="LOG2" s="157"/>
      <c r="LOH2" s="157"/>
      <c r="LOI2" s="157"/>
      <c r="LOJ2" s="157"/>
      <c r="LOK2" s="157"/>
      <c r="LOL2" s="157"/>
      <c r="LOM2" s="157"/>
      <c r="LON2" s="157"/>
      <c r="LOO2" s="157"/>
      <c r="LOP2" s="157"/>
      <c r="LOQ2" s="157"/>
      <c r="LOR2" s="157"/>
      <c r="LOS2" s="157"/>
      <c r="LOT2" s="157"/>
      <c r="LOU2" s="157"/>
      <c r="LOV2" s="157"/>
      <c r="LOW2" s="157"/>
      <c r="LOX2" s="157"/>
      <c r="LOY2" s="157"/>
      <c r="LOZ2" s="157"/>
      <c r="LPA2" s="157"/>
      <c r="LPB2" s="157"/>
      <c r="LPC2" s="157"/>
      <c r="LPD2" s="157"/>
      <c r="LPE2" s="157"/>
      <c r="LPF2" s="157"/>
      <c r="LPG2" s="157"/>
      <c r="LPH2" s="157"/>
      <c r="LPI2" s="157"/>
      <c r="LPJ2" s="157"/>
      <c r="LPK2" s="157"/>
      <c r="LPL2" s="157"/>
      <c r="LPM2" s="157"/>
      <c r="LPN2" s="157"/>
      <c r="LPO2" s="157"/>
      <c r="LPP2" s="157"/>
      <c r="LPQ2" s="157"/>
      <c r="LPR2" s="157"/>
      <c r="LPS2" s="157"/>
      <c r="LPT2" s="157"/>
      <c r="LPU2" s="157"/>
      <c r="LPV2" s="157"/>
      <c r="LPW2" s="157"/>
      <c r="LPX2" s="157"/>
      <c r="LPY2" s="157"/>
      <c r="LPZ2" s="157"/>
      <c r="LQA2" s="157"/>
      <c r="LQB2" s="157"/>
      <c r="LQC2" s="157"/>
      <c r="LQD2" s="157"/>
      <c r="LQE2" s="157"/>
      <c r="LQF2" s="157"/>
      <c r="LQG2" s="157"/>
      <c r="LQH2" s="157"/>
      <c r="LQI2" s="157"/>
      <c r="LQJ2" s="157"/>
      <c r="LQK2" s="157"/>
      <c r="LQL2" s="157"/>
      <c r="LQM2" s="157"/>
      <c r="LQN2" s="157"/>
      <c r="LQO2" s="157"/>
      <c r="LQP2" s="157"/>
      <c r="LQQ2" s="157"/>
      <c r="LQR2" s="157"/>
      <c r="LQS2" s="157"/>
      <c r="LQT2" s="157"/>
      <c r="LQU2" s="157"/>
      <c r="LQV2" s="157"/>
      <c r="LQW2" s="157"/>
      <c r="LQX2" s="157"/>
      <c r="LQY2" s="157"/>
      <c r="LQZ2" s="157"/>
      <c r="LRA2" s="157"/>
      <c r="LRB2" s="157"/>
      <c r="LRC2" s="157"/>
      <c r="LRD2" s="157"/>
      <c r="LRE2" s="157"/>
      <c r="LRF2" s="157"/>
      <c r="LRG2" s="157"/>
      <c r="LRH2" s="157"/>
      <c r="LRI2" s="157"/>
      <c r="LRJ2" s="157"/>
      <c r="LRK2" s="157"/>
      <c r="LRL2" s="157"/>
      <c r="LRM2" s="157"/>
      <c r="LRN2" s="157"/>
      <c r="LRO2" s="157"/>
      <c r="LRP2" s="157"/>
      <c r="LRQ2" s="157"/>
      <c r="LRR2" s="157"/>
      <c r="LRS2" s="157"/>
      <c r="LRT2" s="157"/>
      <c r="LRU2" s="157"/>
      <c r="LRV2" s="157"/>
      <c r="LRW2" s="157"/>
      <c r="LRX2" s="157"/>
      <c r="LRY2" s="157"/>
      <c r="LRZ2" s="157"/>
      <c r="LSA2" s="157"/>
      <c r="LSB2" s="157"/>
      <c r="LSC2" s="157"/>
      <c r="LSD2" s="157"/>
      <c r="LSE2" s="157"/>
      <c r="LSF2" s="157"/>
      <c r="LSG2" s="157"/>
      <c r="LSH2" s="157"/>
      <c r="LSI2" s="157"/>
      <c r="LSJ2" s="157"/>
      <c r="LSK2" s="157"/>
      <c r="LSL2" s="157"/>
      <c r="LSM2" s="157"/>
      <c r="LSN2" s="157"/>
      <c r="LSO2" s="157"/>
      <c r="LSP2" s="157"/>
      <c r="LSQ2" s="157"/>
      <c r="LSR2" s="157"/>
      <c r="LSS2" s="157"/>
      <c r="LST2" s="157"/>
      <c r="LSU2" s="157"/>
      <c r="LSV2" s="157"/>
      <c r="LSW2" s="157"/>
      <c r="LSX2" s="157"/>
      <c r="LSY2" s="157"/>
      <c r="LSZ2" s="157"/>
      <c r="LTA2" s="157"/>
      <c r="LTB2" s="157"/>
      <c r="LTC2" s="157"/>
      <c r="LTD2" s="157"/>
      <c r="LTE2" s="157"/>
      <c r="LTF2" s="157"/>
      <c r="LTG2" s="157"/>
      <c r="LTH2" s="157"/>
      <c r="LTI2" s="157"/>
      <c r="LTJ2" s="157"/>
      <c r="LTK2" s="157"/>
      <c r="LTL2" s="157"/>
      <c r="LTM2" s="157"/>
      <c r="LTN2" s="157"/>
      <c r="LTO2" s="157"/>
      <c r="LTP2" s="157"/>
      <c r="LTQ2" s="157"/>
      <c r="LTR2" s="157"/>
      <c r="LTS2" s="157"/>
      <c r="LTT2" s="157"/>
      <c r="LTU2" s="157"/>
      <c r="LTV2" s="157"/>
      <c r="LTW2" s="157"/>
      <c r="LTX2" s="157"/>
      <c r="LTY2" s="157"/>
      <c r="LTZ2" s="157"/>
      <c r="LUA2" s="157"/>
      <c r="LUB2" s="157"/>
      <c r="LUC2" s="157"/>
      <c r="LUD2" s="157"/>
      <c r="LUE2" s="157"/>
      <c r="LUF2" s="157"/>
      <c r="LUG2" s="157"/>
      <c r="LUH2" s="157"/>
      <c r="LUI2" s="157"/>
      <c r="LUJ2" s="157"/>
      <c r="LUK2" s="157"/>
      <c r="LUL2" s="157"/>
      <c r="LUM2" s="157"/>
      <c r="LUN2" s="157"/>
      <c r="LUO2" s="157"/>
      <c r="LUP2" s="157"/>
      <c r="LUQ2" s="157"/>
      <c r="LUR2" s="157"/>
      <c r="LUS2" s="157"/>
      <c r="LUT2" s="157"/>
      <c r="LUU2" s="157"/>
      <c r="LUV2" s="157"/>
      <c r="LUW2" s="157"/>
      <c r="LUX2" s="157"/>
      <c r="LUY2" s="157"/>
      <c r="LUZ2" s="157"/>
      <c r="LVA2" s="157"/>
      <c r="LVB2" s="157"/>
      <c r="LVC2" s="157"/>
      <c r="LVD2" s="157"/>
      <c r="LVE2" s="157"/>
      <c r="LVF2" s="157"/>
      <c r="LVG2" s="157"/>
      <c r="LVH2" s="157"/>
      <c r="LVI2" s="157"/>
      <c r="LVJ2" s="157"/>
      <c r="LVK2" s="157"/>
      <c r="LVL2" s="157"/>
      <c r="LVM2" s="157"/>
      <c r="LVN2" s="157"/>
      <c r="LVO2" s="157"/>
      <c r="LVP2" s="157"/>
      <c r="LVQ2" s="157"/>
      <c r="LVR2" s="157"/>
      <c r="LVS2" s="157"/>
      <c r="LVT2" s="157"/>
      <c r="LVU2" s="157"/>
      <c r="LVV2" s="157"/>
      <c r="LVW2" s="157"/>
      <c r="LVX2" s="157"/>
      <c r="LVY2" s="157"/>
      <c r="LVZ2" s="157"/>
      <c r="LWA2" s="157"/>
      <c r="LWB2" s="157"/>
      <c r="LWC2" s="157"/>
      <c r="LWD2" s="157"/>
      <c r="LWE2" s="157"/>
      <c r="LWF2" s="157"/>
      <c r="LWG2" s="157"/>
      <c r="LWH2" s="157"/>
      <c r="LWI2" s="157"/>
      <c r="LWJ2" s="157"/>
      <c r="LWK2" s="157"/>
      <c r="LWL2" s="157"/>
      <c r="LWM2" s="157"/>
      <c r="LWN2" s="157"/>
      <c r="LWO2" s="157"/>
      <c r="LWP2" s="157"/>
      <c r="LWQ2" s="157"/>
      <c r="LWR2" s="157"/>
      <c r="LWS2" s="157"/>
      <c r="LWT2" s="157"/>
      <c r="LWU2" s="157"/>
      <c r="LWV2" s="157"/>
      <c r="LWW2" s="157"/>
      <c r="LWX2" s="157"/>
      <c r="LWY2" s="157"/>
      <c r="LWZ2" s="157"/>
      <c r="LXA2" s="157"/>
      <c r="LXB2" s="157"/>
      <c r="LXC2" s="157"/>
      <c r="LXD2" s="157"/>
      <c r="LXE2" s="157"/>
      <c r="LXF2" s="157"/>
      <c r="LXG2" s="157"/>
      <c r="LXH2" s="157"/>
      <c r="LXI2" s="157"/>
      <c r="LXJ2" s="157"/>
      <c r="LXK2" s="157"/>
      <c r="LXL2" s="157"/>
      <c r="LXM2" s="157"/>
      <c r="LXN2" s="157"/>
      <c r="LXO2" s="157"/>
      <c r="LXP2" s="157"/>
      <c r="LXQ2" s="157"/>
      <c r="LXR2" s="157"/>
      <c r="LXS2" s="157"/>
      <c r="LXT2" s="157"/>
      <c r="LXU2" s="157"/>
      <c r="LXV2" s="157"/>
      <c r="LXW2" s="157"/>
      <c r="LXX2" s="157"/>
      <c r="LXY2" s="157"/>
      <c r="LXZ2" s="157"/>
      <c r="LYA2" s="157"/>
      <c r="LYB2" s="157"/>
      <c r="LYC2" s="157"/>
      <c r="LYD2" s="157"/>
      <c r="LYE2" s="157"/>
      <c r="LYF2" s="157"/>
      <c r="LYG2" s="157"/>
      <c r="LYH2" s="157"/>
      <c r="LYI2" s="157"/>
      <c r="LYJ2" s="157"/>
      <c r="LYK2" s="157"/>
      <c r="LYL2" s="157"/>
      <c r="LYM2" s="157"/>
      <c r="LYN2" s="157"/>
      <c r="LYO2" s="157"/>
      <c r="LYP2" s="157"/>
      <c r="LYQ2" s="157"/>
      <c r="LYR2" s="157"/>
      <c r="LYS2" s="157"/>
      <c r="LYT2" s="157"/>
      <c r="LYU2" s="157"/>
      <c r="LYV2" s="157"/>
      <c r="LYW2" s="157"/>
      <c r="LYX2" s="157"/>
      <c r="LYY2" s="157"/>
      <c r="LYZ2" s="157"/>
      <c r="LZA2" s="157"/>
      <c r="LZB2" s="157"/>
      <c r="LZC2" s="157"/>
      <c r="LZD2" s="157"/>
      <c r="LZE2" s="157"/>
      <c r="LZF2" s="157"/>
      <c r="LZG2" s="157"/>
      <c r="LZH2" s="157"/>
      <c r="LZI2" s="157"/>
      <c r="LZJ2" s="157"/>
      <c r="LZK2" s="157"/>
      <c r="LZL2" s="157"/>
      <c r="LZM2" s="157"/>
      <c r="LZN2" s="157"/>
      <c r="LZO2" s="157"/>
      <c r="LZP2" s="157"/>
      <c r="LZQ2" s="157"/>
      <c r="LZR2" s="157"/>
      <c r="LZS2" s="157"/>
      <c r="LZT2" s="157"/>
      <c r="LZU2" s="157"/>
      <c r="LZV2" s="157"/>
      <c r="LZW2" s="157"/>
      <c r="LZX2" s="157"/>
      <c r="LZY2" s="157"/>
      <c r="LZZ2" s="157"/>
      <c r="MAA2" s="157"/>
      <c r="MAB2" s="157"/>
      <c r="MAC2" s="157"/>
      <c r="MAD2" s="157"/>
      <c r="MAE2" s="157"/>
      <c r="MAF2" s="157"/>
      <c r="MAG2" s="157"/>
      <c r="MAH2" s="157"/>
      <c r="MAI2" s="157"/>
      <c r="MAJ2" s="157"/>
      <c r="MAK2" s="157"/>
      <c r="MAL2" s="157"/>
      <c r="MAM2" s="157"/>
      <c r="MAN2" s="157"/>
      <c r="MAO2" s="157"/>
      <c r="MAP2" s="157"/>
      <c r="MAQ2" s="157"/>
      <c r="MAR2" s="157"/>
      <c r="MAS2" s="157"/>
      <c r="MAT2" s="157"/>
      <c r="MAU2" s="157"/>
      <c r="MAV2" s="157"/>
      <c r="MAW2" s="157"/>
      <c r="MAX2" s="157"/>
      <c r="MAY2" s="157"/>
      <c r="MAZ2" s="157"/>
      <c r="MBA2" s="157"/>
      <c r="MBB2" s="157"/>
      <c r="MBC2" s="157"/>
      <c r="MBD2" s="157"/>
      <c r="MBE2" s="157"/>
      <c r="MBF2" s="157"/>
      <c r="MBG2" s="157"/>
      <c r="MBH2" s="157"/>
      <c r="MBI2" s="157"/>
      <c r="MBJ2" s="157"/>
      <c r="MBK2" s="157"/>
      <c r="MBL2" s="157"/>
      <c r="MBM2" s="157"/>
      <c r="MBN2" s="157"/>
      <c r="MBO2" s="157"/>
      <c r="MBP2" s="157"/>
      <c r="MBQ2" s="157"/>
      <c r="MBR2" s="157"/>
      <c r="MBS2" s="157"/>
      <c r="MBT2" s="157"/>
      <c r="MBU2" s="157"/>
      <c r="MBV2" s="157"/>
      <c r="MBW2" s="157"/>
      <c r="MBX2" s="157"/>
      <c r="MBY2" s="157"/>
      <c r="MBZ2" s="157"/>
      <c r="MCA2" s="157"/>
      <c r="MCB2" s="157"/>
      <c r="MCC2" s="157"/>
      <c r="MCD2" s="157"/>
      <c r="MCE2" s="157"/>
      <c r="MCF2" s="157"/>
      <c r="MCG2" s="157"/>
      <c r="MCH2" s="157"/>
      <c r="MCI2" s="157"/>
      <c r="MCJ2" s="157"/>
      <c r="MCK2" s="157"/>
      <c r="MCL2" s="157"/>
      <c r="MCM2" s="157"/>
      <c r="MCN2" s="157"/>
      <c r="MCO2" s="157"/>
      <c r="MCP2" s="157"/>
      <c r="MCQ2" s="157"/>
      <c r="MCR2" s="157"/>
      <c r="MCS2" s="157"/>
      <c r="MCT2" s="157"/>
      <c r="MCU2" s="157"/>
      <c r="MCV2" s="157"/>
      <c r="MCW2" s="157"/>
      <c r="MCX2" s="157"/>
      <c r="MCY2" s="157"/>
      <c r="MCZ2" s="157"/>
      <c r="MDA2" s="157"/>
      <c r="MDB2" s="157"/>
      <c r="MDC2" s="157"/>
      <c r="MDD2" s="157"/>
      <c r="MDE2" s="157"/>
      <c r="MDF2" s="157"/>
      <c r="MDG2" s="157"/>
      <c r="MDH2" s="157"/>
      <c r="MDI2" s="157"/>
      <c r="MDJ2" s="157"/>
      <c r="MDK2" s="157"/>
      <c r="MDL2" s="157"/>
      <c r="MDM2" s="157"/>
      <c r="MDN2" s="157"/>
      <c r="MDO2" s="157"/>
      <c r="MDP2" s="157"/>
      <c r="MDQ2" s="157"/>
      <c r="MDR2" s="157"/>
      <c r="MDS2" s="157"/>
      <c r="MDT2" s="157"/>
      <c r="MDU2" s="157"/>
      <c r="MDV2" s="157"/>
      <c r="MDW2" s="157"/>
      <c r="MDX2" s="157"/>
      <c r="MDY2" s="157"/>
      <c r="MDZ2" s="157"/>
      <c r="MEA2" s="157"/>
      <c r="MEB2" s="157"/>
      <c r="MEC2" s="157"/>
      <c r="MED2" s="157"/>
      <c r="MEE2" s="157"/>
      <c r="MEF2" s="157"/>
      <c r="MEG2" s="157"/>
      <c r="MEH2" s="157"/>
      <c r="MEI2" s="157"/>
      <c r="MEJ2" s="157"/>
      <c r="MEK2" s="157"/>
      <c r="MEL2" s="157"/>
      <c r="MEM2" s="157"/>
      <c r="MEN2" s="157"/>
      <c r="MEO2" s="157"/>
      <c r="MEP2" s="157"/>
      <c r="MEQ2" s="157"/>
      <c r="MER2" s="157"/>
      <c r="MES2" s="157"/>
      <c r="MET2" s="157"/>
      <c r="MEU2" s="157"/>
      <c r="MEV2" s="157"/>
      <c r="MEW2" s="157"/>
      <c r="MEX2" s="157"/>
      <c r="MEY2" s="157"/>
      <c r="MEZ2" s="157"/>
      <c r="MFA2" s="157"/>
      <c r="MFB2" s="157"/>
      <c r="MFC2" s="157"/>
      <c r="MFD2" s="157"/>
      <c r="MFE2" s="157"/>
      <c r="MFF2" s="157"/>
      <c r="MFG2" s="157"/>
      <c r="MFH2" s="157"/>
      <c r="MFI2" s="157"/>
      <c r="MFJ2" s="157"/>
      <c r="MFK2" s="157"/>
      <c r="MFL2" s="157"/>
      <c r="MFM2" s="157"/>
      <c r="MFN2" s="157"/>
      <c r="MFO2" s="157"/>
      <c r="MFP2" s="157"/>
      <c r="MFQ2" s="157"/>
      <c r="MFR2" s="157"/>
      <c r="MFS2" s="157"/>
      <c r="MFT2" s="157"/>
      <c r="MFU2" s="157"/>
      <c r="MFV2" s="157"/>
      <c r="MFW2" s="157"/>
      <c r="MFX2" s="157"/>
      <c r="MFY2" s="157"/>
      <c r="MFZ2" s="157"/>
      <c r="MGA2" s="157"/>
      <c r="MGB2" s="157"/>
      <c r="MGC2" s="157"/>
      <c r="MGD2" s="157"/>
      <c r="MGE2" s="157"/>
      <c r="MGF2" s="157"/>
      <c r="MGG2" s="157"/>
      <c r="MGH2" s="157"/>
      <c r="MGI2" s="157"/>
      <c r="MGJ2" s="157"/>
      <c r="MGK2" s="157"/>
      <c r="MGL2" s="157"/>
      <c r="MGM2" s="157"/>
      <c r="MGN2" s="157"/>
      <c r="MGO2" s="157"/>
      <c r="MGP2" s="157"/>
      <c r="MGQ2" s="157"/>
      <c r="MGR2" s="157"/>
      <c r="MGS2" s="157"/>
      <c r="MGT2" s="157"/>
      <c r="MGU2" s="157"/>
      <c r="MGV2" s="157"/>
      <c r="MGW2" s="157"/>
      <c r="MGX2" s="157"/>
      <c r="MGY2" s="157"/>
      <c r="MGZ2" s="157"/>
      <c r="MHA2" s="157"/>
      <c r="MHB2" s="157"/>
      <c r="MHC2" s="157"/>
      <c r="MHD2" s="157"/>
      <c r="MHE2" s="157"/>
      <c r="MHF2" s="157"/>
      <c r="MHG2" s="157"/>
      <c r="MHH2" s="157"/>
      <c r="MHI2" s="157"/>
      <c r="MHJ2" s="157"/>
      <c r="MHK2" s="157"/>
      <c r="MHL2" s="157"/>
      <c r="MHM2" s="157"/>
      <c r="MHN2" s="157"/>
      <c r="MHO2" s="157"/>
      <c r="MHP2" s="157"/>
      <c r="MHQ2" s="157"/>
      <c r="MHR2" s="157"/>
      <c r="MHS2" s="157"/>
      <c r="MHT2" s="157"/>
      <c r="MHU2" s="157"/>
      <c r="MHV2" s="157"/>
      <c r="MHW2" s="157"/>
      <c r="MHX2" s="157"/>
      <c r="MHY2" s="157"/>
      <c r="MHZ2" s="157"/>
      <c r="MIA2" s="157"/>
      <c r="MIB2" s="157"/>
      <c r="MIC2" s="157"/>
      <c r="MID2" s="157"/>
      <c r="MIE2" s="157"/>
      <c r="MIF2" s="157"/>
      <c r="MIG2" s="157"/>
      <c r="MIH2" s="157"/>
      <c r="MII2" s="157"/>
      <c r="MIJ2" s="157"/>
      <c r="MIK2" s="157"/>
      <c r="MIL2" s="157"/>
      <c r="MIM2" s="157"/>
      <c r="MIN2" s="157"/>
      <c r="MIO2" s="157"/>
      <c r="MIP2" s="157"/>
      <c r="MIQ2" s="157"/>
      <c r="MIR2" s="157"/>
      <c r="MIS2" s="157"/>
      <c r="MIT2" s="157"/>
      <c r="MIU2" s="157"/>
      <c r="MIV2" s="157"/>
      <c r="MIW2" s="157"/>
      <c r="MIX2" s="157"/>
      <c r="MIY2" s="157"/>
      <c r="MIZ2" s="157"/>
      <c r="MJA2" s="157"/>
      <c r="MJB2" s="157"/>
      <c r="MJC2" s="157"/>
      <c r="MJD2" s="157"/>
      <c r="MJE2" s="157"/>
      <c r="MJF2" s="157"/>
      <c r="MJG2" s="157"/>
      <c r="MJH2" s="157"/>
      <c r="MJI2" s="157"/>
      <c r="MJJ2" s="157"/>
      <c r="MJK2" s="157"/>
      <c r="MJL2" s="157"/>
      <c r="MJM2" s="157"/>
      <c r="MJN2" s="157"/>
      <c r="MJO2" s="157"/>
      <c r="MJP2" s="157"/>
      <c r="MJQ2" s="157"/>
      <c r="MJR2" s="157"/>
      <c r="MJS2" s="157"/>
      <c r="MJT2" s="157"/>
      <c r="MJU2" s="157"/>
      <c r="MJV2" s="157"/>
      <c r="MJW2" s="157"/>
      <c r="MJX2" s="157"/>
      <c r="MJY2" s="157"/>
      <c r="MJZ2" s="157"/>
      <c r="MKA2" s="157"/>
      <c r="MKB2" s="157"/>
      <c r="MKC2" s="157"/>
      <c r="MKD2" s="157"/>
      <c r="MKE2" s="157"/>
      <c r="MKF2" s="157"/>
      <c r="MKG2" s="157"/>
      <c r="MKH2" s="157"/>
      <c r="MKI2" s="157"/>
      <c r="MKJ2" s="157"/>
      <c r="MKK2" s="157"/>
      <c r="MKL2" s="157"/>
      <c r="MKM2" s="157"/>
      <c r="MKN2" s="157"/>
      <c r="MKO2" s="157"/>
      <c r="MKP2" s="157"/>
      <c r="MKQ2" s="157"/>
      <c r="MKR2" s="157"/>
      <c r="MKS2" s="157"/>
      <c r="MKT2" s="157"/>
      <c r="MKU2" s="157"/>
      <c r="MKV2" s="157"/>
      <c r="MKW2" s="157"/>
      <c r="MKX2" s="157"/>
      <c r="MKY2" s="157"/>
      <c r="MKZ2" s="157"/>
      <c r="MLA2" s="157"/>
      <c r="MLB2" s="157"/>
      <c r="MLC2" s="157"/>
      <c r="MLD2" s="157"/>
      <c r="MLE2" s="157"/>
      <c r="MLF2" s="157"/>
      <c r="MLG2" s="157"/>
      <c r="MLH2" s="157"/>
      <c r="MLI2" s="157"/>
      <c r="MLJ2" s="157"/>
      <c r="MLK2" s="157"/>
      <c r="MLL2" s="157"/>
      <c r="MLM2" s="157"/>
      <c r="MLN2" s="157"/>
      <c r="MLO2" s="157"/>
      <c r="MLP2" s="157"/>
      <c r="MLQ2" s="157"/>
      <c r="MLR2" s="157"/>
      <c r="MLS2" s="157"/>
      <c r="MLT2" s="157"/>
      <c r="MLU2" s="157"/>
      <c r="MLV2" s="157"/>
      <c r="MLW2" s="157"/>
      <c r="MLX2" s="157"/>
      <c r="MLY2" s="157"/>
      <c r="MLZ2" s="157"/>
      <c r="MMA2" s="157"/>
      <c r="MMB2" s="157"/>
      <c r="MMC2" s="157"/>
      <c r="MMD2" s="157"/>
      <c r="MME2" s="157"/>
      <c r="MMF2" s="157"/>
      <c r="MMG2" s="157"/>
      <c r="MMH2" s="157"/>
      <c r="MMI2" s="157"/>
      <c r="MMJ2" s="157"/>
      <c r="MMK2" s="157"/>
      <c r="MML2" s="157"/>
      <c r="MMM2" s="157"/>
      <c r="MMN2" s="157"/>
      <c r="MMO2" s="157"/>
      <c r="MMP2" s="157"/>
      <c r="MMQ2" s="157"/>
      <c r="MMR2" s="157"/>
      <c r="MMS2" s="157"/>
      <c r="MMT2" s="157"/>
      <c r="MMU2" s="157"/>
      <c r="MMV2" s="157"/>
      <c r="MMW2" s="157"/>
      <c r="MMX2" s="157"/>
      <c r="MMY2" s="157"/>
      <c r="MMZ2" s="157"/>
      <c r="MNA2" s="157"/>
      <c r="MNB2" s="157"/>
      <c r="MNC2" s="157"/>
      <c r="MND2" s="157"/>
      <c r="MNE2" s="157"/>
      <c r="MNF2" s="157"/>
      <c r="MNG2" s="157"/>
      <c r="MNH2" s="157"/>
      <c r="MNI2" s="157"/>
      <c r="MNJ2" s="157"/>
      <c r="MNK2" s="157"/>
      <c r="MNL2" s="157"/>
      <c r="MNM2" s="157"/>
      <c r="MNN2" s="157"/>
      <c r="MNO2" s="157"/>
      <c r="MNP2" s="157"/>
      <c r="MNQ2" s="157"/>
      <c r="MNR2" s="157"/>
      <c r="MNS2" s="157"/>
      <c r="MNT2" s="157"/>
      <c r="MNU2" s="157"/>
      <c r="MNV2" s="157"/>
      <c r="MNW2" s="157"/>
      <c r="MNX2" s="157"/>
      <c r="MNY2" s="157"/>
      <c r="MNZ2" s="157"/>
      <c r="MOA2" s="157"/>
      <c r="MOB2" s="157"/>
      <c r="MOC2" s="157"/>
      <c r="MOD2" s="157"/>
      <c r="MOE2" s="157"/>
      <c r="MOF2" s="157"/>
      <c r="MOG2" s="157"/>
      <c r="MOH2" s="157"/>
      <c r="MOI2" s="157"/>
      <c r="MOJ2" s="157"/>
      <c r="MOK2" s="157"/>
      <c r="MOL2" s="157"/>
      <c r="MOM2" s="157"/>
      <c r="MON2" s="157"/>
      <c r="MOO2" s="157"/>
      <c r="MOP2" s="157"/>
      <c r="MOQ2" s="157"/>
      <c r="MOR2" s="157"/>
      <c r="MOS2" s="157"/>
      <c r="MOT2" s="157"/>
      <c r="MOU2" s="157"/>
      <c r="MOV2" s="157"/>
      <c r="MOW2" s="157"/>
      <c r="MOX2" s="157"/>
      <c r="MOY2" s="157"/>
      <c r="MOZ2" s="157"/>
      <c r="MPA2" s="157"/>
      <c r="MPB2" s="157"/>
      <c r="MPC2" s="157"/>
      <c r="MPD2" s="157"/>
      <c r="MPE2" s="157"/>
      <c r="MPF2" s="157"/>
      <c r="MPG2" s="157"/>
      <c r="MPH2" s="157"/>
      <c r="MPI2" s="157"/>
      <c r="MPJ2" s="157"/>
      <c r="MPK2" s="157"/>
      <c r="MPL2" s="157"/>
      <c r="MPM2" s="157"/>
      <c r="MPN2" s="157"/>
      <c r="MPO2" s="157"/>
      <c r="MPP2" s="157"/>
      <c r="MPQ2" s="157"/>
      <c r="MPR2" s="157"/>
      <c r="MPS2" s="157"/>
      <c r="MPT2" s="157"/>
      <c r="MPU2" s="157"/>
      <c r="MPV2" s="157"/>
      <c r="MPW2" s="157"/>
      <c r="MPX2" s="157"/>
      <c r="MPY2" s="157"/>
      <c r="MPZ2" s="157"/>
      <c r="MQA2" s="157"/>
      <c r="MQB2" s="157"/>
      <c r="MQC2" s="157"/>
      <c r="MQD2" s="157"/>
      <c r="MQE2" s="157"/>
      <c r="MQF2" s="157"/>
      <c r="MQG2" s="157"/>
      <c r="MQH2" s="157"/>
      <c r="MQI2" s="157"/>
      <c r="MQJ2" s="157"/>
      <c r="MQK2" s="157"/>
      <c r="MQL2" s="157"/>
      <c r="MQM2" s="157"/>
      <c r="MQN2" s="157"/>
      <c r="MQO2" s="157"/>
      <c r="MQP2" s="157"/>
      <c r="MQQ2" s="157"/>
      <c r="MQR2" s="157"/>
      <c r="MQS2" s="157"/>
      <c r="MQT2" s="157"/>
      <c r="MQU2" s="157"/>
      <c r="MQV2" s="157"/>
      <c r="MQW2" s="157"/>
      <c r="MQX2" s="157"/>
      <c r="MQY2" s="157"/>
      <c r="MQZ2" s="157"/>
      <c r="MRA2" s="157"/>
      <c r="MRB2" s="157"/>
      <c r="MRC2" s="157"/>
      <c r="MRD2" s="157"/>
      <c r="MRE2" s="157"/>
      <c r="MRF2" s="157"/>
      <c r="MRG2" s="157"/>
      <c r="MRH2" s="157"/>
      <c r="MRI2" s="157"/>
      <c r="MRJ2" s="157"/>
      <c r="MRK2" s="157"/>
      <c r="MRL2" s="157"/>
      <c r="MRM2" s="157"/>
      <c r="MRN2" s="157"/>
      <c r="MRO2" s="157"/>
      <c r="MRP2" s="157"/>
      <c r="MRQ2" s="157"/>
      <c r="MRR2" s="157"/>
      <c r="MRS2" s="157"/>
      <c r="MRT2" s="157"/>
      <c r="MRU2" s="157"/>
      <c r="MRV2" s="157"/>
      <c r="MRW2" s="157"/>
      <c r="MRX2" s="157"/>
      <c r="MRY2" s="157"/>
      <c r="MRZ2" s="157"/>
      <c r="MSA2" s="157"/>
      <c r="MSB2" s="157"/>
      <c r="MSC2" s="157"/>
      <c r="MSD2" s="157"/>
      <c r="MSE2" s="157"/>
      <c r="MSF2" s="157"/>
      <c r="MSG2" s="157"/>
      <c r="MSH2" s="157"/>
      <c r="MSI2" s="157"/>
      <c r="MSJ2" s="157"/>
      <c r="MSK2" s="157"/>
      <c r="MSL2" s="157"/>
      <c r="MSM2" s="157"/>
      <c r="MSN2" s="157"/>
      <c r="MSO2" s="157"/>
      <c r="MSP2" s="157"/>
      <c r="MSQ2" s="157"/>
      <c r="MSR2" s="157"/>
      <c r="MSS2" s="157"/>
      <c r="MST2" s="157"/>
      <c r="MSU2" s="157"/>
      <c r="MSV2" s="157"/>
      <c r="MSW2" s="157"/>
      <c r="MSX2" s="157"/>
      <c r="MSY2" s="157"/>
      <c r="MSZ2" s="157"/>
      <c r="MTA2" s="157"/>
      <c r="MTB2" s="157"/>
      <c r="MTC2" s="157"/>
      <c r="MTD2" s="157"/>
      <c r="MTE2" s="157"/>
      <c r="MTF2" s="157"/>
      <c r="MTG2" s="157"/>
      <c r="MTH2" s="157"/>
      <c r="MTI2" s="157"/>
      <c r="MTJ2" s="157"/>
      <c r="MTK2" s="157"/>
      <c r="MTL2" s="157"/>
      <c r="MTM2" s="157"/>
      <c r="MTN2" s="157"/>
      <c r="MTO2" s="157"/>
      <c r="MTP2" s="157"/>
      <c r="MTQ2" s="157"/>
      <c r="MTR2" s="157"/>
      <c r="MTS2" s="157"/>
      <c r="MTT2" s="157"/>
      <c r="MTU2" s="157"/>
      <c r="MTV2" s="157"/>
      <c r="MTW2" s="157"/>
      <c r="MTX2" s="157"/>
      <c r="MTY2" s="157"/>
      <c r="MTZ2" s="157"/>
      <c r="MUA2" s="157"/>
      <c r="MUB2" s="157"/>
      <c r="MUC2" s="157"/>
      <c r="MUD2" s="157"/>
      <c r="MUE2" s="157"/>
      <c r="MUF2" s="157"/>
      <c r="MUG2" s="157"/>
      <c r="MUH2" s="157"/>
      <c r="MUI2" s="157"/>
      <c r="MUJ2" s="157"/>
      <c r="MUK2" s="157"/>
      <c r="MUL2" s="157"/>
      <c r="MUM2" s="157"/>
      <c r="MUN2" s="157"/>
      <c r="MUO2" s="157"/>
      <c r="MUP2" s="157"/>
      <c r="MUQ2" s="157"/>
      <c r="MUR2" s="157"/>
      <c r="MUS2" s="157"/>
      <c r="MUT2" s="157"/>
      <c r="MUU2" s="157"/>
      <c r="MUV2" s="157"/>
      <c r="MUW2" s="157"/>
      <c r="MUX2" s="157"/>
      <c r="MUY2" s="157"/>
      <c r="MUZ2" s="157"/>
      <c r="MVA2" s="157"/>
      <c r="MVB2" s="157"/>
      <c r="MVC2" s="157"/>
      <c r="MVD2" s="157"/>
      <c r="MVE2" s="157"/>
      <c r="MVF2" s="157"/>
      <c r="MVG2" s="157"/>
      <c r="MVH2" s="157"/>
      <c r="MVI2" s="157"/>
      <c r="MVJ2" s="157"/>
      <c r="MVK2" s="157"/>
      <c r="MVL2" s="157"/>
      <c r="MVM2" s="157"/>
      <c r="MVN2" s="157"/>
      <c r="MVO2" s="157"/>
      <c r="MVP2" s="157"/>
      <c r="MVQ2" s="157"/>
      <c r="MVR2" s="157"/>
      <c r="MVS2" s="157"/>
      <c r="MVT2" s="157"/>
      <c r="MVU2" s="157"/>
      <c r="MVV2" s="157"/>
      <c r="MVW2" s="157"/>
      <c r="MVX2" s="157"/>
      <c r="MVY2" s="157"/>
      <c r="MVZ2" s="157"/>
      <c r="MWA2" s="157"/>
      <c r="MWB2" s="157"/>
      <c r="MWC2" s="157"/>
      <c r="MWD2" s="157"/>
      <c r="MWE2" s="157"/>
      <c r="MWF2" s="157"/>
      <c r="MWG2" s="157"/>
      <c r="MWH2" s="157"/>
      <c r="MWI2" s="157"/>
      <c r="MWJ2" s="157"/>
      <c r="MWK2" s="157"/>
      <c r="MWL2" s="157"/>
      <c r="MWM2" s="157"/>
      <c r="MWN2" s="157"/>
      <c r="MWO2" s="157"/>
      <c r="MWP2" s="157"/>
      <c r="MWQ2" s="157"/>
      <c r="MWR2" s="157"/>
      <c r="MWS2" s="157"/>
      <c r="MWT2" s="157"/>
      <c r="MWU2" s="157"/>
      <c r="MWV2" s="157"/>
      <c r="MWW2" s="157"/>
      <c r="MWX2" s="157"/>
      <c r="MWY2" s="157"/>
      <c r="MWZ2" s="157"/>
      <c r="MXA2" s="157"/>
      <c r="MXB2" s="157"/>
      <c r="MXC2" s="157"/>
      <c r="MXD2" s="157"/>
      <c r="MXE2" s="157"/>
      <c r="MXF2" s="157"/>
      <c r="MXG2" s="157"/>
      <c r="MXH2" s="157"/>
      <c r="MXI2" s="157"/>
      <c r="MXJ2" s="157"/>
      <c r="MXK2" s="157"/>
      <c r="MXL2" s="157"/>
      <c r="MXM2" s="157"/>
      <c r="MXN2" s="157"/>
      <c r="MXO2" s="157"/>
      <c r="MXP2" s="157"/>
      <c r="MXQ2" s="157"/>
      <c r="MXR2" s="157"/>
      <c r="MXS2" s="157"/>
      <c r="MXT2" s="157"/>
      <c r="MXU2" s="157"/>
      <c r="MXV2" s="157"/>
      <c r="MXW2" s="157"/>
      <c r="MXX2" s="157"/>
      <c r="MXY2" s="157"/>
      <c r="MXZ2" s="157"/>
      <c r="MYA2" s="157"/>
      <c r="MYB2" s="157"/>
      <c r="MYC2" s="157"/>
      <c r="MYD2" s="157"/>
      <c r="MYE2" s="157"/>
      <c r="MYF2" s="157"/>
      <c r="MYG2" s="157"/>
      <c r="MYH2" s="157"/>
      <c r="MYI2" s="157"/>
      <c r="MYJ2" s="157"/>
      <c r="MYK2" s="157"/>
      <c r="MYL2" s="157"/>
      <c r="MYM2" s="157"/>
      <c r="MYN2" s="157"/>
      <c r="MYO2" s="157"/>
      <c r="MYP2" s="157"/>
      <c r="MYQ2" s="157"/>
      <c r="MYR2" s="157"/>
      <c r="MYS2" s="157"/>
      <c r="MYT2" s="157"/>
      <c r="MYU2" s="157"/>
      <c r="MYV2" s="157"/>
      <c r="MYW2" s="157"/>
      <c r="MYX2" s="157"/>
      <c r="MYY2" s="157"/>
      <c r="MYZ2" s="157"/>
      <c r="MZA2" s="157"/>
      <c r="MZB2" s="157"/>
      <c r="MZC2" s="157"/>
      <c r="MZD2" s="157"/>
      <c r="MZE2" s="157"/>
      <c r="MZF2" s="157"/>
      <c r="MZG2" s="157"/>
      <c r="MZH2" s="157"/>
      <c r="MZI2" s="157"/>
      <c r="MZJ2" s="157"/>
      <c r="MZK2" s="157"/>
      <c r="MZL2" s="157"/>
      <c r="MZM2" s="157"/>
      <c r="MZN2" s="157"/>
      <c r="MZO2" s="157"/>
      <c r="MZP2" s="157"/>
      <c r="MZQ2" s="157"/>
      <c r="MZR2" s="157"/>
      <c r="MZS2" s="157"/>
      <c r="MZT2" s="157"/>
      <c r="MZU2" s="157"/>
      <c r="MZV2" s="157"/>
      <c r="MZW2" s="157"/>
      <c r="MZX2" s="157"/>
      <c r="MZY2" s="157"/>
      <c r="MZZ2" s="157"/>
      <c r="NAA2" s="157"/>
      <c r="NAB2" s="157"/>
      <c r="NAC2" s="157"/>
      <c r="NAD2" s="157"/>
      <c r="NAE2" s="157"/>
      <c r="NAF2" s="157"/>
      <c r="NAG2" s="157"/>
      <c r="NAH2" s="157"/>
      <c r="NAI2" s="157"/>
      <c r="NAJ2" s="157"/>
      <c r="NAK2" s="157"/>
      <c r="NAL2" s="157"/>
      <c r="NAM2" s="157"/>
      <c r="NAN2" s="157"/>
      <c r="NAO2" s="157"/>
      <c r="NAP2" s="157"/>
      <c r="NAQ2" s="157"/>
      <c r="NAR2" s="157"/>
      <c r="NAS2" s="157"/>
      <c r="NAT2" s="157"/>
      <c r="NAU2" s="157"/>
      <c r="NAV2" s="157"/>
      <c r="NAW2" s="157"/>
      <c r="NAX2" s="157"/>
      <c r="NAY2" s="157"/>
      <c r="NAZ2" s="157"/>
      <c r="NBA2" s="157"/>
      <c r="NBB2" s="157"/>
      <c r="NBC2" s="157"/>
      <c r="NBD2" s="157"/>
      <c r="NBE2" s="157"/>
      <c r="NBF2" s="157"/>
      <c r="NBG2" s="157"/>
      <c r="NBH2" s="157"/>
      <c r="NBI2" s="157"/>
      <c r="NBJ2" s="157"/>
      <c r="NBK2" s="157"/>
      <c r="NBL2" s="157"/>
      <c r="NBM2" s="157"/>
      <c r="NBN2" s="157"/>
      <c r="NBO2" s="157"/>
      <c r="NBP2" s="157"/>
      <c r="NBQ2" s="157"/>
      <c r="NBR2" s="157"/>
      <c r="NBS2" s="157"/>
      <c r="NBT2" s="157"/>
      <c r="NBU2" s="157"/>
      <c r="NBV2" s="157"/>
      <c r="NBW2" s="157"/>
      <c r="NBX2" s="157"/>
      <c r="NBY2" s="157"/>
      <c r="NBZ2" s="157"/>
      <c r="NCA2" s="157"/>
      <c r="NCB2" s="157"/>
      <c r="NCC2" s="157"/>
      <c r="NCD2" s="157"/>
      <c r="NCE2" s="157"/>
      <c r="NCF2" s="157"/>
      <c r="NCG2" s="157"/>
      <c r="NCH2" s="157"/>
      <c r="NCI2" s="157"/>
      <c r="NCJ2" s="157"/>
      <c r="NCK2" s="157"/>
      <c r="NCL2" s="157"/>
      <c r="NCM2" s="157"/>
      <c r="NCN2" s="157"/>
      <c r="NCO2" s="157"/>
      <c r="NCP2" s="157"/>
      <c r="NCQ2" s="157"/>
      <c r="NCR2" s="157"/>
      <c r="NCS2" s="157"/>
      <c r="NCT2" s="157"/>
      <c r="NCU2" s="157"/>
      <c r="NCV2" s="157"/>
      <c r="NCW2" s="157"/>
      <c r="NCX2" s="157"/>
      <c r="NCY2" s="157"/>
      <c r="NCZ2" s="157"/>
      <c r="NDA2" s="157"/>
      <c r="NDB2" s="157"/>
      <c r="NDC2" s="157"/>
      <c r="NDD2" s="157"/>
      <c r="NDE2" s="157"/>
      <c r="NDF2" s="157"/>
      <c r="NDG2" s="157"/>
      <c r="NDH2" s="157"/>
      <c r="NDI2" s="157"/>
      <c r="NDJ2" s="157"/>
      <c r="NDK2" s="157"/>
      <c r="NDL2" s="157"/>
      <c r="NDM2" s="157"/>
      <c r="NDN2" s="157"/>
      <c r="NDO2" s="157"/>
      <c r="NDP2" s="157"/>
      <c r="NDQ2" s="157"/>
      <c r="NDR2" s="157"/>
      <c r="NDS2" s="157"/>
      <c r="NDT2" s="157"/>
      <c r="NDU2" s="157"/>
      <c r="NDV2" s="157"/>
      <c r="NDW2" s="157"/>
      <c r="NDX2" s="157"/>
      <c r="NDY2" s="157"/>
      <c r="NDZ2" s="157"/>
      <c r="NEA2" s="157"/>
      <c r="NEB2" s="157"/>
      <c r="NEC2" s="157"/>
      <c r="NED2" s="157"/>
      <c r="NEE2" s="157"/>
      <c r="NEF2" s="157"/>
      <c r="NEG2" s="157"/>
      <c r="NEH2" s="157"/>
      <c r="NEI2" s="157"/>
      <c r="NEJ2" s="157"/>
      <c r="NEK2" s="157"/>
      <c r="NEL2" s="157"/>
      <c r="NEM2" s="157"/>
      <c r="NEN2" s="157"/>
      <c r="NEO2" s="157"/>
      <c r="NEP2" s="157"/>
      <c r="NEQ2" s="157"/>
      <c r="NER2" s="157"/>
      <c r="NES2" s="157"/>
      <c r="NET2" s="157"/>
      <c r="NEU2" s="157"/>
      <c r="NEV2" s="157"/>
      <c r="NEW2" s="157"/>
      <c r="NEX2" s="157"/>
      <c r="NEY2" s="157"/>
      <c r="NEZ2" s="157"/>
      <c r="NFA2" s="157"/>
      <c r="NFB2" s="157"/>
      <c r="NFC2" s="157"/>
      <c r="NFD2" s="157"/>
      <c r="NFE2" s="157"/>
      <c r="NFF2" s="157"/>
      <c r="NFG2" s="157"/>
      <c r="NFH2" s="157"/>
      <c r="NFI2" s="157"/>
      <c r="NFJ2" s="157"/>
      <c r="NFK2" s="157"/>
      <c r="NFL2" s="157"/>
      <c r="NFM2" s="157"/>
      <c r="NFN2" s="157"/>
      <c r="NFO2" s="157"/>
      <c r="NFP2" s="157"/>
      <c r="NFQ2" s="157"/>
      <c r="NFR2" s="157"/>
      <c r="NFS2" s="157"/>
      <c r="NFT2" s="157"/>
      <c r="NFU2" s="157"/>
      <c r="NFV2" s="157"/>
      <c r="NFW2" s="157"/>
      <c r="NFX2" s="157"/>
      <c r="NFY2" s="157"/>
      <c r="NFZ2" s="157"/>
      <c r="NGA2" s="157"/>
      <c r="NGB2" s="157"/>
      <c r="NGC2" s="157"/>
      <c r="NGD2" s="157"/>
      <c r="NGE2" s="157"/>
      <c r="NGF2" s="157"/>
      <c r="NGG2" s="157"/>
      <c r="NGH2" s="157"/>
      <c r="NGI2" s="157"/>
      <c r="NGJ2" s="157"/>
      <c r="NGK2" s="157"/>
      <c r="NGL2" s="157"/>
      <c r="NGM2" s="157"/>
      <c r="NGN2" s="157"/>
      <c r="NGO2" s="157"/>
      <c r="NGP2" s="157"/>
      <c r="NGQ2" s="157"/>
      <c r="NGR2" s="157"/>
      <c r="NGS2" s="157"/>
      <c r="NGT2" s="157"/>
      <c r="NGU2" s="157"/>
      <c r="NGV2" s="157"/>
      <c r="NGW2" s="157"/>
      <c r="NGX2" s="157"/>
      <c r="NGY2" s="157"/>
      <c r="NGZ2" s="157"/>
      <c r="NHA2" s="157"/>
      <c r="NHB2" s="157"/>
      <c r="NHC2" s="157"/>
      <c r="NHD2" s="157"/>
      <c r="NHE2" s="157"/>
      <c r="NHF2" s="157"/>
      <c r="NHG2" s="157"/>
      <c r="NHH2" s="157"/>
      <c r="NHI2" s="157"/>
      <c r="NHJ2" s="157"/>
      <c r="NHK2" s="157"/>
      <c r="NHL2" s="157"/>
      <c r="NHM2" s="157"/>
      <c r="NHN2" s="157"/>
      <c r="NHO2" s="157"/>
      <c r="NHP2" s="157"/>
      <c r="NHQ2" s="157"/>
      <c r="NHR2" s="157"/>
      <c r="NHS2" s="157"/>
      <c r="NHT2" s="157"/>
      <c r="NHU2" s="157"/>
      <c r="NHV2" s="157"/>
      <c r="NHW2" s="157"/>
      <c r="NHX2" s="157"/>
      <c r="NHY2" s="157"/>
      <c r="NHZ2" s="157"/>
      <c r="NIA2" s="157"/>
      <c r="NIB2" s="157"/>
      <c r="NIC2" s="157"/>
      <c r="NID2" s="157"/>
      <c r="NIE2" s="157"/>
      <c r="NIF2" s="157"/>
      <c r="NIG2" s="157"/>
      <c r="NIH2" s="157"/>
      <c r="NII2" s="157"/>
      <c r="NIJ2" s="157"/>
      <c r="NIK2" s="157"/>
      <c r="NIL2" s="157"/>
      <c r="NIM2" s="157"/>
      <c r="NIN2" s="157"/>
      <c r="NIO2" s="157"/>
      <c r="NIP2" s="157"/>
      <c r="NIQ2" s="157"/>
      <c r="NIR2" s="157"/>
      <c r="NIS2" s="157"/>
      <c r="NIT2" s="157"/>
      <c r="NIU2" s="157"/>
      <c r="NIV2" s="157"/>
      <c r="NIW2" s="157"/>
      <c r="NIX2" s="157"/>
      <c r="NIY2" s="157"/>
      <c r="NIZ2" s="157"/>
      <c r="NJA2" s="157"/>
      <c r="NJB2" s="157"/>
      <c r="NJC2" s="157"/>
      <c r="NJD2" s="157"/>
      <c r="NJE2" s="157"/>
      <c r="NJF2" s="157"/>
      <c r="NJG2" s="157"/>
      <c r="NJH2" s="157"/>
      <c r="NJI2" s="157"/>
      <c r="NJJ2" s="157"/>
      <c r="NJK2" s="157"/>
      <c r="NJL2" s="157"/>
      <c r="NJM2" s="157"/>
      <c r="NJN2" s="157"/>
      <c r="NJO2" s="157"/>
      <c r="NJP2" s="157"/>
      <c r="NJQ2" s="157"/>
      <c r="NJR2" s="157"/>
      <c r="NJS2" s="157"/>
      <c r="NJT2" s="157"/>
      <c r="NJU2" s="157"/>
      <c r="NJV2" s="157"/>
      <c r="NJW2" s="157"/>
      <c r="NJX2" s="157"/>
      <c r="NJY2" s="157"/>
      <c r="NJZ2" s="157"/>
      <c r="NKA2" s="157"/>
      <c r="NKB2" s="157"/>
      <c r="NKC2" s="157"/>
      <c r="NKD2" s="157"/>
      <c r="NKE2" s="157"/>
      <c r="NKF2" s="157"/>
      <c r="NKG2" s="157"/>
      <c r="NKH2" s="157"/>
      <c r="NKI2" s="157"/>
      <c r="NKJ2" s="157"/>
      <c r="NKK2" s="157"/>
      <c r="NKL2" s="157"/>
      <c r="NKM2" s="157"/>
      <c r="NKN2" s="157"/>
      <c r="NKO2" s="157"/>
      <c r="NKP2" s="157"/>
      <c r="NKQ2" s="157"/>
      <c r="NKR2" s="157"/>
      <c r="NKS2" s="157"/>
      <c r="NKT2" s="157"/>
      <c r="NKU2" s="157"/>
      <c r="NKV2" s="157"/>
      <c r="NKW2" s="157"/>
      <c r="NKX2" s="157"/>
      <c r="NKY2" s="157"/>
      <c r="NKZ2" s="157"/>
      <c r="NLA2" s="157"/>
      <c r="NLB2" s="157"/>
      <c r="NLC2" s="157"/>
      <c r="NLD2" s="157"/>
      <c r="NLE2" s="157"/>
      <c r="NLF2" s="157"/>
      <c r="NLG2" s="157"/>
      <c r="NLH2" s="157"/>
      <c r="NLI2" s="157"/>
      <c r="NLJ2" s="157"/>
      <c r="NLK2" s="157"/>
      <c r="NLL2" s="157"/>
      <c r="NLM2" s="157"/>
      <c r="NLN2" s="157"/>
      <c r="NLO2" s="157"/>
      <c r="NLP2" s="157"/>
      <c r="NLQ2" s="157"/>
      <c r="NLR2" s="157"/>
      <c r="NLS2" s="157"/>
      <c r="NLT2" s="157"/>
      <c r="NLU2" s="157"/>
      <c r="NLV2" s="157"/>
      <c r="NLW2" s="157"/>
      <c r="NLX2" s="157"/>
      <c r="NLY2" s="157"/>
      <c r="NLZ2" s="157"/>
      <c r="NMA2" s="157"/>
      <c r="NMB2" s="157"/>
      <c r="NMC2" s="157"/>
      <c r="NMD2" s="157"/>
      <c r="NME2" s="157"/>
      <c r="NMF2" s="157"/>
      <c r="NMG2" s="157"/>
      <c r="NMH2" s="157"/>
      <c r="NMI2" s="157"/>
      <c r="NMJ2" s="157"/>
      <c r="NMK2" s="157"/>
      <c r="NML2" s="157"/>
      <c r="NMM2" s="157"/>
      <c r="NMN2" s="157"/>
      <c r="NMO2" s="157"/>
      <c r="NMP2" s="157"/>
      <c r="NMQ2" s="157"/>
      <c r="NMR2" s="157"/>
      <c r="NMS2" s="157"/>
      <c r="NMT2" s="157"/>
      <c r="NMU2" s="157"/>
      <c r="NMV2" s="157"/>
      <c r="NMW2" s="157"/>
      <c r="NMX2" s="157"/>
      <c r="NMY2" s="157"/>
      <c r="NMZ2" s="157"/>
      <c r="NNA2" s="157"/>
      <c r="NNB2" s="157"/>
      <c r="NNC2" s="157"/>
      <c r="NND2" s="157"/>
      <c r="NNE2" s="157"/>
      <c r="NNF2" s="157"/>
      <c r="NNG2" s="157"/>
      <c r="NNH2" s="157"/>
      <c r="NNI2" s="157"/>
      <c r="NNJ2" s="157"/>
      <c r="NNK2" s="157"/>
      <c r="NNL2" s="157"/>
      <c r="NNM2" s="157"/>
      <c r="NNN2" s="157"/>
      <c r="NNO2" s="157"/>
      <c r="NNP2" s="157"/>
      <c r="NNQ2" s="157"/>
      <c r="NNR2" s="157"/>
      <c r="NNS2" s="157"/>
      <c r="NNT2" s="157"/>
      <c r="NNU2" s="157"/>
      <c r="NNV2" s="157"/>
      <c r="NNW2" s="157"/>
      <c r="NNX2" s="157"/>
      <c r="NNY2" s="157"/>
      <c r="NNZ2" s="157"/>
      <c r="NOA2" s="157"/>
      <c r="NOB2" s="157"/>
      <c r="NOC2" s="157"/>
      <c r="NOD2" s="157"/>
      <c r="NOE2" s="157"/>
      <c r="NOF2" s="157"/>
      <c r="NOG2" s="157"/>
      <c r="NOH2" s="157"/>
      <c r="NOI2" s="157"/>
      <c r="NOJ2" s="157"/>
      <c r="NOK2" s="157"/>
      <c r="NOL2" s="157"/>
      <c r="NOM2" s="157"/>
      <c r="NON2" s="157"/>
      <c r="NOO2" s="157"/>
      <c r="NOP2" s="157"/>
      <c r="NOQ2" s="157"/>
      <c r="NOR2" s="157"/>
      <c r="NOS2" s="157"/>
      <c r="NOT2" s="157"/>
      <c r="NOU2" s="157"/>
      <c r="NOV2" s="157"/>
      <c r="NOW2" s="157"/>
      <c r="NOX2" s="157"/>
      <c r="NOY2" s="157"/>
      <c r="NOZ2" s="157"/>
      <c r="NPA2" s="157"/>
      <c r="NPB2" s="157"/>
      <c r="NPC2" s="157"/>
      <c r="NPD2" s="157"/>
      <c r="NPE2" s="157"/>
      <c r="NPF2" s="157"/>
      <c r="NPG2" s="157"/>
      <c r="NPH2" s="157"/>
      <c r="NPI2" s="157"/>
      <c r="NPJ2" s="157"/>
      <c r="NPK2" s="157"/>
      <c r="NPL2" s="157"/>
      <c r="NPM2" s="157"/>
      <c r="NPN2" s="157"/>
      <c r="NPO2" s="157"/>
      <c r="NPP2" s="157"/>
      <c r="NPQ2" s="157"/>
      <c r="NPR2" s="157"/>
      <c r="NPS2" s="157"/>
      <c r="NPT2" s="157"/>
      <c r="NPU2" s="157"/>
      <c r="NPV2" s="157"/>
      <c r="NPW2" s="157"/>
      <c r="NPX2" s="157"/>
      <c r="NPY2" s="157"/>
      <c r="NPZ2" s="157"/>
      <c r="NQA2" s="157"/>
      <c r="NQB2" s="157"/>
      <c r="NQC2" s="157"/>
      <c r="NQD2" s="157"/>
      <c r="NQE2" s="157"/>
      <c r="NQF2" s="157"/>
      <c r="NQG2" s="157"/>
      <c r="NQH2" s="157"/>
      <c r="NQI2" s="157"/>
      <c r="NQJ2" s="157"/>
      <c r="NQK2" s="157"/>
      <c r="NQL2" s="157"/>
      <c r="NQM2" s="157"/>
      <c r="NQN2" s="157"/>
      <c r="NQO2" s="157"/>
      <c r="NQP2" s="157"/>
      <c r="NQQ2" s="157"/>
      <c r="NQR2" s="157"/>
      <c r="NQS2" s="157"/>
      <c r="NQT2" s="157"/>
      <c r="NQU2" s="157"/>
      <c r="NQV2" s="157"/>
      <c r="NQW2" s="157"/>
      <c r="NQX2" s="157"/>
      <c r="NQY2" s="157"/>
      <c r="NQZ2" s="157"/>
      <c r="NRA2" s="157"/>
      <c r="NRB2" s="157"/>
      <c r="NRC2" s="157"/>
      <c r="NRD2" s="157"/>
      <c r="NRE2" s="157"/>
      <c r="NRF2" s="157"/>
      <c r="NRG2" s="157"/>
      <c r="NRH2" s="157"/>
      <c r="NRI2" s="157"/>
      <c r="NRJ2" s="157"/>
      <c r="NRK2" s="157"/>
      <c r="NRL2" s="157"/>
      <c r="NRM2" s="157"/>
      <c r="NRN2" s="157"/>
      <c r="NRO2" s="157"/>
      <c r="NRP2" s="157"/>
      <c r="NRQ2" s="157"/>
      <c r="NRR2" s="157"/>
      <c r="NRS2" s="157"/>
      <c r="NRT2" s="157"/>
      <c r="NRU2" s="157"/>
      <c r="NRV2" s="157"/>
      <c r="NRW2" s="157"/>
      <c r="NRX2" s="157"/>
      <c r="NRY2" s="157"/>
      <c r="NRZ2" s="157"/>
      <c r="NSA2" s="157"/>
      <c r="NSB2" s="157"/>
      <c r="NSC2" s="157"/>
      <c r="NSD2" s="157"/>
      <c r="NSE2" s="157"/>
      <c r="NSF2" s="157"/>
      <c r="NSG2" s="157"/>
      <c r="NSH2" s="157"/>
      <c r="NSI2" s="157"/>
      <c r="NSJ2" s="157"/>
      <c r="NSK2" s="157"/>
      <c r="NSL2" s="157"/>
      <c r="NSM2" s="157"/>
      <c r="NSN2" s="157"/>
      <c r="NSO2" s="157"/>
      <c r="NSP2" s="157"/>
      <c r="NSQ2" s="157"/>
      <c r="NSR2" s="157"/>
      <c r="NSS2" s="157"/>
      <c r="NST2" s="157"/>
      <c r="NSU2" s="157"/>
      <c r="NSV2" s="157"/>
      <c r="NSW2" s="157"/>
      <c r="NSX2" s="157"/>
      <c r="NSY2" s="157"/>
      <c r="NSZ2" s="157"/>
      <c r="NTA2" s="157"/>
      <c r="NTB2" s="157"/>
      <c r="NTC2" s="157"/>
      <c r="NTD2" s="157"/>
      <c r="NTE2" s="157"/>
      <c r="NTF2" s="157"/>
      <c r="NTG2" s="157"/>
      <c r="NTH2" s="157"/>
      <c r="NTI2" s="157"/>
      <c r="NTJ2" s="157"/>
      <c r="NTK2" s="157"/>
      <c r="NTL2" s="157"/>
      <c r="NTM2" s="157"/>
      <c r="NTN2" s="157"/>
      <c r="NTO2" s="157"/>
      <c r="NTP2" s="157"/>
      <c r="NTQ2" s="157"/>
      <c r="NTR2" s="157"/>
      <c r="NTS2" s="157"/>
      <c r="NTT2" s="157"/>
      <c r="NTU2" s="157"/>
      <c r="NTV2" s="157"/>
      <c r="NTW2" s="157"/>
      <c r="NTX2" s="157"/>
      <c r="NTY2" s="157"/>
      <c r="NTZ2" s="157"/>
      <c r="NUA2" s="157"/>
      <c r="NUB2" s="157"/>
      <c r="NUC2" s="157"/>
      <c r="NUD2" s="157"/>
      <c r="NUE2" s="157"/>
      <c r="NUF2" s="157"/>
      <c r="NUG2" s="157"/>
      <c r="NUH2" s="157"/>
      <c r="NUI2" s="157"/>
      <c r="NUJ2" s="157"/>
      <c r="NUK2" s="157"/>
      <c r="NUL2" s="157"/>
      <c r="NUM2" s="157"/>
      <c r="NUN2" s="157"/>
      <c r="NUO2" s="157"/>
      <c r="NUP2" s="157"/>
      <c r="NUQ2" s="157"/>
      <c r="NUR2" s="157"/>
      <c r="NUS2" s="157"/>
      <c r="NUT2" s="157"/>
      <c r="NUU2" s="157"/>
      <c r="NUV2" s="157"/>
      <c r="NUW2" s="157"/>
      <c r="NUX2" s="157"/>
      <c r="NUY2" s="157"/>
      <c r="NUZ2" s="157"/>
      <c r="NVA2" s="157"/>
      <c r="NVB2" s="157"/>
      <c r="NVC2" s="157"/>
      <c r="NVD2" s="157"/>
      <c r="NVE2" s="157"/>
      <c r="NVF2" s="157"/>
      <c r="NVG2" s="157"/>
      <c r="NVH2" s="157"/>
      <c r="NVI2" s="157"/>
      <c r="NVJ2" s="157"/>
      <c r="NVK2" s="157"/>
      <c r="NVL2" s="157"/>
      <c r="NVM2" s="157"/>
      <c r="NVN2" s="157"/>
      <c r="NVO2" s="157"/>
      <c r="NVP2" s="157"/>
      <c r="NVQ2" s="157"/>
      <c r="NVR2" s="157"/>
      <c r="NVS2" s="157"/>
      <c r="NVT2" s="157"/>
      <c r="NVU2" s="157"/>
      <c r="NVV2" s="157"/>
      <c r="NVW2" s="157"/>
      <c r="NVX2" s="157"/>
      <c r="NVY2" s="157"/>
      <c r="NVZ2" s="157"/>
      <c r="NWA2" s="157"/>
      <c r="NWB2" s="157"/>
      <c r="NWC2" s="157"/>
      <c r="NWD2" s="157"/>
      <c r="NWE2" s="157"/>
      <c r="NWF2" s="157"/>
      <c r="NWG2" s="157"/>
      <c r="NWH2" s="157"/>
      <c r="NWI2" s="157"/>
      <c r="NWJ2" s="157"/>
      <c r="NWK2" s="157"/>
      <c r="NWL2" s="157"/>
      <c r="NWM2" s="157"/>
      <c r="NWN2" s="157"/>
      <c r="NWO2" s="157"/>
      <c r="NWP2" s="157"/>
      <c r="NWQ2" s="157"/>
      <c r="NWR2" s="157"/>
      <c r="NWS2" s="157"/>
      <c r="NWT2" s="157"/>
      <c r="NWU2" s="157"/>
      <c r="NWV2" s="157"/>
      <c r="NWW2" s="157"/>
      <c r="NWX2" s="157"/>
      <c r="NWY2" s="157"/>
      <c r="NWZ2" s="157"/>
      <c r="NXA2" s="157"/>
      <c r="NXB2" s="157"/>
      <c r="NXC2" s="157"/>
      <c r="NXD2" s="157"/>
      <c r="NXE2" s="157"/>
      <c r="NXF2" s="157"/>
      <c r="NXG2" s="157"/>
      <c r="NXH2" s="157"/>
      <c r="NXI2" s="157"/>
      <c r="NXJ2" s="157"/>
      <c r="NXK2" s="157"/>
      <c r="NXL2" s="157"/>
      <c r="NXM2" s="157"/>
      <c r="NXN2" s="157"/>
      <c r="NXO2" s="157"/>
      <c r="NXP2" s="157"/>
      <c r="NXQ2" s="157"/>
      <c r="NXR2" s="157"/>
      <c r="NXS2" s="157"/>
      <c r="NXT2" s="157"/>
      <c r="NXU2" s="157"/>
      <c r="NXV2" s="157"/>
      <c r="NXW2" s="157"/>
      <c r="NXX2" s="157"/>
      <c r="NXY2" s="157"/>
      <c r="NXZ2" s="157"/>
      <c r="NYA2" s="157"/>
      <c r="NYB2" s="157"/>
      <c r="NYC2" s="157"/>
      <c r="NYD2" s="157"/>
      <c r="NYE2" s="157"/>
      <c r="NYF2" s="157"/>
      <c r="NYG2" s="157"/>
      <c r="NYH2" s="157"/>
      <c r="NYI2" s="157"/>
      <c r="NYJ2" s="157"/>
      <c r="NYK2" s="157"/>
      <c r="NYL2" s="157"/>
      <c r="NYM2" s="157"/>
      <c r="NYN2" s="157"/>
      <c r="NYO2" s="157"/>
      <c r="NYP2" s="157"/>
      <c r="NYQ2" s="157"/>
      <c r="NYR2" s="157"/>
      <c r="NYS2" s="157"/>
      <c r="NYT2" s="157"/>
      <c r="NYU2" s="157"/>
      <c r="NYV2" s="157"/>
      <c r="NYW2" s="157"/>
      <c r="NYX2" s="157"/>
      <c r="NYY2" s="157"/>
      <c r="NYZ2" s="157"/>
      <c r="NZA2" s="157"/>
      <c r="NZB2" s="157"/>
      <c r="NZC2" s="157"/>
      <c r="NZD2" s="157"/>
      <c r="NZE2" s="157"/>
      <c r="NZF2" s="157"/>
      <c r="NZG2" s="157"/>
      <c r="NZH2" s="157"/>
      <c r="NZI2" s="157"/>
      <c r="NZJ2" s="157"/>
      <c r="NZK2" s="157"/>
      <c r="NZL2" s="157"/>
      <c r="NZM2" s="157"/>
      <c r="NZN2" s="157"/>
      <c r="NZO2" s="157"/>
      <c r="NZP2" s="157"/>
      <c r="NZQ2" s="157"/>
      <c r="NZR2" s="157"/>
      <c r="NZS2" s="157"/>
      <c r="NZT2" s="157"/>
      <c r="NZU2" s="157"/>
      <c r="NZV2" s="157"/>
      <c r="NZW2" s="157"/>
      <c r="NZX2" s="157"/>
      <c r="NZY2" s="157"/>
      <c r="NZZ2" s="157"/>
      <c r="OAA2" s="157"/>
      <c r="OAB2" s="157"/>
      <c r="OAC2" s="157"/>
      <c r="OAD2" s="157"/>
      <c r="OAE2" s="157"/>
      <c r="OAF2" s="157"/>
      <c r="OAG2" s="157"/>
      <c r="OAH2" s="157"/>
      <c r="OAI2" s="157"/>
      <c r="OAJ2" s="157"/>
      <c r="OAK2" s="157"/>
      <c r="OAL2" s="157"/>
      <c r="OAM2" s="157"/>
      <c r="OAN2" s="157"/>
      <c r="OAO2" s="157"/>
      <c r="OAP2" s="157"/>
      <c r="OAQ2" s="157"/>
      <c r="OAR2" s="157"/>
      <c r="OAS2" s="157"/>
      <c r="OAT2" s="157"/>
      <c r="OAU2" s="157"/>
      <c r="OAV2" s="157"/>
      <c r="OAW2" s="157"/>
      <c r="OAX2" s="157"/>
      <c r="OAY2" s="157"/>
      <c r="OAZ2" s="157"/>
      <c r="OBA2" s="157"/>
      <c r="OBB2" s="157"/>
      <c r="OBC2" s="157"/>
      <c r="OBD2" s="157"/>
      <c r="OBE2" s="157"/>
      <c r="OBF2" s="157"/>
      <c r="OBG2" s="157"/>
      <c r="OBH2" s="157"/>
      <c r="OBI2" s="157"/>
      <c r="OBJ2" s="157"/>
      <c r="OBK2" s="157"/>
      <c r="OBL2" s="157"/>
      <c r="OBM2" s="157"/>
      <c r="OBN2" s="157"/>
      <c r="OBO2" s="157"/>
      <c r="OBP2" s="157"/>
      <c r="OBQ2" s="157"/>
      <c r="OBR2" s="157"/>
      <c r="OBS2" s="157"/>
      <c r="OBT2" s="157"/>
      <c r="OBU2" s="157"/>
      <c r="OBV2" s="157"/>
      <c r="OBW2" s="157"/>
      <c r="OBX2" s="157"/>
      <c r="OBY2" s="157"/>
      <c r="OBZ2" s="157"/>
      <c r="OCA2" s="157"/>
      <c r="OCB2" s="157"/>
      <c r="OCC2" s="157"/>
      <c r="OCD2" s="157"/>
      <c r="OCE2" s="157"/>
      <c r="OCF2" s="157"/>
      <c r="OCG2" s="157"/>
      <c r="OCH2" s="157"/>
      <c r="OCI2" s="157"/>
      <c r="OCJ2" s="157"/>
      <c r="OCK2" s="157"/>
      <c r="OCL2" s="157"/>
      <c r="OCM2" s="157"/>
      <c r="OCN2" s="157"/>
      <c r="OCO2" s="157"/>
      <c r="OCP2" s="157"/>
      <c r="OCQ2" s="157"/>
      <c r="OCR2" s="157"/>
      <c r="OCS2" s="157"/>
      <c r="OCT2" s="157"/>
      <c r="OCU2" s="157"/>
      <c r="OCV2" s="157"/>
      <c r="OCW2" s="157"/>
      <c r="OCX2" s="157"/>
      <c r="OCY2" s="157"/>
      <c r="OCZ2" s="157"/>
      <c r="ODA2" s="157"/>
      <c r="ODB2" s="157"/>
      <c r="ODC2" s="157"/>
      <c r="ODD2" s="157"/>
      <c r="ODE2" s="157"/>
      <c r="ODF2" s="157"/>
      <c r="ODG2" s="157"/>
      <c r="ODH2" s="157"/>
      <c r="ODI2" s="157"/>
      <c r="ODJ2" s="157"/>
      <c r="ODK2" s="157"/>
      <c r="ODL2" s="157"/>
      <c r="ODM2" s="157"/>
      <c r="ODN2" s="157"/>
      <c r="ODO2" s="157"/>
      <c r="ODP2" s="157"/>
      <c r="ODQ2" s="157"/>
      <c r="ODR2" s="157"/>
      <c r="ODS2" s="157"/>
      <c r="ODT2" s="157"/>
      <c r="ODU2" s="157"/>
      <c r="ODV2" s="157"/>
      <c r="ODW2" s="157"/>
      <c r="ODX2" s="157"/>
      <c r="ODY2" s="157"/>
      <c r="ODZ2" s="157"/>
      <c r="OEA2" s="157"/>
      <c r="OEB2" s="157"/>
      <c r="OEC2" s="157"/>
      <c r="OED2" s="157"/>
      <c r="OEE2" s="157"/>
      <c r="OEF2" s="157"/>
      <c r="OEG2" s="157"/>
      <c r="OEH2" s="157"/>
      <c r="OEI2" s="157"/>
      <c r="OEJ2" s="157"/>
      <c r="OEK2" s="157"/>
      <c r="OEL2" s="157"/>
      <c r="OEM2" s="157"/>
      <c r="OEN2" s="157"/>
      <c r="OEO2" s="157"/>
      <c r="OEP2" s="157"/>
      <c r="OEQ2" s="157"/>
      <c r="OER2" s="157"/>
      <c r="OES2" s="157"/>
      <c r="OET2" s="157"/>
      <c r="OEU2" s="157"/>
      <c r="OEV2" s="157"/>
      <c r="OEW2" s="157"/>
      <c r="OEX2" s="157"/>
      <c r="OEY2" s="157"/>
      <c r="OEZ2" s="157"/>
      <c r="OFA2" s="157"/>
      <c r="OFB2" s="157"/>
      <c r="OFC2" s="157"/>
      <c r="OFD2" s="157"/>
      <c r="OFE2" s="157"/>
      <c r="OFF2" s="157"/>
      <c r="OFG2" s="157"/>
      <c r="OFH2" s="157"/>
      <c r="OFI2" s="157"/>
      <c r="OFJ2" s="157"/>
      <c r="OFK2" s="157"/>
      <c r="OFL2" s="157"/>
      <c r="OFM2" s="157"/>
      <c r="OFN2" s="157"/>
      <c r="OFO2" s="157"/>
      <c r="OFP2" s="157"/>
      <c r="OFQ2" s="157"/>
      <c r="OFR2" s="157"/>
      <c r="OFS2" s="157"/>
      <c r="OFT2" s="157"/>
      <c r="OFU2" s="157"/>
      <c r="OFV2" s="157"/>
      <c r="OFW2" s="157"/>
      <c r="OFX2" s="157"/>
      <c r="OFY2" s="157"/>
      <c r="OFZ2" s="157"/>
      <c r="OGA2" s="157"/>
      <c r="OGB2" s="157"/>
      <c r="OGC2" s="157"/>
      <c r="OGD2" s="157"/>
      <c r="OGE2" s="157"/>
      <c r="OGF2" s="157"/>
      <c r="OGG2" s="157"/>
      <c r="OGH2" s="157"/>
      <c r="OGI2" s="157"/>
      <c r="OGJ2" s="157"/>
      <c r="OGK2" s="157"/>
      <c r="OGL2" s="157"/>
      <c r="OGM2" s="157"/>
      <c r="OGN2" s="157"/>
      <c r="OGO2" s="157"/>
      <c r="OGP2" s="157"/>
      <c r="OGQ2" s="157"/>
      <c r="OGR2" s="157"/>
      <c r="OGS2" s="157"/>
      <c r="OGT2" s="157"/>
      <c r="OGU2" s="157"/>
      <c r="OGV2" s="157"/>
      <c r="OGW2" s="157"/>
      <c r="OGX2" s="157"/>
      <c r="OGY2" s="157"/>
      <c r="OGZ2" s="157"/>
      <c r="OHA2" s="157"/>
      <c r="OHB2" s="157"/>
      <c r="OHC2" s="157"/>
      <c r="OHD2" s="157"/>
      <c r="OHE2" s="157"/>
      <c r="OHF2" s="157"/>
      <c r="OHG2" s="157"/>
      <c r="OHH2" s="157"/>
      <c r="OHI2" s="157"/>
      <c r="OHJ2" s="157"/>
      <c r="OHK2" s="157"/>
      <c r="OHL2" s="157"/>
      <c r="OHM2" s="157"/>
      <c r="OHN2" s="157"/>
      <c r="OHO2" s="157"/>
      <c r="OHP2" s="157"/>
      <c r="OHQ2" s="157"/>
      <c r="OHR2" s="157"/>
      <c r="OHS2" s="157"/>
      <c r="OHT2" s="157"/>
      <c r="OHU2" s="157"/>
      <c r="OHV2" s="157"/>
      <c r="OHW2" s="157"/>
      <c r="OHX2" s="157"/>
      <c r="OHY2" s="157"/>
      <c r="OHZ2" s="157"/>
      <c r="OIA2" s="157"/>
      <c r="OIB2" s="157"/>
      <c r="OIC2" s="157"/>
      <c r="OID2" s="157"/>
      <c r="OIE2" s="157"/>
      <c r="OIF2" s="157"/>
      <c r="OIG2" s="157"/>
      <c r="OIH2" s="157"/>
      <c r="OII2" s="157"/>
      <c r="OIJ2" s="157"/>
      <c r="OIK2" s="157"/>
      <c r="OIL2" s="157"/>
      <c r="OIM2" s="157"/>
      <c r="OIN2" s="157"/>
      <c r="OIO2" s="157"/>
      <c r="OIP2" s="157"/>
      <c r="OIQ2" s="157"/>
      <c r="OIR2" s="157"/>
      <c r="OIS2" s="157"/>
      <c r="OIT2" s="157"/>
      <c r="OIU2" s="157"/>
      <c r="OIV2" s="157"/>
      <c r="OIW2" s="157"/>
      <c r="OIX2" s="157"/>
      <c r="OIY2" s="157"/>
      <c r="OIZ2" s="157"/>
      <c r="OJA2" s="157"/>
      <c r="OJB2" s="157"/>
      <c r="OJC2" s="157"/>
      <c r="OJD2" s="157"/>
      <c r="OJE2" s="157"/>
      <c r="OJF2" s="157"/>
      <c r="OJG2" s="157"/>
      <c r="OJH2" s="157"/>
      <c r="OJI2" s="157"/>
      <c r="OJJ2" s="157"/>
      <c r="OJK2" s="157"/>
      <c r="OJL2" s="157"/>
      <c r="OJM2" s="157"/>
      <c r="OJN2" s="157"/>
      <c r="OJO2" s="157"/>
      <c r="OJP2" s="157"/>
      <c r="OJQ2" s="157"/>
      <c r="OJR2" s="157"/>
      <c r="OJS2" s="157"/>
      <c r="OJT2" s="157"/>
      <c r="OJU2" s="157"/>
      <c r="OJV2" s="157"/>
      <c r="OJW2" s="157"/>
      <c r="OJX2" s="157"/>
      <c r="OJY2" s="157"/>
      <c r="OJZ2" s="157"/>
      <c r="OKA2" s="157"/>
      <c r="OKB2" s="157"/>
      <c r="OKC2" s="157"/>
      <c r="OKD2" s="157"/>
      <c r="OKE2" s="157"/>
      <c r="OKF2" s="157"/>
      <c r="OKG2" s="157"/>
      <c r="OKH2" s="157"/>
      <c r="OKI2" s="157"/>
      <c r="OKJ2" s="157"/>
      <c r="OKK2" s="157"/>
      <c r="OKL2" s="157"/>
      <c r="OKM2" s="157"/>
      <c r="OKN2" s="157"/>
      <c r="OKO2" s="157"/>
      <c r="OKP2" s="157"/>
      <c r="OKQ2" s="157"/>
      <c r="OKR2" s="157"/>
      <c r="OKS2" s="157"/>
      <c r="OKT2" s="157"/>
      <c r="OKU2" s="157"/>
      <c r="OKV2" s="157"/>
      <c r="OKW2" s="157"/>
      <c r="OKX2" s="157"/>
      <c r="OKY2" s="157"/>
      <c r="OKZ2" s="157"/>
      <c r="OLA2" s="157"/>
      <c r="OLB2" s="157"/>
      <c r="OLC2" s="157"/>
      <c r="OLD2" s="157"/>
      <c r="OLE2" s="157"/>
      <c r="OLF2" s="157"/>
      <c r="OLG2" s="157"/>
      <c r="OLH2" s="157"/>
      <c r="OLI2" s="157"/>
      <c r="OLJ2" s="157"/>
      <c r="OLK2" s="157"/>
      <c r="OLL2" s="157"/>
      <c r="OLM2" s="157"/>
      <c r="OLN2" s="157"/>
      <c r="OLO2" s="157"/>
      <c r="OLP2" s="157"/>
      <c r="OLQ2" s="157"/>
      <c r="OLR2" s="157"/>
      <c r="OLS2" s="157"/>
      <c r="OLT2" s="157"/>
      <c r="OLU2" s="157"/>
      <c r="OLV2" s="157"/>
      <c r="OLW2" s="157"/>
      <c r="OLX2" s="157"/>
      <c r="OLY2" s="157"/>
      <c r="OLZ2" s="157"/>
      <c r="OMA2" s="157"/>
      <c r="OMB2" s="157"/>
      <c r="OMC2" s="157"/>
      <c r="OMD2" s="157"/>
      <c r="OME2" s="157"/>
      <c r="OMF2" s="157"/>
      <c r="OMG2" s="157"/>
      <c r="OMH2" s="157"/>
      <c r="OMI2" s="157"/>
      <c r="OMJ2" s="157"/>
      <c r="OMK2" s="157"/>
      <c r="OML2" s="157"/>
      <c r="OMM2" s="157"/>
      <c r="OMN2" s="157"/>
      <c r="OMO2" s="157"/>
      <c r="OMP2" s="157"/>
      <c r="OMQ2" s="157"/>
      <c r="OMR2" s="157"/>
      <c r="OMS2" s="157"/>
      <c r="OMT2" s="157"/>
      <c r="OMU2" s="157"/>
      <c r="OMV2" s="157"/>
      <c r="OMW2" s="157"/>
      <c r="OMX2" s="157"/>
      <c r="OMY2" s="157"/>
      <c r="OMZ2" s="157"/>
      <c r="ONA2" s="157"/>
      <c r="ONB2" s="157"/>
      <c r="ONC2" s="157"/>
      <c r="OND2" s="157"/>
      <c r="ONE2" s="157"/>
      <c r="ONF2" s="157"/>
      <c r="ONG2" s="157"/>
      <c r="ONH2" s="157"/>
      <c r="ONI2" s="157"/>
      <c r="ONJ2" s="157"/>
      <c r="ONK2" s="157"/>
      <c r="ONL2" s="157"/>
      <c r="ONM2" s="157"/>
      <c r="ONN2" s="157"/>
      <c r="ONO2" s="157"/>
      <c r="ONP2" s="157"/>
      <c r="ONQ2" s="157"/>
      <c r="ONR2" s="157"/>
      <c r="ONS2" s="157"/>
      <c r="ONT2" s="157"/>
      <c r="ONU2" s="157"/>
      <c r="ONV2" s="157"/>
      <c r="ONW2" s="157"/>
      <c r="ONX2" s="157"/>
      <c r="ONY2" s="157"/>
      <c r="ONZ2" s="157"/>
      <c r="OOA2" s="157"/>
      <c r="OOB2" s="157"/>
      <c r="OOC2" s="157"/>
      <c r="OOD2" s="157"/>
      <c r="OOE2" s="157"/>
      <c r="OOF2" s="157"/>
      <c r="OOG2" s="157"/>
      <c r="OOH2" s="157"/>
      <c r="OOI2" s="157"/>
      <c r="OOJ2" s="157"/>
      <c r="OOK2" s="157"/>
      <c r="OOL2" s="157"/>
      <c r="OOM2" s="157"/>
      <c r="OON2" s="157"/>
      <c r="OOO2" s="157"/>
      <c r="OOP2" s="157"/>
      <c r="OOQ2" s="157"/>
      <c r="OOR2" s="157"/>
      <c r="OOS2" s="157"/>
      <c r="OOT2" s="157"/>
      <c r="OOU2" s="157"/>
      <c r="OOV2" s="157"/>
      <c r="OOW2" s="157"/>
      <c r="OOX2" s="157"/>
      <c r="OOY2" s="157"/>
      <c r="OOZ2" s="157"/>
      <c r="OPA2" s="157"/>
      <c r="OPB2" s="157"/>
      <c r="OPC2" s="157"/>
      <c r="OPD2" s="157"/>
      <c r="OPE2" s="157"/>
      <c r="OPF2" s="157"/>
      <c r="OPG2" s="157"/>
      <c r="OPH2" s="157"/>
      <c r="OPI2" s="157"/>
      <c r="OPJ2" s="157"/>
      <c r="OPK2" s="157"/>
      <c r="OPL2" s="157"/>
      <c r="OPM2" s="157"/>
      <c r="OPN2" s="157"/>
      <c r="OPO2" s="157"/>
      <c r="OPP2" s="157"/>
      <c r="OPQ2" s="157"/>
      <c r="OPR2" s="157"/>
      <c r="OPS2" s="157"/>
      <c r="OPT2" s="157"/>
      <c r="OPU2" s="157"/>
      <c r="OPV2" s="157"/>
      <c r="OPW2" s="157"/>
      <c r="OPX2" s="157"/>
      <c r="OPY2" s="157"/>
      <c r="OPZ2" s="157"/>
      <c r="OQA2" s="157"/>
      <c r="OQB2" s="157"/>
      <c r="OQC2" s="157"/>
      <c r="OQD2" s="157"/>
      <c r="OQE2" s="157"/>
      <c r="OQF2" s="157"/>
      <c r="OQG2" s="157"/>
      <c r="OQH2" s="157"/>
      <c r="OQI2" s="157"/>
      <c r="OQJ2" s="157"/>
      <c r="OQK2" s="157"/>
      <c r="OQL2" s="157"/>
      <c r="OQM2" s="157"/>
      <c r="OQN2" s="157"/>
      <c r="OQO2" s="157"/>
      <c r="OQP2" s="157"/>
      <c r="OQQ2" s="157"/>
      <c r="OQR2" s="157"/>
      <c r="OQS2" s="157"/>
      <c r="OQT2" s="157"/>
      <c r="OQU2" s="157"/>
      <c r="OQV2" s="157"/>
      <c r="OQW2" s="157"/>
      <c r="OQX2" s="157"/>
      <c r="OQY2" s="157"/>
      <c r="OQZ2" s="157"/>
      <c r="ORA2" s="157"/>
      <c r="ORB2" s="157"/>
      <c r="ORC2" s="157"/>
      <c r="ORD2" s="157"/>
      <c r="ORE2" s="157"/>
      <c r="ORF2" s="157"/>
      <c r="ORG2" s="157"/>
      <c r="ORH2" s="157"/>
      <c r="ORI2" s="157"/>
      <c r="ORJ2" s="157"/>
      <c r="ORK2" s="157"/>
      <c r="ORL2" s="157"/>
      <c r="ORM2" s="157"/>
      <c r="ORN2" s="157"/>
      <c r="ORO2" s="157"/>
      <c r="ORP2" s="157"/>
      <c r="ORQ2" s="157"/>
      <c r="ORR2" s="157"/>
      <c r="ORS2" s="157"/>
      <c r="ORT2" s="157"/>
      <c r="ORU2" s="157"/>
      <c r="ORV2" s="157"/>
      <c r="ORW2" s="157"/>
      <c r="ORX2" s="157"/>
      <c r="ORY2" s="157"/>
      <c r="ORZ2" s="157"/>
      <c r="OSA2" s="157"/>
      <c r="OSB2" s="157"/>
      <c r="OSC2" s="157"/>
      <c r="OSD2" s="157"/>
      <c r="OSE2" s="157"/>
      <c r="OSF2" s="157"/>
      <c r="OSG2" s="157"/>
      <c r="OSH2" s="157"/>
      <c r="OSI2" s="157"/>
      <c r="OSJ2" s="157"/>
      <c r="OSK2" s="157"/>
      <c r="OSL2" s="157"/>
      <c r="OSM2" s="157"/>
      <c r="OSN2" s="157"/>
      <c r="OSO2" s="157"/>
      <c r="OSP2" s="157"/>
      <c r="OSQ2" s="157"/>
      <c r="OSR2" s="157"/>
      <c r="OSS2" s="157"/>
      <c r="OST2" s="157"/>
      <c r="OSU2" s="157"/>
      <c r="OSV2" s="157"/>
      <c r="OSW2" s="157"/>
      <c r="OSX2" s="157"/>
      <c r="OSY2" s="157"/>
      <c r="OSZ2" s="157"/>
      <c r="OTA2" s="157"/>
      <c r="OTB2" s="157"/>
      <c r="OTC2" s="157"/>
      <c r="OTD2" s="157"/>
      <c r="OTE2" s="157"/>
      <c r="OTF2" s="157"/>
      <c r="OTG2" s="157"/>
      <c r="OTH2" s="157"/>
      <c r="OTI2" s="157"/>
      <c r="OTJ2" s="157"/>
      <c r="OTK2" s="157"/>
      <c r="OTL2" s="157"/>
      <c r="OTM2" s="157"/>
      <c r="OTN2" s="157"/>
      <c r="OTO2" s="157"/>
      <c r="OTP2" s="157"/>
      <c r="OTQ2" s="157"/>
      <c r="OTR2" s="157"/>
      <c r="OTS2" s="157"/>
      <c r="OTT2" s="157"/>
      <c r="OTU2" s="157"/>
      <c r="OTV2" s="157"/>
      <c r="OTW2" s="157"/>
      <c r="OTX2" s="157"/>
      <c r="OTY2" s="157"/>
      <c r="OTZ2" s="157"/>
      <c r="OUA2" s="157"/>
      <c r="OUB2" s="157"/>
      <c r="OUC2" s="157"/>
      <c r="OUD2" s="157"/>
      <c r="OUE2" s="157"/>
      <c r="OUF2" s="157"/>
      <c r="OUG2" s="157"/>
      <c r="OUH2" s="157"/>
      <c r="OUI2" s="157"/>
      <c r="OUJ2" s="157"/>
      <c r="OUK2" s="157"/>
      <c r="OUL2" s="157"/>
      <c r="OUM2" s="157"/>
      <c r="OUN2" s="157"/>
      <c r="OUO2" s="157"/>
      <c r="OUP2" s="157"/>
      <c r="OUQ2" s="157"/>
      <c r="OUR2" s="157"/>
      <c r="OUS2" s="157"/>
      <c r="OUT2" s="157"/>
      <c r="OUU2" s="157"/>
      <c r="OUV2" s="157"/>
      <c r="OUW2" s="157"/>
      <c r="OUX2" s="157"/>
      <c r="OUY2" s="157"/>
      <c r="OUZ2" s="157"/>
      <c r="OVA2" s="157"/>
      <c r="OVB2" s="157"/>
      <c r="OVC2" s="157"/>
      <c r="OVD2" s="157"/>
      <c r="OVE2" s="157"/>
      <c r="OVF2" s="157"/>
      <c r="OVG2" s="157"/>
      <c r="OVH2" s="157"/>
      <c r="OVI2" s="157"/>
      <c r="OVJ2" s="157"/>
      <c r="OVK2" s="157"/>
      <c r="OVL2" s="157"/>
      <c r="OVM2" s="157"/>
      <c r="OVN2" s="157"/>
      <c r="OVO2" s="157"/>
      <c r="OVP2" s="157"/>
      <c r="OVQ2" s="157"/>
      <c r="OVR2" s="157"/>
      <c r="OVS2" s="157"/>
      <c r="OVT2" s="157"/>
      <c r="OVU2" s="157"/>
      <c r="OVV2" s="157"/>
      <c r="OVW2" s="157"/>
      <c r="OVX2" s="157"/>
      <c r="OVY2" s="157"/>
      <c r="OVZ2" s="157"/>
      <c r="OWA2" s="157"/>
      <c r="OWB2" s="157"/>
      <c r="OWC2" s="157"/>
      <c r="OWD2" s="157"/>
      <c r="OWE2" s="157"/>
      <c r="OWF2" s="157"/>
      <c r="OWG2" s="157"/>
      <c r="OWH2" s="157"/>
      <c r="OWI2" s="157"/>
      <c r="OWJ2" s="157"/>
      <c r="OWK2" s="157"/>
      <c r="OWL2" s="157"/>
      <c r="OWM2" s="157"/>
      <c r="OWN2" s="157"/>
      <c r="OWO2" s="157"/>
      <c r="OWP2" s="157"/>
      <c r="OWQ2" s="157"/>
      <c r="OWR2" s="157"/>
      <c r="OWS2" s="157"/>
      <c r="OWT2" s="157"/>
      <c r="OWU2" s="157"/>
      <c r="OWV2" s="157"/>
      <c r="OWW2" s="157"/>
      <c r="OWX2" s="157"/>
      <c r="OWY2" s="157"/>
      <c r="OWZ2" s="157"/>
      <c r="OXA2" s="157"/>
      <c r="OXB2" s="157"/>
      <c r="OXC2" s="157"/>
      <c r="OXD2" s="157"/>
      <c r="OXE2" s="157"/>
      <c r="OXF2" s="157"/>
      <c r="OXG2" s="157"/>
      <c r="OXH2" s="157"/>
      <c r="OXI2" s="157"/>
      <c r="OXJ2" s="157"/>
      <c r="OXK2" s="157"/>
      <c r="OXL2" s="157"/>
      <c r="OXM2" s="157"/>
      <c r="OXN2" s="157"/>
      <c r="OXO2" s="157"/>
      <c r="OXP2" s="157"/>
      <c r="OXQ2" s="157"/>
      <c r="OXR2" s="157"/>
      <c r="OXS2" s="157"/>
      <c r="OXT2" s="157"/>
      <c r="OXU2" s="157"/>
      <c r="OXV2" s="157"/>
      <c r="OXW2" s="157"/>
      <c r="OXX2" s="157"/>
      <c r="OXY2" s="157"/>
      <c r="OXZ2" s="157"/>
      <c r="OYA2" s="157"/>
      <c r="OYB2" s="157"/>
      <c r="OYC2" s="157"/>
      <c r="OYD2" s="157"/>
      <c r="OYE2" s="157"/>
      <c r="OYF2" s="157"/>
      <c r="OYG2" s="157"/>
      <c r="OYH2" s="157"/>
      <c r="OYI2" s="157"/>
      <c r="OYJ2" s="157"/>
      <c r="OYK2" s="157"/>
      <c r="OYL2" s="157"/>
      <c r="OYM2" s="157"/>
      <c r="OYN2" s="157"/>
      <c r="OYO2" s="157"/>
      <c r="OYP2" s="157"/>
      <c r="OYQ2" s="157"/>
      <c r="OYR2" s="157"/>
      <c r="OYS2" s="157"/>
      <c r="OYT2" s="157"/>
      <c r="OYU2" s="157"/>
      <c r="OYV2" s="157"/>
      <c r="OYW2" s="157"/>
      <c r="OYX2" s="157"/>
      <c r="OYY2" s="157"/>
      <c r="OYZ2" s="157"/>
      <c r="OZA2" s="157"/>
      <c r="OZB2" s="157"/>
      <c r="OZC2" s="157"/>
      <c r="OZD2" s="157"/>
      <c r="OZE2" s="157"/>
      <c r="OZF2" s="157"/>
      <c r="OZG2" s="157"/>
      <c r="OZH2" s="157"/>
      <c r="OZI2" s="157"/>
      <c r="OZJ2" s="157"/>
      <c r="OZK2" s="157"/>
      <c r="OZL2" s="157"/>
      <c r="OZM2" s="157"/>
      <c r="OZN2" s="157"/>
      <c r="OZO2" s="157"/>
      <c r="OZP2" s="157"/>
      <c r="OZQ2" s="157"/>
      <c r="OZR2" s="157"/>
      <c r="OZS2" s="157"/>
      <c r="OZT2" s="157"/>
      <c r="OZU2" s="157"/>
      <c r="OZV2" s="157"/>
      <c r="OZW2" s="157"/>
      <c r="OZX2" s="157"/>
      <c r="OZY2" s="157"/>
      <c r="OZZ2" s="157"/>
      <c r="PAA2" s="157"/>
      <c r="PAB2" s="157"/>
      <c r="PAC2" s="157"/>
      <c r="PAD2" s="157"/>
      <c r="PAE2" s="157"/>
      <c r="PAF2" s="157"/>
      <c r="PAG2" s="157"/>
      <c r="PAH2" s="157"/>
      <c r="PAI2" s="157"/>
      <c r="PAJ2" s="157"/>
      <c r="PAK2" s="157"/>
      <c r="PAL2" s="157"/>
      <c r="PAM2" s="157"/>
      <c r="PAN2" s="157"/>
      <c r="PAO2" s="157"/>
      <c r="PAP2" s="157"/>
      <c r="PAQ2" s="157"/>
      <c r="PAR2" s="157"/>
      <c r="PAS2" s="157"/>
      <c r="PAT2" s="157"/>
      <c r="PAU2" s="157"/>
      <c r="PAV2" s="157"/>
      <c r="PAW2" s="157"/>
      <c r="PAX2" s="157"/>
      <c r="PAY2" s="157"/>
      <c r="PAZ2" s="157"/>
      <c r="PBA2" s="157"/>
      <c r="PBB2" s="157"/>
      <c r="PBC2" s="157"/>
      <c r="PBD2" s="157"/>
      <c r="PBE2" s="157"/>
      <c r="PBF2" s="157"/>
      <c r="PBG2" s="157"/>
      <c r="PBH2" s="157"/>
      <c r="PBI2" s="157"/>
      <c r="PBJ2" s="157"/>
      <c r="PBK2" s="157"/>
      <c r="PBL2" s="157"/>
      <c r="PBM2" s="157"/>
      <c r="PBN2" s="157"/>
      <c r="PBO2" s="157"/>
      <c r="PBP2" s="157"/>
      <c r="PBQ2" s="157"/>
      <c r="PBR2" s="157"/>
      <c r="PBS2" s="157"/>
      <c r="PBT2" s="157"/>
      <c r="PBU2" s="157"/>
      <c r="PBV2" s="157"/>
      <c r="PBW2" s="157"/>
      <c r="PBX2" s="157"/>
      <c r="PBY2" s="157"/>
      <c r="PBZ2" s="157"/>
      <c r="PCA2" s="157"/>
      <c r="PCB2" s="157"/>
      <c r="PCC2" s="157"/>
      <c r="PCD2" s="157"/>
      <c r="PCE2" s="157"/>
      <c r="PCF2" s="157"/>
      <c r="PCG2" s="157"/>
      <c r="PCH2" s="157"/>
      <c r="PCI2" s="157"/>
      <c r="PCJ2" s="157"/>
      <c r="PCK2" s="157"/>
      <c r="PCL2" s="157"/>
      <c r="PCM2" s="157"/>
      <c r="PCN2" s="157"/>
      <c r="PCO2" s="157"/>
      <c r="PCP2" s="157"/>
      <c r="PCQ2" s="157"/>
      <c r="PCR2" s="157"/>
      <c r="PCS2" s="157"/>
      <c r="PCT2" s="157"/>
      <c r="PCU2" s="157"/>
      <c r="PCV2" s="157"/>
      <c r="PCW2" s="157"/>
      <c r="PCX2" s="157"/>
      <c r="PCY2" s="157"/>
      <c r="PCZ2" s="157"/>
      <c r="PDA2" s="157"/>
      <c r="PDB2" s="157"/>
      <c r="PDC2" s="157"/>
      <c r="PDD2" s="157"/>
      <c r="PDE2" s="157"/>
      <c r="PDF2" s="157"/>
      <c r="PDG2" s="157"/>
      <c r="PDH2" s="157"/>
      <c r="PDI2" s="157"/>
      <c r="PDJ2" s="157"/>
      <c r="PDK2" s="157"/>
      <c r="PDL2" s="157"/>
      <c r="PDM2" s="157"/>
      <c r="PDN2" s="157"/>
      <c r="PDO2" s="157"/>
      <c r="PDP2" s="157"/>
      <c r="PDQ2" s="157"/>
      <c r="PDR2" s="157"/>
      <c r="PDS2" s="157"/>
      <c r="PDT2" s="157"/>
      <c r="PDU2" s="157"/>
      <c r="PDV2" s="157"/>
      <c r="PDW2" s="157"/>
      <c r="PDX2" s="157"/>
      <c r="PDY2" s="157"/>
      <c r="PDZ2" s="157"/>
      <c r="PEA2" s="157"/>
      <c r="PEB2" s="157"/>
      <c r="PEC2" s="157"/>
      <c r="PED2" s="157"/>
      <c r="PEE2" s="157"/>
      <c r="PEF2" s="157"/>
      <c r="PEG2" s="157"/>
      <c r="PEH2" s="157"/>
      <c r="PEI2" s="157"/>
      <c r="PEJ2" s="157"/>
      <c r="PEK2" s="157"/>
      <c r="PEL2" s="157"/>
      <c r="PEM2" s="157"/>
      <c r="PEN2" s="157"/>
      <c r="PEO2" s="157"/>
      <c r="PEP2" s="157"/>
      <c r="PEQ2" s="157"/>
      <c r="PER2" s="157"/>
      <c r="PES2" s="157"/>
      <c r="PET2" s="157"/>
      <c r="PEU2" s="157"/>
      <c r="PEV2" s="157"/>
      <c r="PEW2" s="157"/>
      <c r="PEX2" s="157"/>
      <c r="PEY2" s="157"/>
      <c r="PEZ2" s="157"/>
      <c r="PFA2" s="157"/>
      <c r="PFB2" s="157"/>
      <c r="PFC2" s="157"/>
      <c r="PFD2" s="157"/>
      <c r="PFE2" s="157"/>
      <c r="PFF2" s="157"/>
      <c r="PFG2" s="157"/>
      <c r="PFH2" s="157"/>
      <c r="PFI2" s="157"/>
      <c r="PFJ2" s="157"/>
      <c r="PFK2" s="157"/>
      <c r="PFL2" s="157"/>
      <c r="PFM2" s="157"/>
      <c r="PFN2" s="157"/>
      <c r="PFO2" s="157"/>
      <c r="PFP2" s="157"/>
      <c r="PFQ2" s="157"/>
      <c r="PFR2" s="157"/>
      <c r="PFS2" s="157"/>
      <c r="PFT2" s="157"/>
      <c r="PFU2" s="157"/>
      <c r="PFV2" s="157"/>
      <c r="PFW2" s="157"/>
      <c r="PFX2" s="157"/>
      <c r="PFY2" s="157"/>
      <c r="PFZ2" s="157"/>
      <c r="PGA2" s="157"/>
      <c r="PGB2" s="157"/>
      <c r="PGC2" s="157"/>
      <c r="PGD2" s="157"/>
      <c r="PGE2" s="157"/>
      <c r="PGF2" s="157"/>
      <c r="PGG2" s="157"/>
      <c r="PGH2" s="157"/>
      <c r="PGI2" s="157"/>
      <c r="PGJ2" s="157"/>
      <c r="PGK2" s="157"/>
      <c r="PGL2" s="157"/>
      <c r="PGM2" s="157"/>
      <c r="PGN2" s="157"/>
      <c r="PGO2" s="157"/>
      <c r="PGP2" s="157"/>
      <c r="PGQ2" s="157"/>
      <c r="PGR2" s="157"/>
      <c r="PGS2" s="157"/>
      <c r="PGT2" s="157"/>
      <c r="PGU2" s="157"/>
      <c r="PGV2" s="157"/>
      <c r="PGW2" s="157"/>
      <c r="PGX2" s="157"/>
      <c r="PGY2" s="157"/>
      <c r="PGZ2" s="157"/>
      <c r="PHA2" s="157"/>
      <c r="PHB2" s="157"/>
      <c r="PHC2" s="157"/>
      <c r="PHD2" s="157"/>
      <c r="PHE2" s="157"/>
      <c r="PHF2" s="157"/>
      <c r="PHG2" s="157"/>
      <c r="PHH2" s="157"/>
      <c r="PHI2" s="157"/>
      <c r="PHJ2" s="157"/>
      <c r="PHK2" s="157"/>
      <c r="PHL2" s="157"/>
      <c r="PHM2" s="157"/>
      <c r="PHN2" s="157"/>
      <c r="PHO2" s="157"/>
      <c r="PHP2" s="157"/>
      <c r="PHQ2" s="157"/>
      <c r="PHR2" s="157"/>
      <c r="PHS2" s="157"/>
      <c r="PHT2" s="157"/>
      <c r="PHU2" s="157"/>
      <c r="PHV2" s="157"/>
      <c r="PHW2" s="157"/>
      <c r="PHX2" s="157"/>
      <c r="PHY2" s="157"/>
      <c r="PHZ2" s="157"/>
      <c r="PIA2" s="157"/>
      <c r="PIB2" s="157"/>
      <c r="PIC2" s="157"/>
      <c r="PID2" s="157"/>
      <c r="PIE2" s="157"/>
      <c r="PIF2" s="157"/>
      <c r="PIG2" s="157"/>
      <c r="PIH2" s="157"/>
      <c r="PII2" s="157"/>
      <c r="PIJ2" s="157"/>
      <c r="PIK2" s="157"/>
      <c r="PIL2" s="157"/>
      <c r="PIM2" s="157"/>
      <c r="PIN2" s="157"/>
      <c r="PIO2" s="157"/>
      <c r="PIP2" s="157"/>
      <c r="PIQ2" s="157"/>
      <c r="PIR2" s="157"/>
      <c r="PIS2" s="157"/>
      <c r="PIT2" s="157"/>
      <c r="PIU2" s="157"/>
      <c r="PIV2" s="157"/>
      <c r="PIW2" s="157"/>
      <c r="PIX2" s="157"/>
      <c r="PIY2" s="157"/>
      <c r="PIZ2" s="157"/>
      <c r="PJA2" s="157"/>
      <c r="PJB2" s="157"/>
      <c r="PJC2" s="157"/>
      <c r="PJD2" s="157"/>
      <c r="PJE2" s="157"/>
      <c r="PJF2" s="157"/>
      <c r="PJG2" s="157"/>
      <c r="PJH2" s="157"/>
      <c r="PJI2" s="157"/>
      <c r="PJJ2" s="157"/>
      <c r="PJK2" s="157"/>
      <c r="PJL2" s="157"/>
      <c r="PJM2" s="157"/>
      <c r="PJN2" s="157"/>
      <c r="PJO2" s="157"/>
      <c r="PJP2" s="157"/>
      <c r="PJQ2" s="157"/>
      <c r="PJR2" s="157"/>
      <c r="PJS2" s="157"/>
      <c r="PJT2" s="157"/>
      <c r="PJU2" s="157"/>
      <c r="PJV2" s="157"/>
      <c r="PJW2" s="157"/>
      <c r="PJX2" s="157"/>
      <c r="PJY2" s="157"/>
      <c r="PJZ2" s="157"/>
      <c r="PKA2" s="157"/>
      <c r="PKB2" s="157"/>
      <c r="PKC2" s="157"/>
      <c r="PKD2" s="157"/>
      <c r="PKE2" s="157"/>
      <c r="PKF2" s="157"/>
      <c r="PKG2" s="157"/>
      <c r="PKH2" s="157"/>
      <c r="PKI2" s="157"/>
      <c r="PKJ2" s="157"/>
      <c r="PKK2" s="157"/>
      <c r="PKL2" s="157"/>
      <c r="PKM2" s="157"/>
      <c r="PKN2" s="157"/>
      <c r="PKO2" s="157"/>
      <c r="PKP2" s="157"/>
      <c r="PKQ2" s="157"/>
      <c r="PKR2" s="157"/>
      <c r="PKS2" s="157"/>
      <c r="PKT2" s="157"/>
      <c r="PKU2" s="157"/>
      <c r="PKV2" s="157"/>
      <c r="PKW2" s="157"/>
      <c r="PKX2" s="157"/>
      <c r="PKY2" s="157"/>
      <c r="PKZ2" s="157"/>
      <c r="PLA2" s="157"/>
      <c r="PLB2" s="157"/>
      <c r="PLC2" s="157"/>
      <c r="PLD2" s="157"/>
      <c r="PLE2" s="157"/>
      <c r="PLF2" s="157"/>
      <c r="PLG2" s="157"/>
      <c r="PLH2" s="157"/>
      <c r="PLI2" s="157"/>
      <c r="PLJ2" s="157"/>
      <c r="PLK2" s="157"/>
      <c r="PLL2" s="157"/>
      <c r="PLM2" s="157"/>
      <c r="PLN2" s="157"/>
      <c r="PLO2" s="157"/>
      <c r="PLP2" s="157"/>
      <c r="PLQ2" s="157"/>
      <c r="PLR2" s="157"/>
      <c r="PLS2" s="157"/>
      <c r="PLT2" s="157"/>
      <c r="PLU2" s="157"/>
      <c r="PLV2" s="157"/>
      <c r="PLW2" s="157"/>
      <c r="PLX2" s="157"/>
      <c r="PLY2" s="157"/>
      <c r="PLZ2" s="157"/>
      <c r="PMA2" s="157"/>
      <c r="PMB2" s="157"/>
      <c r="PMC2" s="157"/>
      <c r="PMD2" s="157"/>
      <c r="PME2" s="157"/>
      <c r="PMF2" s="157"/>
      <c r="PMG2" s="157"/>
      <c r="PMH2" s="157"/>
      <c r="PMI2" s="157"/>
      <c r="PMJ2" s="157"/>
      <c r="PMK2" s="157"/>
      <c r="PML2" s="157"/>
      <c r="PMM2" s="157"/>
      <c r="PMN2" s="157"/>
      <c r="PMO2" s="157"/>
      <c r="PMP2" s="157"/>
      <c r="PMQ2" s="157"/>
      <c r="PMR2" s="157"/>
      <c r="PMS2" s="157"/>
      <c r="PMT2" s="157"/>
      <c r="PMU2" s="157"/>
      <c r="PMV2" s="157"/>
      <c r="PMW2" s="157"/>
      <c r="PMX2" s="157"/>
      <c r="PMY2" s="157"/>
      <c r="PMZ2" s="157"/>
      <c r="PNA2" s="157"/>
      <c r="PNB2" s="157"/>
      <c r="PNC2" s="157"/>
      <c r="PND2" s="157"/>
      <c r="PNE2" s="157"/>
      <c r="PNF2" s="157"/>
      <c r="PNG2" s="157"/>
      <c r="PNH2" s="157"/>
      <c r="PNI2" s="157"/>
      <c r="PNJ2" s="157"/>
      <c r="PNK2" s="157"/>
      <c r="PNL2" s="157"/>
      <c r="PNM2" s="157"/>
      <c r="PNN2" s="157"/>
      <c r="PNO2" s="157"/>
      <c r="PNP2" s="157"/>
      <c r="PNQ2" s="157"/>
      <c r="PNR2" s="157"/>
      <c r="PNS2" s="157"/>
      <c r="PNT2" s="157"/>
      <c r="PNU2" s="157"/>
      <c r="PNV2" s="157"/>
      <c r="PNW2" s="157"/>
      <c r="PNX2" s="157"/>
      <c r="PNY2" s="157"/>
      <c r="PNZ2" s="157"/>
      <c r="POA2" s="157"/>
      <c r="POB2" s="157"/>
      <c r="POC2" s="157"/>
      <c r="POD2" s="157"/>
      <c r="POE2" s="157"/>
      <c r="POF2" s="157"/>
      <c r="POG2" s="157"/>
      <c r="POH2" s="157"/>
      <c r="POI2" s="157"/>
      <c r="POJ2" s="157"/>
      <c r="POK2" s="157"/>
      <c r="POL2" s="157"/>
      <c r="POM2" s="157"/>
      <c r="PON2" s="157"/>
      <c r="POO2" s="157"/>
      <c r="POP2" s="157"/>
      <c r="POQ2" s="157"/>
      <c r="POR2" s="157"/>
      <c r="POS2" s="157"/>
      <c r="POT2" s="157"/>
      <c r="POU2" s="157"/>
      <c r="POV2" s="157"/>
      <c r="POW2" s="157"/>
      <c r="POX2" s="157"/>
      <c r="POY2" s="157"/>
      <c r="POZ2" s="157"/>
      <c r="PPA2" s="157"/>
      <c r="PPB2" s="157"/>
      <c r="PPC2" s="157"/>
      <c r="PPD2" s="157"/>
      <c r="PPE2" s="157"/>
      <c r="PPF2" s="157"/>
      <c r="PPG2" s="157"/>
      <c r="PPH2" s="157"/>
      <c r="PPI2" s="157"/>
      <c r="PPJ2" s="157"/>
      <c r="PPK2" s="157"/>
      <c r="PPL2" s="157"/>
      <c r="PPM2" s="157"/>
      <c r="PPN2" s="157"/>
      <c r="PPO2" s="157"/>
      <c r="PPP2" s="157"/>
      <c r="PPQ2" s="157"/>
      <c r="PPR2" s="157"/>
      <c r="PPS2" s="157"/>
      <c r="PPT2" s="157"/>
      <c r="PPU2" s="157"/>
      <c r="PPV2" s="157"/>
      <c r="PPW2" s="157"/>
      <c r="PPX2" s="157"/>
      <c r="PPY2" s="157"/>
      <c r="PPZ2" s="157"/>
      <c r="PQA2" s="157"/>
      <c r="PQB2" s="157"/>
      <c r="PQC2" s="157"/>
      <c r="PQD2" s="157"/>
      <c r="PQE2" s="157"/>
      <c r="PQF2" s="157"/>
      <c r="PQG2" s="157"/>
      <c r="PQH2" s="157"/>
      <c r="PQI2" s="157"/>
      <c r="PQJ2" s="157"/>
      <c r="PQK2" s="157"/>
      <c r="PQL2" s="157"/>
      <c r="PQM2" s="157"/>
      <c r="PQN2" s="157"/>
      <c r="PQO2" s="157"/>
      <c r="PQP2" s="157"/>
      <c r="PQQ2" s="157"/>
      <c r="PQR2" s="157"/>
      <c r="PQS2" s="157"/>
      <c r="PQT2" s="157"/>
      <c r="PQU2" s="157"/>
      <c r="PQV2" s="157"/>
      <c r="PQW2" s="157"/>
      <c r="PQX2" s="157"/>
      <c r="PQY2" s="157"/>
      <c r="PQZ2" s="157"/>
      <c r="PRA2" s="157"/>
      <c r="PRB2" s="157"/>
      <c r="PRC2" s="157"/>
      <c r="PRD2" s="157"/>
      <c r="PRE2" s="157"/>
      <c r="PRF2" s="157"/>
      <c r="PRG2" s="157"/>
      <c r="PRH2" s="157"/>
      <c r="PRI2" s="157"/>
      <c r="PRJ2" s="157"/>
      <c r="PRK2" s="157"/>
      <c r="PRL2" s="157"/>
      <c r="PRM2" s="157"/>
      <c r="PRN2" s="157"/>
      <c r="PRO2" s="157"/>
      <c r="PRP2" s="157"/>
      <c r="PRQ2" s="157"/>
      <c r="PRR2" s="157"/>
      <c r="PRS2" s="157"/>
      <c r="PRT2" s="157"/>
      <c r="PRU2" s="157"/>
      <c r="PRV2" s="157"/>
      <c r="PRW2" s="157"/>
      <c r="PRX2" s="157"/>
      <c r="PRY2" s="157"/>
      <c r="PRZ2" s="157"/>
      <c r="PSA2" s="157"/>
      <c r="PSB2" s="157"/>
      <c r="PSC2" s="157"/>
      <c r="PSD2" s="157"/>
      <c r="PSE2" s="157"/>
      <c r="PSF2" s="157"/>
      <c r="PSG2" s="157"/>
      <c r="PSH2" s="157"/>
      <c r="PSI2" s="157"/>
      <c r="PSJ2" s="157"/>
      <c r="PSK2" s="157"/>
      <c r="PSL2" s="157"/>
      <c r="PSM2" s="157"/>
      <c r="PSN2" s="157"/>
      <c r="PSO2" s="157"/>
      <c r="PSP2" s="157"/>
      <c r="PSQ2" s="157"/>
      <c r="PSR2" s="157"/>
      <c r="PSS2" s="157"/>
      <c r="PST2" s="157"/>
      <c r="PSU2" s="157"/>
      <c r="PSV2" s="157"/>
      <c r="PSW2" s="157"/>
      <c r="PSX2" s="157"/>
      <c r="PSY2" s="157"/>
      <c r="PSZ2" s="157"/>
      <c r="PTA2" s="157"/>
      <c r="PTB2" s="157"/>
      <c r="PTC2" s="157"/>
      <c r="PTD2" s="157"/>
      <c r="PTE2" s="157"/>
      <c r="PTF2" s="157"/>
      <c r="PTG2" s="157"/>
      <c r="PTH2" s="157"/>
      <c r="PTI2" s="157"/>
      <c r="PTJ2" s="157"/>
      <c r="PTK2" s="157"/>
      <c r="PTL2" s="157"/>
      <c r="PTM2" s="157"/>
      <c r="PTN2" s="157"/>
      <c r="PTO2" s="157"/>
      <c r="PTP2" s="157"/>
      <c r="PTQ2" s="157"/>
      <c r="PTR2" s="157"/>
      <c r="PTS2" s="157"/>
      <c r="PTT2" s="157"/>
      <c r="PTU2" s="157"/>
      <c r="PTV2" s="157"/>
      <c r="PTW2" s="157"/>
      <c r="PTX2" s="157"/>
      <c r="PTY2" s="157"/>
      <c r="PTZ2" s="157"/>
      <c r="PUA2" s="157"/>
      <c r="PUB2" s="157"/>
      <c r="PUC2" s="157"/>
      <c r="PUD2" s="157"/>
      <c r="PUE2" s="157"/>
      <c r="PUF2" s="157"/>
      <c r="PUG2" s="157"/>
      <c r="PUH2" s="157"/>
      <c r="PUI2" s="157"/>
      <c r="PUJ2" s="157"/>
      <c r="PUK2" s="157"/>
      <c r="PUL2" s="157"/>
      <c r="PUM2" s="157"/>
      <c r="PUN2" s="157"/>
      <c r="PUO2" s="157"/>
      <c r="PUP2" s="157"/>
      <c r="PUQ2" s="157"/>
      <c r="PUR2" s="157"/>
      <c r="PUS2" s="157"/>
      <c r="PUT2" s="157"/>
      <c r="PUU2" s="157"/>
      <c r="PUV2" s="157"/>
      <c r="PUW2" s="157"/>
      <c r="PUX2" s="157"/>
      <c r="PUY2" s="157"/>
      <c r="PUZ2" s="157"/>
      <c r="PVA2" s="157"/>
      <c r="PVB2" s="157"/>
      <c r="PVC2" s="157"/>
      <c r="PVD2" s="157"/>
      <c r="PVE2" s="157"/>
      <c r="PVF2" s="157"/>
      <c r="PVG2" s="157"/>
      <c r="PVH2" s="157"/>
      <c r="PVI2" s="157"/>
      <c r="PVJ2" s="157"/>
      <c r="PVK2" s="157"/>
      <c r="PVL2" s="157"/>
      <c r="PVM2" s="157"/>
      <c r="PVN2" s="157"/>
      <c r="PVO2" s="157"/>
      <c r="PVP2" s="157"/>
      <c r="PVQ2" s="157"/>
      <c r="PVR2" s="157"/>
      <c r="PVS2" s="157"/>
      <c r="PVT2" s="157"/>
      <c r="PVU2" s="157"/>
      <c r="PVV2" s="157"/>
      <c r="PVW2" s="157"/>
      <c r="PVX2" s="157"/>
      <c r="PVY2" s="157"/>
      <c r="PVZ2" s="157"/>
      <c r="PWA2" s="157"/>
      <c r="PWB2" s="157"/>
      <c r="PWC2" s="157"/>
      <c r="PWD2" s="157"/>
      <c r="PWE2" s="157"/>
      <c r="PWF2" s="157"/>
      <c r="PWG2" s="157"/>
      <c r="PWH2" s="157"/>
      <c r="PWI2" s="157"/>
      <c r="PWJ2" s="157"/>
      <c r="PWK2" s="157"/>
      <c r="PWL2" s="157"/>
      <c r="PWM2" s="157"/>
      <c r="PWN2" s="157"/>
      <c r="PWO2" s="157"/>
      <c r="PWP2" s="157"/>
      <c r="PWQ2" s="157"/>
      <c r="PWR2" s="157"/>
      <c r="PWS2" s="157"/>
      <c r="PWT2" s="157"/>
      <c r="PWU2" s="157"/>
      <c r="PWV2" s="157"/>
      <c r="PWW2" s="157"/>
      <c r="PWX2" s="157"/>
      <c r="PWY2" s="157"/>
      <c r="PWZ2" s="157"/>
      <c r="PXA2" s="157"/>
      <c r="PXB2" s="157"/>
      <c r="PXC2" s="157"/>
      <c r="PXD2" s="157"/>
      <c r="PXE2" s="157"/>
      <c r="PXF2" s="157"/>
      <c r="PXG2" s="157"/>
      <c r="PXH2" s="157"/>
      <c r="PXI2" s="157"/>
      <c r="PXJ2" s="157"/>
      <c r="PXK2" s="157"/>
      <c r="PXL2" s="157"/>
      <c r="PXM2" s="157"/>
      <c r="PXN2" s="157"/>
      <c r="PXO2" s="157"/>
      <c r="PXP2" s="157"/>
      <c r="PXQ2" s="157"/>
      <c r="PXR2" s="157"/>
      <c r="PXS2" s="157"/>
      <c r="PXT2" s="157"/>
      <c r="PXU2" s="157"/>
      <c r="PXV2" s="157"/>
      <c r="PXW2" s="157"/>
      <c r="PXX2" s="157"/>
      <c r="PXY2" s="157"/>
      <c r="PXZ2" s="157"/>
      <c r="PYA2" s="157"/>
      <c r="PYB2" s="157"/>
      <c r="PYC2" s="157"/>
      <c r="PYD2" s="157"/>
      <c r="PYE2" s="157"/>
      <c r="PYF2" s="157"/>
      <c r="PYG2" s="157"/>
      <c r="PYH2" s="157"/>
      <c r="PYI2" s="157"/>
      <c r="PYJ2" s="157"/>
      <c r="PYK2" s="157"/>
      <c r="PYL2" s="157"/>
      <c r="PYM2" s="157"/>
      <c r="PYN2" s="157"/>
      <c r="PYO2" s="157"/>
      <c r="PYP2" s="157"/>
      <c r="PYQ2" s="157"/>
      <c r="PYR2" s="157"/>
      <c r="PYS2" s="157"/>
      <c r="PYT2" s="157"/>
      <c r="PYU2" s="157"/>
      <c r="PYV2" s="157"/>
      <c r="PYW2" s="157"/>
      <c r="PYX2" s="157"/>
      <c r="PYY2" s="157"/>
      <c r="PYZ2" s="157"/>
      <c r="PZA2" s="157"/>
      <c r="PZB2" s="157"/>
      <c r="PZC2" s="157"/>
      <c r="PZD2" s="157"/>
      <c r="PZE2" s="157"/>
      <c r="PZF2" s="157"/>
      <c r="PZG2" s="157"/>
      <c r="PZH2" s="157"/>
      <c r="PZI2" s="157"/>
      <c r="PZJ2" s="157"/>
      <c r="PZK2" s="157"/>
      <c r="PZL2" s="157"/>
      <c r="PZM2" s="157"/>
      <c r="PZN2" s="157"/>
      <c r="PZO2" s="157"/>
      <c r="PZP2" s="157"/>
      <c r="PZQ2" s="157"/>
      <c r="PZR2" s="157"/>
      <c r="PZS2" s="157"/>
      <c r="PZT2" s="157"/>
      <c r="PZU2" s="157"/>
      <c r="PZV2" s="157"/>
      <c r="PZW2" s="157"/>
      <c r="PZX2" s="157"/>
      <c r="PZY2" s="157"/>
      <c r="PZZ2" s="157"/>
      <c r="QAA2" s="157"/>
      <c r="QAB2" s="157"/>
      <c r="QAC2" s="157"/>
      <c r="QAD2" s="157"/>
      <c r="QAE2" s="157"/>
      <c r="QAF2" s="157"/>
      <c r="QAG2" s="157"/>
      <c r="QAH2" s="157"/>
      <c r="QAI2" s="157"/>
      <c r="QAJ2" s="157"/>
      <c r="QAK2" s="157"/>
      <c r="QAL2" s="157"/>
      <c r="QAM2" s="157"/>
      <c r="QAN2" s="157"/>
      <c r="QAO2" s="157"/>
      <c r="QAP2" s="157"/>
      <c r="QAQ2" s="157"/>
      <c r="QAR2" s="157"/>
      <c r="QAS2" s="157"/>
      <c r="QAT2" s="157"/>
      <c r="QAU2" s="157"/>
      <c r="QAV2" s="157"/>
      <c r="QAW2" s="157"/>
      <c r="QAX2" s="157"/>
      <c r="QAY2" s="157"/>
      <c r="QAZ2" s="157"/>
      <c r="QBA2" s="157"/>
      <c r="QBB2" s="157"/>
      <c r="QBC2" s="157"/>
      <c r="QBD2" s="157"/>
      <c r="QBE2" s="157"/>
      <c r="QBF2" s="157"/>
      <c r="QBG2" s="157"/>
      <c r="QBH2" s="157"/>
      <c r="QBI2" s="157"/>
      <c r="QBJ2" s="157"/>
      <c r="QBK2" s="157"/>
      <c r="QBL2" s="157"/>
      <c r="QBM2" s="157"/>
      <c r="QBN2" s="157"/>
      <c r="QBO2" s="157"/>
      <c r="QBP2" s="157"/>
      <c r="QBQ2" s="157"/>
      <c r="QBR2" s="157"/>
      <c r="QBS2" s="157"/>
      <c r="QBT2" s="157"/>
      <c r="QBU2" s="157"/>
      <c r="QBV2" s="157"/>
      <c r="QBW2" s="157"/>
      <c r="QBX2" s="157"/>
      <c r="QBY2" s="157"/>
      <c r="QBZ2" s="157"/>
      <c r="QCA2" s="157"/>
      <c r="QCB2" s="157"/>
      <c r="QCC2" s="157"/>
      <c r="QCD2" s="157"/>
      <c r="QCE2" s="157"/>
      <c r="QCF2" s="157"/>
      <c r="QCG2" s="157"/>
      <c r="QCH2" s="157"/>
      <c r="QCI2" s="157"/>
      <c r="QCJ2" s="157"/>
      <c r="QCK2" s="157"/>
      <c r="QCL2" s="157"/>
      <c r="QCM2" s="157"/>
      <c r="QCN2" s="157"/>
      <c r="QCO2" s="157"/>
      <c r="QCP2" s="157"/>
      <c r="QCQ2" s="157"/>
      <c r="QCR2" s="157"/>
      <c r="QCS2" s="157"/>
      <c r="QCT2" s="157"/>
      <c r="QCU2" s="157"/>
      <c r="QCV2" s="157"/>
      <c r="QCW2" s="157"/>
      <c r="QCX2" s="157"/>
      <c r="QCY2" s="157"/>
      <c r="QCZ2" s="157"/>
      <c r="QDA2" s="157"/>
      <c r="QDB2" s="157"/>
      <c r="QDC2" s="157"/>
      <c r="QDD2" s="157"/>
      <c r="QDE2" s="157"/>
      <c r="QDF2" s="157"/>
      <c r="QDG2" s="157"/>
      <c r="QDH2" s="157"/>
      <c r="QDI2" s="157"/>
      <c r="QDJ2" s="157"/>
      <c r="QDK2" s="157"/>
      <c r="QDL2" s="157"/>
      <c r="QDM2" s="157"/>
      <c r="QDN2" s="157"/>
      <c r="QDO2" s="157"/>
      <c r="QDP2" s="157"/>
      <c r="QDQ2" s="157"/>
      <c r="QDR2" s="157"/>
      <c r="QDS2" s="157"/>
      <c r="QDT2" s="157"/>
      <c r="QDU2" s="157"/>
      <c r="QDV2" s="157"/>
      <c r="QDW2" s="157"/>
      <c r="QDX2" s="157"/>
      <c r="QDY2" s="157"/>
      <c r="QDZ2" s="157"/>
      <c r="QEA2" s="157"/>
      <c r="QEB2" s="157"/>
      <c r="QEC2" s="157"/>
      <c r="QED2" s="157"/>
      <c r="QEE2" s="157"/>
      <c r="QEF2" s="157"/>
      <c r="QEG2" s="157"/>
      <c r="QEH2" s="157"/>
      <c r="QEI2" s="157"/>
      <c r="QEJ2" s="157"/>
      <c r="QEK2" s="157"/>
      <c r="QEL2" s="157"/>
      <c r="QEM2" s="157"/>
      <c r="QEN2" s="157"/>
      <c r="QEO2" s="157"/>
      <c r="QEP2" s="157"/>
      <c r="QEQ2" s="157"/>
      <c r="QER2" s="157"/>
      <c r="QES2" s="157"/>
      <c r="QET2" s="157"/>
      <c r="QEU2" s="157"/>
      <c r="QEV2" s="157"/>
      <c r="QEW2" s="157"/>
      <c r="QEX2" s="157"/>
      <c r="QEY2" s="157"/>
      <c r="QEZ2" s="157"/>
      <c r="QFA2" s="157"/>
      <c r="QFB2" s="157"/>
      <c r="QFC2" s="157"/>
      <c r="QFD2" s="157"/>
      <c r="QFE2" s="157"/>
      <c r="QFF2" s="157"/>
      <c r="QFG2" s="157"/>
      <c r="QFH2" s="157"/>
      <c r="QFI2" s="157"/>
      <c r="QFJ2" s="157"/>
      <c r="QFK2" s="157"/>
      <c r="QFL2" s="157"/>
      <c r="QFM2" s="157"/>
      <c r="QFN2" s="157"/>
      <c r="QFO2" s="157"/>
      <c r="QFP2" s="157"/>
      <c r="QFQ2" s="157"/>
      <c r="QFR2" s="157"/>
      <c r="QFS2" s="157"/>
      <c r="QFT2" s="157"/>
      <c r="QFU2" s="157"/>
      <c r="QFV2" s="157"/>
      <c r="QFW2" s="157"/>
      <c r="QFX2" s="157"/>
      <c r="QFY2" s="157"/>
      <c r="QFZ2" s="157"/>
      <c r="QGA2" s="157"/>
      <c r="QGB2" s="157"/>
      <c r="QGC2" s="157"/>
      <c r="QGD2" s="157"/>
      <c r="QGE2" s="157"/>
      <c r="QGF2" s="157"/>
      <c r="QGG2" s="157"/>
      <c r="QGH2" s="157"/>
      <c r="QGI2" s="157"/>
      <c r="QGJ2" s="157"/>
      <c r="QGK2" s="157"/>
      <c r="QGL2" s="157"/>
      <c r="QGM2" s="157"/>
      <c r="QGN2" s="157"/>
      <c r="QGO2" s="157"/>
      <c r="QGP2" s="157"/>
      <c r="QGQ2" s="157"/>
      <c r="QGR2" s="157"/>
      <c r="QGS2" s="157"/>
      <c r="QGT2" s="157"/>
      <c r="QGU2" s="157"/>
      <c r="QGV2" s="157"/>
      <c r="QGW2" s="157"/>
      <c r="QGX2" s="157"/>
      <c r="QGY2" s="157"/>
      <c r="QGZ2" s="157"/>
      <c r="QHA2" s="157"/>
      <c r="QHB2" s="157"/>
      <c r="QHC2" s="157"/>
      <c r="QHD2" s="157"/>
      <c r="QHE2" s="157"/>
      <c r="QHF2" s="157"/>
      <c r="QHG2" s="157"/>
      <c r="QHH2" s="157"/>
      <c r="QHI2" s="157"/>
      <c r="QHJ2" s="157"/>
      <c r="QHK2" s="157"/>
      <c r="QHL2" s="157"/>
      <c r="QHM2" s="157"/>
      <c r="QHN2" s="157"/>
      <c r="QHO2" s="157"/>
      <c r="QHP2" s="157"/>
      <c r="QHQ2" s="157"/>
      <c r="QHR2" s="157"/>
      <c r="QHS2" s="157"/>
      <c r="QHT2" s="157"/>
      <c r="QHU2" s="157"/>
      <c r="QHV2" s="157"/>
      <c r="QHW2" s="157"/>
      <c r="QHX2" s="157"/>
      <c r="QHY2" s="157"/>
      <c r="QHZ2" s="157"/>
      <c r="QIA2" s="157"/>
      <c r="QIB2" s="157"/>
      <c r="QIC2" s="157"/>
      <c r="QID2" s="157"/>
      <c r="QIE2" s="157"/>
      <c r="QIF2" s="157"/>
      <c r="QIG2" s="157"/>
      <c r="QIH2" s="157"/>
      <c r="QII2" s="157"/>
      <c r="QIJ2" s="157"/>
      <c r="QIK2" s="157"/>
      <c r="QIL2" s="157"/>
      <c r="QIM2" s="157"/>
      <c r="QIN2" s="157"/>
      <c r="QIO2" s="157"/>
      <c r="QIP2" s="157"/>
      <c r="QIQ2" s="157"/>
      <c r="QIR2" s="157"/>
      <c r="QIS2" s="157"/>
      <c r="QIT2" s="157"/>
      <c r="QIU2" s="157"/>
      <c r="QIV2" s="157"/>
      <c r="QIW2" s="157"/>
      <c r="QIX2" s="157"/>
      <c r="QIY2" s="157"/>
      <c r="QIZ2" s="157"/>
      <c r="QJA2" s="157"/>
      <c r="QJB2" s="157"/>
      <c r="QJC2" s="157"/>
      <c r="QJD2" s="157"/>
      <c r="QJE2" s="157"/>
      <c r="QJF2" s="157"/>
      <c r="QJG2" s="157"/>
      <c r="QJH2" s="157"/>
      <c r="QJI2" s="157"/>
      <c r="QJJ2" s="157"/>
      <c r="QJK2" s="157"/>
      <c r="QJL2" s="157"/>
      <c r="QJM2" s="157"/>
      <c r="QJN2" s="157"/>
      <c r="QJO2" s="157"/>
      <c r="QJP2" s="157"/>
      <c r="QJQ2" s="157"/>
      <c r="QJR2" s="157"/>
      <c r="QJS2" s="157"/>
      <c r="QJT2" s="157"/>
      <c r="QJU2" s="157"/>
      <c r="QJV2" s="157"/>
      <c r="QJW2" s="157"/>
      <c r="QJX2" s="157"/>
      <c r="QJY2" s="157"/>
      <c r="QJZ2" s="157"/>
      <c r="QKA2" s="157"/>
      <c r="QKB2" s="157"/>
      <c r="QKC2" s="157"/>
      <c r="QKD2" s="157"/>
      <c r="QKE2" s="157"/>
      <c r="QKF2" s="157"/>
      <c r="QKG2" s="157"/>
      <c r="QKH2" s="157"/>
      <c r="QKI2" s="157"/>
      <c r="QKJ2" s="157"/>
      <c r="QKK2" s="157"/>
      <c r="QKL2" s="157"/>
      <c r="QKM2" s="157"/>
      <c r="QKN2" s="157"/>
      <c r="QKO2" s="157"/>
      <c r="QKP2" s="157"/>
      <c r="QKQ2" s="157"/>
      <c r="QKR2" s="157"/>
      <c r="QKS2" s="157"/>
      <c r="QKT2" s="157"/>
      <c r="QKU2" s="157"/>
      <c r="QKV2" s="157"/>
      <c r="QKW2" s="157"/>
      <c r="QKX2" s="157"/>
      <c r="QKY2" s="157"/>
      <c r="QKZ2" s="157"/>
      <c r="QLA2" s="157"/>
      <c r="QLB2" s="157"/>
      <c r="QLC2" s="157"/>
      <c r="QLD2" s="157"/>
      <c r="QLE2" s="157"/>
      <c r="QLF2" s="157"/>
      <c r="QLG2" s="157"/>
      <c r="QLH2" s="157"/>
      <c r="QLI2" s="157"/>
      <c r="QLJ2" s="157"/>
      <c r="QLK2" s="157"/>
      <c r="QLL2" s="157"/>
      <c r="QLM2" s="157"/>
      <c r="QLN2" s="157"/>
      <c r="QLO2" s="157"/>
      <c r="QLP2" s="157"/>
      <c r="QLQ2" s="157"/>
      <c r="QLR2" s="157"/>
      <c r="QLS2" s="157"/>
      <c r="QLT2" s="157"/>
      <c r="QLU2" s="157"/>
      <c r="QLV2" s="157"/>
      <c r="QLW2" s="157"/>
      <c r="QLX2" s="157"/>
      <c r="QLY2" s="157"/>
      <c r="QLZ2" s="157"/>
      <c r="QMA2" s="157"/>
      <c r="QMB2" s="157"/>
      <c r="QMC2" s="157"/>
      <c r="QMD2" s="157"/>
      <c r="QME2" s="157"/>
      <c r="QMF2" s="157"/>
      <c r="QMG2" s="157"/>
      <c r="QMH2" s="157"/>
      <c r="QMI2" s="157"/>
      <c r="QMJ2" s="157"/>
      <c r="QMK2" s="157"/>
      <c r="QML2" s="157"/>
      <c r="QMM2" s="157"/>
      <c r="QMN2" s="157"/>
      <c r="QMO2" s="157"/>
      <c r="QMP2" s="157"/>
      <c r="QMQ2" s="157"/>
      <c r="QMR2" s="157"/>
      <c r="QMS2" s="157"/>
      <c r="QMT2" s="157"/>
      <c r="QMU2" s="157"/>
      <c r="QMV2" s="157"/>
      <c r="QMW2" s="157"/>
      <c r="QMX2" s="157"/>
      <c r="QMY2" s="157"/>
      <c r="QMZ2" s="157"/>
      <c r="QNA2" s="157"/>
      <c r="QNB2" s="157"/>
      <c r="QNC2" s="157"/>
      <c r="QND2" s="157"/>
      <c r="QNE2" s="157"/>
      <c r="QNF2" s="157"/>
      <c r="QNG2" s="157"/>
      <c r="QNH2" s="157"/>
      <c r="QNI2" s="157"/>
      <c r="QNJ2" s="157"/>
      <c r="QNK2" s="157"/>
      <c r="QNL2" s="157"/>
      <c r="QNM2" s="157"/>
      <c r="QNN2" s="157"/>
      <c r="QNO2" s="157"/>
      <c r="QNP2" s="157"/>
      <c r="QNQ2" s="157"/>
      <c r="QNR2" s="157"/>
      <c r="QNS2" s="157"/>
      <c r="QNT2" s="157"/>
      <c r="QNU2" s="157"/>
      <c r="QNV2" s="157"/>
      <c r="QNW2" s="157"/>
      <c r="QNX2" s="157"/>
      <c r="QNY2" s="157"/>
      <c r="QNZ2" s="157"/>
      <c r="QOA2" s="157"/>
      <c r="QOB2" s="157"/>
      <c r="QOC2" s="157"/>
      <c r="QOD2" s="157"/>
      <c r="QOE2" s="157"/>
      <c r="QOF2" s="157"/>
      <c r="QOG2" s="157"/>
      <c r="QOH2" s="157"/>
      <c r="QOI2" s="157"/>
      <c r="QOJ2" s="157"/>
      <c r="QOK2" s="157"/>
      <c r="QOL2" s="157"/>
      <c r="QOM2" s="157"/>
      <c r="QON2" s="157"/>
      <c r="QOO2" s="157"/>
      <c r="QOP2" s="157"/>
      <c r="QOQ2" s="157"/>
      <c r="QOR2" s="157"/>
      <c r="QOS2" s="157"/>
      <c r="QOT2" s="157"/>
      <c r="QOU2" s="157"/>
      <c r="QOV2" s="157"/>
      <c r="QOW2" s="157"/>
      <c r="QOX2" s="157"/>
      <c r="QOY2" s="157"/>
      <c r="QOZ2" s="157"/>
      <c r="QPA2" s="157"/>
      <c r="QPB2" s="157"/>
      <c r="QPC2" s="157"/>
      <c r="QPD2" s="157"/>
      <c r="QPE2" s="157"/>
      <c r="QPF2" s="157"/>
      <c r="QPG2" s="157"/>
      <c r="QPH2" s="157"/>
      <c r="QPI2" s="157"/>
      <c r="QPJ2" s="157"/>
      <c r="QPK2" s="157"/>
      <c r="QPL2" s="157"/>
      <c r="QPM2" s="157"/>
      <c r="QPN2" s="157"/>
      <c r="QPO2" s="157"/>
      <c r="QPP2" s="157"/>
      <c r="QPQ2" s="157"/>
      <c r="QPR2" s="157"/>
      <c r="QPS2" s="157"/>
      <c r="QPT2" s="157"/>
      <c r="QPU2" s="157"/>
      <c r="QPV2" s="157"/>
      <c r="QPW2" s="157"/>
      <c r="QPX2" s="157"/>
      <c r="QPY2" s="157"/>
      <c r="QPZ2" s="157"/>
      <c r="QQA2" s="157"/>
      <c r="QQB2" s="157"/>
      <c r="QQC2" s="157"/>
      <c r="QQD2" s="157"/>
      <c r="QQE2" s="157"/>
      <c r="QQF2" s="157"/>
      <c r="QQG2" s="157"/>
      <c r="QQH2" s="157"/>
      <c r="QQI2" s="157"/>
      <c r="QQJ2" s="157"/>
      <c r="QQK2" s="157"/>
      <c r="QQL2" s="157"/>
      <c r="QQM2" s="157"/>
      <c r="QQN2" s="157"/>
      <c r="QQO2" s="157"/>
      <c r="QQP2" s="157"/>
      <c r="QQQ2" s="157"/>
      <c r="QQR2" s="157"/>
      <c r="QQS2" s="157"/>
      <c r="QQT2" s="157"/>
      <c r="QQU2" s="157"/>
      <c r="QQV2" s="157"/>
      <c r="QQW2" s="157"/>
      <c r="QQX2" s="157"/>
      <c r="QQY2" s="157"/>
      <c r="QQZ2" s="157"/>
      <c r="QRA2" s="157"/>
      <c r="QRB2" s="157"/>
      <c r="QRC2" s="157"/>
      <c r="QRD2" s="157"/>
      <c r="QRE2" s="157"/>
      <c r="QRF2" s="157"/>
      <c r="QRG2" s="157"/>
      <c r="QRH2" s="157"/>
      <c r="QRI2" s="157"/>
      <c r="QRJ2" s="157"/>
      <c r="QRK2" s="157"/>
      <c r="QRL2" s="157"/>
      <c r="QRM2" s="157"/>
      <c r="QRN2" s="157"/>
      <c r="QRO2" s="157"/>
      <c r="QRP2" s="157"/>
      <c r="QRQ2" s="157"/>
      <c r="QRR2" s="157"/>
      <c r="QRS2" s="157"/>
      <c r="QRT2" s="157"/>
      <c r="QRU2" s="157"/>
      <c r="QRV2" s="157"/>
      <c r="QRW2" s="157"/>
      <c r="QRX2" s="157"/>
      <c r="QRY2" s="157"/>
      <c r="QRZ2" s="157"/>
      <c r="QSA2" s="157"/>
      <c r="QSB2" s="157"/>
      <c r="QSC2" s="157"/>
      <c r="QSD2" s="157"/>
      <c r="QSE2" s="157"/>
      <c r="QSF2" s="157"/>
      <c r="QSG2" s="157"/>
      <c r="QSH2" s="157"/>
      <c r="QSI2" s="157"/>
      <c r="QSJ2" s="157"/>
      <c r="QSK2" s="157"/>
      <c r="QSL2" s="157"/>
      <c r="QSM2" s="157"/>
      <c r="QSN2" s="157"/>
      <c r="QSO2" s="157"/>
      <c r="QSP2" s="157"/>
      <c r="QSQ2" s="157"/>
      <c r="QSR2" s="157"/>
      <c r="QSS2" s="157"/>
      <c r="QST2" s="157"/>
      <c r="QSU2" s="157"/>
      <c r="QSV2" s="157"/>
      <c r="QSW2" s="157"/>
      <c r="QSX2" s="157"/>
      <c r="QSY2" s="157"/>
      <c r="QSZ2" s="157"/>
      <c r="QTA2" s="157"/>
      <c r="QTB2" s="157"/>
      <c r="QTC2" s="157"/>
      <c r="QTD2" s="157"/>
      <c r="QTE2" s="157"/>
      <c r="QTF2" s="157"/>
      <c r="QTG2" s="157"/>
      <c r="QTH2" s="157"/>
      <c r="QTI2" s="157"/>
      <c r="QTJ2" s="157"/>
      <c r="QTK2" s="157"/>
      <c r="QTL2" s="157"/>
      <c r="QTM2" s="157"/>
      <c r="QTN2" s="157"/>
      <c r="QTO2" s="157"/>
      <c r="QTP2" s="157"/>
      <c r="QTQ2" s="157"/>
      <c r="QTR2" s="157"/>
      <c r="QTS2" s="157"/>
      <c r="QTT2" s="157"/>
      <c r="QTU2" s="157"/>
      <c r="QTV2" s="157"/>
      <c r="QTW2" s="157"/>
      <c r="QTX2" s="157"/>
      <c r="QTY2" s="157"/>
      <c r="QTZ2" s="157"/>
      <c r="QUA2" s="157"/>
      <c r="QUB2" s="157"/>
      <c r="QUC2" s="157"/>
      <c r="QUD2" s="157"/>
      <c r="QUE2" s="157"/>
      <c r="QUF2" s="157"/>
      <c r="QUG2" s="157"/>
      <c r="QUH2" s="157"/>
      <c r="QUI2" s="157"/>
      <c r="QUJ2" s="157"/>
      <c r="QUK2" s="157"/>
      <c r="QUL2" s="157"/>
      <c r="QUM2" s="157"/>
      <c r="QUN2" s="157"/>
      <c r="QUO2" s="157"/>
      <c r="QUP2" s="157"/>
      <c r="QUQ2" s="157"/>
      <c r="QUR2" s="157"/>
      <c r="QUS2" s="157"/>
      <c r="QUT2" s="157"/>
      <c r="QUU2" s="157"/>
      <c r="QUV2" s="157"/>
      <c r="QUW2" s="157"/>
      <c r="QUX2" s="157"/>
      <c r="QUY2" s="157"/>
      <c r="QUZ2" s="157"/>
      <c r="QVA2" s="157"/>
      <c r="QVB2" s="157"/>
      <c r="QVC2" s="157"/>
      <c r="QVD2" s="157"/>
      <c r="QVE2" s="157"/>
      <c r="QVF2" s="157"/>
      <c r="QVG2" s="157"/>
      <c r="QVH2" s="157"/>
      <c r="QVI2" s="157"/>
      <c r="QVJ2" s="157"/>
      <c r="QVK2" s="157"/>
      <c r="QVL2" s="157"/>
      <c r="QVM2" s="157"/>
      <c r="QVN2" s="157"/>
      <c r="QVO2" s="157"/>
      <c r="QVP2" s="157"/>
      <c r="QVQ2" s="157"/>
      <c r="QVR2" s="157"/>
      <c r="QVS2" s="157"/>
      <c r="QVT2" s="157"/>
      <c r="QVU2" s="157"/>
      <c r="QVV2" s="157"/>
      <c r="QVW2" s="157"/>
      <c r="QVX2" s="157"/>
      <c r="QVY2" s="157"/>
      <c r="QVZ2" s="157"/>
      <c r="QWA2" s="157"/>
      <c r="QWB2" s="157"/>
      <c r="QWC2" s="157"/>
      <c r="QWD2" s="157"/>
      <c r="QWE2" s="157"/>
      <c r="QWF2" s="157"/>
      <c r="QWG2" s="157"/>
      <c r="QWH2" s="157"/>
      <c r="QWI2" s="157"/>
      <c r="QWJ2" s="157"/>
      <c r="QWK2" s="157"/>
      <c r="QWL2" s="157"/>
      <c r="QWM2" s="157"/>
      <c r="QWN2" s="157"/>
      <c r="QWO2" s="157"/>
      <c r="QWP2" s="157"/>
      <c r="QWQ2" s="157"/>
      <c r="QWR2" s="157"/>
      <c r="QWS2" s="157"/>
      <c r="QWT2" s="157"/>
      <c r="QWU2" s="157"/>
      <c r="QWV2" s="157"/>
      <c r="QWW2" s="157"/>
      <c r="QWX2" s="157"/>
      <c r="QWY2" s="157"/>
      <c r="QWZ2" s="157"/>
      <c r="QXA2" s="157"/>
      <c r="QXB2" s="157"/>
      <c r="QXC2" s="157"/>
      <c r="QXD2" s="157"/>
      <c r="QXE2" s="157"/>
      <c r="QXF2" s="157"/>
      <c r="QXG2" s="157"/>
      <c r="QXH2" s="157"/>
      <c r="QXI2" s="157"/>
      <c r="QXJ2" s="157"/>
      <c r="QXK2" s="157"/>
      <c r="QXL2" s="157"/>
      <c r="QXM2" s="157"/>
      <c r="QXN2" s="157"/>
      <c r="QXO2" s="157"/>
      <c r="QXP2" s="157"/>
      <c r="QXQ2" s="157"/>
      <c r="QXR2" s="157"/>
      <c r="QXS2" s="157"/>
      <c r="QXT2" s="157"/>
      <c r="QXU2" s="157"/>
      <c r="QXV2" s="157"/>
      <c r="QXW2" s="157"/>
      <c r="QXX2" s="157"/>
      <c r="QXY2" s="157"/>
      <c r="QXZ2" s="157"/>
      <c r="QYA2" s="157"/>
      <c r="QYB2" s="157"/>
      <c r="QYC2" s="157"/>
      <c r="QYD2" s="157"/>
      <c r="QYE2" s="157"/>
      <c r="QYF2" s="157"/>
      <c r="QYG2" s="157"/>
      <c r="QYH2" s="157"/>
      <c r="QYI2" s="157"/>
      <c r="QYJ2" s="157"/>
      <c r="QYK2" s="157"/>
      <c r="QYL2" s="157"/>
      <c r="QYM2" s="157"/>
      <c r="QYN2" s="157"/>
      <c r="QYO2" s="157"/>
      <c r="QYP2" s="157"/>
      <c r="QYQ2" s="157"/>
      <c r="QYR2" s="157"/>
      <c r="QYS2" s="157"/>
      <c r="QYT2" s="157"/>
      <c r="QYU2" s="157"/>
      <c r="QYV2" s="157"/>
      <c r="QYW2" s="157"/>
      <c r="QYX2" s="157"/>
      <c r="QYY2" s="157"/>
      <c r="QYZ2" s="157"/>
      <c r="QZA2" s="157"/>
      <c r="QZB2" s="157"/>
      <c r="QZC2" s="157"/>
      <c r="QZD2" s="157"/>
      <c r="QZE2" s="157"/>
      <c r="QZF2" s="157"/>
      <c r="QZG2" s="157"/>
      <c r="QZH2" s="157"/>
      <c r="QZI2" s="157"/>
      <c r="QZJ2" s="157"/>
      <c r="QZK2" s="157"/>
      <c r="QZL2" s="157"/>
      <c r="QZM2" s="157"/>
      <c r="QZN2" s="157"/>
      <c r="QZO2" s="157"/>
      <c r="QZP2" s="157"/>
      <c r="QZQ2" s="157"/>
      <c r="QZR2" s="157"/>
      <c r="QZS2" s="157"/>
      <c r="QZT2" s="157"/>
      <c r="QZU2" s="157"/>
      <c r="QZV2" s="157"/>
      <c r="QZW2" s="157"/>
      <c r="QZX2" s="157"/>
      <c r="QZY2" s="157"/>
      <c r="QZZ2" s="157"/>
      <c r="RAA2" s="157"/>
      <c r="RAB2" s="157"/>
      <c r="RAC2" s="157"/>
      <c r="RAD2" s="157"/>
      <c r="RAE2" s="157"/>
      <c r="RAF2" s="157"/>
      <c r="RAG2" s="157"/>
      <c r="RAH2" s="157"/>
      <c r="RAI2" s="157"/>
      <c r="RAJ2" s="157"/>
      <c r="RAK2" s="157"/>
      <c r="RAL2" s="157"/>
      <c r="RAM2" s="157"/>
      <c r="RAN2" s="157"/>
      <c r="RAO2" s="157"/>
      <c r="RAP2" s="157"/>
      <c r="RAQ2" s="157"/>
      <c r="RAR2" s="157"/>
      <c r="RAS2" s="157"/>
      <c r="RAT2" s="157"/>
      <c r="RAU2" s="157"/>
      <c r="RAV2" s="157"/>
      <c r="RAW2" s="157"/>
      <c r="RAX2" s="157"/>
      <c r="RAY2" s="157"/>
      <c r="RAZ2" s="157"/>
      <c r="RBA2" s="157"/>
      <c r="RBB2" s="157"/>
      <c r="RBC2" s="157"/>
      <c r="RBD2" s="157"/>
      <c r="RBE2" s="157"/>
      <c r="RBF2" s="157"/>
      <c r="RBG2" s="157"/>
      <c r="RBH2" s="157"/>
      <c r="RBI2" s="157"/>
      <c r="RBJ2" s="157"/>
      <c r="RBK2" s="157"/>
      <c r="RBL2" s="157"/>
      <c r="RBM2" s="157"/>
      <c r="RBN2" s="157"/>
      <c r="RBO2" s="157"/>
      <c r="RBP2" s="157"/>
      <c r="RBQ2" s="157"/>
      <c r="RBR2" s="157"/>
      <c r="RBS2" s="157"/>
      <c r="RBT2" s="157"/>
      <c r="RBU2" s="157"/>
      <c r="RBV2" s="157"/>
      <c r="RBW2" s="157"/>
      <c r="RBX2" s="157"/>
      <c r="RBY2" s="157"/>
      <c r="RBZ2" s="157"/>
      <c r="RCA2" s="157"/>
      <c r="RCB2" s="157"/>
      <c r="RCC2" s="157"/>
      <c r="RCD2" s="157"/>
      <c r="RCE2" s="157"/>
      <c r="RCF2" s="157"/>
      <c r="RCG2" s="157"/>
      <c r="RCH2" s="157"/>
      <c r="RCI2" s="157"/>
      <c r="RCJ2" s="157"/>
      <c r="RCK2" s="157"/>
      <c r="RCL2" s="157"/>
      <c r="RCM2" s="157"/>
      <c r="RCN2" s="157"/>
      <c r="RCO2" s="157"/>
      <c r="RCP2" s="157"/>
      <c r="RCQ2" s="157"/>
      <c r="RCR2" s="157"/>
      <c r="RCS2" s="157"/>
      <c r="RCT2" s="157"/>
      <c r="RCU2" s="157"/>
      <c r="RCV2" s="157"/>
      <c r="RCW2" s="157"/>
      <c r="RCX2" s="157"/>
      <c r="RCY2" s="157"/>
      <c r="RCZ2" s="157"/>
      <c r="RDA2" s="157"/>
      <c r="RDB2" s="157"/>
      <c r="RDC2" s="157"/>
      <c r="RDD2" s="157"/>
      <c r="RDE2" s="157"/>
      <c r="RDF2" s="157"/>
      <c r="RDG2" s="157"/>
      <c r="RDH2" s="157"/>
      <c r="RDI2" s="157"/>
      <c r="RDJ2" s="157"/>
      <c r="RDK2" s="157"/>
      <c r="RDL2" s="157"/>
      <c r="RDM2" s="157"/>
      <c r="RDN2" s="157"/>
      <c r="RDO2" s="157"/>
      <c r="RDP2" s="157"/>
      <c r="RDQ2" s="157"/>
      <c r="RDR2" s="157"/>
      <c r="RDS2" s="157"/>
      <c r="RDT2" s="157"/>
      <c r="RDU2" s="157"/>
      <c r="RDV2" s="157"/>
      <c r="RDW2" s="157"/>
      <c r="RDX2" s="157"/>
      <c r="RDY2" s="157"/>
      <c r="RDZ2" s="157"/>
      <c r="REA2" s="157"/>
      <c r="REB2" s="157"/>
      <c r="REC2" s="157"/>
      <c r="RED2" s="157"/>
      <c r="REE2" s="157"/>
      <c r="REF2" s="157"/>
      <c r="REG2" s="157"/>
      <c r="REH2" s="157"/>
      <c r="REI2" s="157"/>
      <c r="REJ2" s="157"/>
      <c r="REK2" s="157"/>
      <c r="REL2" s="157"/>
      <c r="REM2" s="157"/>
      <c r="REN2" s="157"/>
      <c r="REO2" s="157"/>
      <c r="REP2" s="157"/>
      <c r="REQ2" s="157"/>
      <c r="RER2" s="157"/>
      <c r="RES2" s="157"/>
      <c r="RET2" s="157"/>
      <c r="REU2" s="157"/>
      <c r="REV2" s="157"/>
      <c r="REW2" s="157"/>
      <c r="REX2" s="157"/>
      <c r="REY2" s="157"/>
      <c r="REZ2" s="157"/>
      <c r="RFA2" s="157"/>
      <c r="RFB2" s="157"/>
      <c r="RFC2" s="157"/>
      <c r="RFD2" s="157"/>
      <c r="RFE2" s="157"/>
      <c r="RFF2" s="157"/>
      <c r="RFG2" s="157"/>
      <c r="RFH2" s="157"/>
      <c r="RFI2" s="157"/>
      <c r="RFJ2" s="157"/>
      <c r="RFK2" s="157"/>
      <c r="RFL2" s="157"/>
      <c r="RFM2" s="157"/>
      <c r="RFN2" s="157"/>
      <c r="RFO2" s="157"/>
      <c r="RFP2" s="157"/>
      <c r="RFQ2" s="157"/>
      <c r="RFR2" s="157"/>
      <c r="RFS2" s="157"/>
      <c r="RFT2" s="157"/>
      <c r="RFU2" s="157"/>
      <c r="RFV2" s="157"/>
      <c r="RFW2" s="157"/>
      <c r="RFX2" s="157"/>
      <c r="RFY2" s="157"/>
      <c r="RFZ2" s="157"/>
      <c r="RGA2" s="157"/>
      <c r="RGB2" s="157"/>
      <c r="RGC2" s="157"/>
      <c r="RGD2" s="157"/>
      <c r="RGE2" s="157"/>
      <c r="RGF2" s="157"/>
      <c r="RGG2" s="157"/>
      <c r="RGH2" s="157"/>
      <c r="RGI2" s="157"/>
      <c r="RGJ2" s="157"/>
      <c r="RGK2" s="157"/>
      <c r="RGL2" s="157"/>
      <c r="RGM2" s="157"/>
      <c r="RGN2" s="157"/>
      <c r="RGO2" s="157"/>
      <c r="RGP2" s="157"/>
      <c r="RGQ2" s="157"/>
      <c r="RGR2" s="157"/>
      <c r="RGS2" s="157"/>
      <c r="RGT2" s="157"/>
      <c r="RGU2" s="157"/>
      <c r="RGV2" s="157"/>
      <c r="RGW2" s="157"/>
      <c r="RGX2" s="157"/>
      <c r="RGY2" s="157"/>
      <c r="RGZ2" s="157"/>
      <c r="RHA2" s="157"/>
      <c r="RHB2" s="157"/>
      <c r="RHC2" s="157"/>
      <c r="RHD2" s="157"/>
      <c r="RHE2" s="157"/>
      <c r="RHF2" s="157"/>
      <c r="RHG2" s="157"/>
      <c r="RHH2" s="157"/>
      <c r="RHI2" s="157"/>
      <c r="RHJ2" s="157"/>
      <c r="RHK2" s="157"/>
      <c r="RHL2" s="157"/>
      <c r="RHM2" s="157"/>
      <c r="RHN2" s="157"/>
      <c r="RHO2" s="157"/>
      <c r="RHP2" s="157"/>
      <c r="RHQ2" s="157"/>
      <c r="RHR2" s="157"/>
      <c r="RHS2" s="157"/>
      <c r="RHT2" s="157"/>
      <c r="RHU2" s="157"/>
      <c r="RHV2" s="157"/>
      <c r="RHW2" s="157"/>
      <c r="RHX2" s="157"/>
      <c r="RHY2" s="157"/>
      <c r="RHZ2" s="157"/>
      <c r="RIA2" s="157"/>
      <c r="RIB2" s="157"/>
      <c r="RIC2" s="157"/>
      <c r="RID2" s="157"/>
      <c r="RIE2" s="157"/>
      <c r="RIF2" s="157"/>
      <c r="RIG2" s="157"/>
      <c r="RIH2" s="157"/>
      <c r="RII2" s="157"/>
      <c r="RIJ2" s="157"/>
      <c r="RIK2" s="157"/>
      <c r="RIL2" s="157"/>
      <c r="RIM2" s="157"/>
      <c r="RIN2" s="157"/>
      <c r="RIO2" s="157"/>
      <c r="RIP2" s="157"/>
      <c r="RIQ2" s="157"/>
      <c r="RIR2" s="157"/>
      <c r="RIS2" s="157"/>
      <c r="RIT2" s="157"/>
      <c r="RIU2" s="157"/>
      <c r="RIV2" s="157"/>
      <c r="RIW2" s="157"/>
      <c r="RIX2" s="157"/>
      <c r="RIY2" s="157"/>
      <c r="RIZ2" s="157"/>
      <c r="RJA2" s="157"/>
      <c r="RJB2" s="157"/>
      <c r="RJC2" s="157"/>
      <c r="RJD2" s="157"/>
      <c r="RJE2" s="157"/>
      <c r="RJF2" s="157"/>
      <c r="RJG2" s="157"/>
      <c r="RJH2" s="157"/>
      <c r="RJI2" s="157"/>
      <c r="RJJ2" s="157"/>
      <c r="RJK2" s="157"/>
      <c r="RJL2" s="157"/>
      <c r="RJM2" s="157"/>
      <c r="RJN2" s="157"/>
      <c r="RJO2" s="157"/>
      <c r="RJP2" s="157"/>
      <c r="RJQ2" s="157"/>
      <c r="RJR2" s="157"/>
      <c r="RJS2" s="157"/>
      <c r="RJT2" s="157"/>
      <c r="RJU2" s="157"/>
      <c r="RJV2" s="157"/>
      <c r="RJW2" s="157"/>
      <c r="RJX2" s="157"/>
      <c r="RJY2" s="157"/>
      <c r="RJZ2" s="157"/>
      <c r="RKA2" s="157"/>
      <c r="RKB2" s="157"/>
      <c r="RKC2" s="157"/>
      <c r="RKD2" s="157"/>
      <c r="RKE2" s="157"/>
      <c r="RKF2" s="157"/>
      <c r="RKG2" s="157"/>
      <c r="RKH2" s="157"/>
      <c r="RKI2" s="157"/>
      <c r="RKJ2" s="157"/>
      <c r="RKK2" s="157"/>
      <c r="RKL2" s="157"/>
      <c r="RKM2" s="157"/>
      <c r="RKN2" s="157"/>
      <c r="RKO2" s="157"/>
      <c r="RKP2" s="157"/>
      <c r="RKQ2" s="157"/>
      <c r="RKR2" s="157"/>
      <c r="RKS2" s="157"/>
      <c r="RKT2" s="157"/>
      <c r="RKU2" s="157"/>
      <c r="RKV2" s="157"/>
      <c r="RKW2" s="157"/>
      <c r="RKX2" s="157"/>
      <c r="RKY2" s="157"/>
      <c r="RKZ2" s="157"/>
      <c r="RLA2" s="157"/>
      <c r="RLB2" s="157"/>
      <c r="RLC2" s="157"/>
      <c r="RLD2" s="157"/>
      <c r="RLE2" s="157"/>
      <c r="RLF2" s="157"/>
      <c r="RLG2" s="157"/>
      <c r="RLH2" s="157"/>
      <c r="RLI2" s="157"/>
      <c r="RLJ2" s="157"/>
      <c r="RLK2" s="157"/>
      <c r="RLL2" s="157"/>
      <c r="RLM2" s="157"/>
      <c r="RLN2" s="157"/>
      <c r="RLO2" s="157"/>
      <c r="RLP2" s="157"/>
      <c r="RLQ2" s="157"/>
      <c r="RLR2" s="157"/>
      <c r="RLS2" s="157"/>
      <c r="RLT2" s="157"/>
      <c r="RLU2" s="157"/>
      <c r="RLV2" s="157"/>
      <c r="RLW2" s="157"/>
      <c r="RLX2" s="157"/>
      <c r="RLY2" s="157"/>
      <c r="RLZ2" s="157"/>
      <c r="RMA2" s="157"/>
      <c r="RMB2" s="157"/>
      <c r="RMC2" s="157"/>
      <c r="RMD2" s="157"/>
      <c r="RME2" s="157"/>
      <c r="RMF2" s="157"/>
      <c r="RMG2" s="157"/>
      <c r="RMH2" s="157"/>
      <c r="RMI2" s="157"/>
      <c r="RMJ2" s="157"/>
      <c r="RMK2" s="157"/>
      <c r="RML2" s="157"/>
      <c r="RMM2" s="157"/>
      <c r="RMN2" s="157"/>
      <c r="RMO2" s="157"/>
      <c r="RMP2" s="157"/>
      <c r="RMQ2" s="157"/>
      <c r="RMR2" s="157"/>
      <c r="RMS2" s="157"/>
      <c r="RMT2" s="157"/>
      <c r="RMU2" s="157"/>
      <c r="RMV2" s="157"/>
      <c r="RMW2" s="157"/>
      <c r="RMX2" s="157"/>
      <c r="RMY2" s="157"/>
      <c r="RMZ2" s="157"/>
      <c r="RNA2" s="157"/>
      <c r="RNB2" s="157"/>
      <c r="RNC2" s="157"/>
      <c r="RND2" s="157"/>
      <c r="RNE2" s="157"/>
      <c r="RNF2" s="157"/>
      <c r="RNG2" s="157"/>
      <c r="RNH2" s="157"/>
      <c r="RNI2" s="157"/>
      <c r="RNJ2" s="157"/>
      <c r="RNK2" s="157"/>
      <c r="RNL2" s="157"/>
      <c r="RNM2" s="157"/>
      <c r="RNN2" s="157"/>
      <c r="RNO2" s="157"/>
      <c r="RNP2" s="157"/>
      <c r="RNQ2" s="157"/>
      <c r="RNR2" s="157"/>
      <c r="RNS2" s="157"/>
      <c r="RNT2" s="157"/>
      <c r="RNU2" s="157"/>
      <c r="RNV2" s="157"/>
      <c r="RNW2" s="157"/>
      <c r="RNX2" s="157"/>
      <c r="RNY2" s="157"/>
      <c r="RNZ2" s="157"/>
      <c r="ROA2" s="157"/>
      <c r="ROB2" s="157"/>
      <c r="ROC2" s="157"/>
      <c r="ROD2" s="157"/>
      <c r="ROE2" s="157"/>
      <c r="ROF2" s="157"/>
      <c r="ROG2" s="157"/>
      <c r="ROH2" s="157"/>
      <c r="ROI2" s="157"/>
      <c r="ROJ2" s="157"/>
      <c r="ROK2" s="157"/>
      <c r="ROL2" s="157"/>
      <c r="ROM2" s="157"/>
      <c r="RON2" s="157"/>
      <c r="ROO2" s="157"/>
      <c r="ROP2" s="157"/>
      <c r="ROQ2" s="157"/>
      <c r="ROR2" s="157"/>
      <c r="ROS2" s="157"/>
      <c r="ROT2" s="157"/>
      <c r="ROU2" s="157"/>
      <c r="ROV2" s="157"/>
      <c r="ROW2" s="157"/>
      <c r="ROX2" s="157"/>
      <c r="ROY2" s="157"/>
      <c r="ROZ2" s="157"/>
      <c r="RPA2" s="157"/>
      <c r="RPB2" s="157"/>
      <c r="RPC2" s="157"/>
      <c r="RPD2" s="157"/>
      <c r="RPE2" s="157"/>
      <c r="RPF2" s="157"/>
      <c r="RPG2" s="157"/>
      <c r="RPH2" s="157"/>
      <c r="RPI2" s="157"/>
      <c r="RPJ2" s="157"/>
      <c r="RPK2" s="157"/>
      <c r="RPL2" s="157"/>
      <c r="RPM2" s="157"/>
      <c r="RPN2" s="157"/>
      <c r="RPO2" s="157"/>
      <c r="RPP2" s="157"/>
      <c r="RPQ2" s="157"/>
      <c r="RPR2" s="157"/>
      <c r="RPS2" s="157"/>
      <c r="RPT2" s="157"/>
      <c r="RPU2" s="157"/>
      <c r="RPV2" s="157"/>
      <c r="RPW2" s="157"/>
      <c r="RPX2" s="157"/>
      <c r="RPY2" s="157"/>
      <c r="RPZ2" s="157"/>
      <c r="RQA2" s="157"/>
      <c r="RQB2" s="157"/>
      <c r="RQC2" s="157"/>
      <c r="RQD2" s="157"/>
      <c r="RQE2" s="157"/>
      <c r="RQF2" s="157"/>
      <c r="RQG2" s="157"/>
      <c r="RQH2" s="157"/>
      <c r="RQI2" s="157"/>
      <c r="RQJ2" s="157"/>
      <c r="RQK2" s="157"/>
      <c r="RQL2" s="157"/>
      <c r="RQM2" s="157"/>
      <c r="RQN2" s="157"/>
      <c r="RQO2" s="157"/>
      <c r="RQP2" s="157"/>
      <c r="RQQ2" s="157"/>
      <c r="RQR2" s="157"/>
      <c r="RQS2" s="157"/>
      <c r="RQT2" s="157"/>
      <c r="RQU2" s="157"/>
      <c r="RQV2" s="157"/>
      <c r="RQW2" s="157"/>
      <c r="RQX2" s="157"/>
      <c r="RQY2" s="157"/>
      <c r="RQZ2" s="157"/>
      <c r="RRA2" s="157"/>
      <c r="RRB2" s="157"/>
      <c r="RRC2" s="157"/>
      <c r="RRD2" s="157"/>
      <c r="RRE2" s="157"/>
      <c r="RRF2" s="157"/>
      <c r="RRG2" s="157"/>
      <c r="RRH2" s="157"/>
      <c r="RRI2" s="157"/>
      <c r="RRJ2" s="157"/>
      <c r="RRK2" s="157"/>
      <c r="RRL2" s="157"/>
      <c r="RRM2" s="157"/>
      <c r="RRN2" s="157"/>
      <c r="RRO2" s="157"/>
      <c r="RRP2" s="157"/>
      <c r="RRQ2" s="157"/>
      <c r="RRR2" s="157"/>
      <c r="RRS2" s="157"/>
      <c r="RRT2" s="157"/>
      <c r="RRU2" s="157"/>
      <c r="RRV2" s="157"/>
      <c r="RRW2" s="157"/>
      <c r="RRX2" s="157"/>
      <c r="RRY2" s="157"/>
      <c r="RRZ2" s="157"/>
      <c r="RSA2" s="157"/>
      <c r="RSB2" s="157"/>
      <c r="RSC2" s="157"/>
      <c r="RSD2" s="157"/>
      <c r="RSE2" s="157"/>
      <c r="RSF2" s="157"/>
      <c r="RSG2" s="157"/>
      <c r="RSH2" s="157"/>
      <c r="RSI2" s="157"/>
      <c r="RSJ2" s="157"/>
      <c r="RSK2" s="157"/>
      <c r="RSL2" s="157"/>
      <c r="RSM2" s="157"/>
      <c r="RSN2" s="157"/>
      <c r="RSO2" s="157"/>
      <c r="RSP2" s="157"/>
      <c r="RSQ2" s="157"/>
      <c r="RSR2" s="157"/>
      <c r="RSS2" s="157"/>
      <c r="RST2" s="157"/>
      <c r="RSU2" s="157"/>
      <c r="RSV2" s="157"/>
      <c r="RSW2" s="157"/>
      <c r="RSX2" s="157"/>
      <c r="RSY2" s="157"/>
      <c r="RSZ2" s="157"/>
      <c r="RTA2" s="157"/>
      <c r="RTB2" s="157"/>
      <c r="RTC2" s="157"/>
      <c r="RTD2" s="157"/>
      <c r="RTE2" s="157"/>
      <c r="RTF2" s="157"/>
      <c r="RTG2" s="157"/>
      <c r="RTH2" s="157"/>
      <c r="RTI2" s="157"/>
      <c r="RTJ2" s="157"/>
      <c r="RTK2" s="157"/>
      <c r="RTL2" s="157"/>
      <c r="RTM2" s="157"/>
      <c r="RTN2" s="157"/>
      <c r="RTO2" s="157"/>
      <c r="RTP2" s="157"/>
      <c r="RTQ2" s="157"/>
      <c r="RTR2" s="157"/>
      <c r="RTS2" s="157"/>
      <c r="RTT2" s="157"/>
      <c r="RTU2" s="157"/>
      <c r="RTV2" s="157"/>
      <c r="RTW2" s="157"/>
      <c r="RTX2" s="157"/>
      <c r="RTY2" s="157"/>
      <c r="RTZ2" s="157"/>
      <c r="RUA2" s="157"/>
      <c r="RUB2" s="157"/>
      <c r="RUC2" s="157"/>
      <c r="RUD2" s="157"/>
      <c r="RUE2" s="157"/>
      <c r="RUF2" s="157"/>
      <c r="RUG2" s="157"/>
      <c r="RUH2" s="157"/>
      <c r="RUI2" s="157"/>
      <c r="RUJ2" s="157"/>
      <c r="RUK2" s="157"/>
      <c r="RUL2" s="157"/>
      <c r="RUM2" s="157"/>
      <c r="RUN2" s="157"/>
      <c r="RUO2" s="157"/>
      <c r="RUP2" s="157"/>
      <c r="RUQ2" s="157"/>
      <c r="RUR2" s="157"/>
      <c r="RUS2" s="157"/>
      <c r="RUT2" s="157"/>
      <c r="RUU2" s="157"/>
      <c r="RUV2" s="157"/>
      <c r="RUW2" s="157"/>
      <c r="RUX2" s="157"/>
      <c r="RUY2" s="157"/>
      <c r="RUZ2" s="157"/>
      <c r="RVA2" s="157"/>
      <c r="RVB2" s="157"/>
      <c r="RVC2" s="157"/>
      <c r="RVD2" s="157"/>
      <c r="RVE2" s="157"/>
      <c r="RVF2" s="157"/>
      <c r="RVG2" s="157"/>
      <c r="RVH2" s="157"/>
      <c r="RVI2" s="157"/>
      <c r="RVJ2" s="157"/>
      <c r="RVK2" s="157"/>
      <c r="RVL2" s="157"/>
      <c r="RVM2" s="157"/>
      <c r="RVN2" s="157"/>
      <c r="RVO2" s="157"/>
      <c r="RVP2" s="157"/>
      <c r="RVQ2" s="157"/>
      <c r="RVR2" s="157"/>
      <c r="RVS2" s="157"/>
      <c r="RVT2" s="157"/>
      <c r="RVU2" s="157"/>
      <c r="RVV2" s="157"/>
      <c r="RVW2" s="157"/>
      <c r="RVX2" s="157"/>
      <c r="RVY2" s="157"/>
      <c r="RVZ2" s="157"/>
      <c r="RWA2" s="157"/>
      <c r="RWB2" s="157"/>
      <c r="RWC2" s="157"/>
      <c r="RWD2" s="157"/>
      <c r="RWE2" s="157"/>
      <c r="RWF2" s="157"/>
      <c r="RWG2" s="157"/>
      <c r="RWH2" s="157"/>
      <c r="RWI2" s="157"/>
      <c r="RWJ2" s="157"/>
      <c r="RWK2" s="157"/>
      <c r="RWL2" s="157"/>
      <c r="RWM2" s="157"/>
      <c r="RWN2" s="157"/>
      <c r="RWO2" s="157"/>
      <c r="RWP2" s="157"/>
      <c r="RWQ2" s="157"/>
      <c r="RWR2" s="157"/>
      <c r="RWS2" s="157"/>
      <c r="RWT2" s="157"/>
      <c r="RWU2" s="157"/>
      <c r="RWV2" s="157"/>
      <c r="RWW2" s="157"/>
      <c r="RWX2" s="157"/>
      <c r="RWY2" s="157"/>
      <c r="RWZ2" s="157"/>
      <c r="RXA2" s="157"/>
      <c r="RXB2" s="157"/>
      <c r="RXC2" s="157"/>
      <c r="RXD2" s="157"/>
      <c r="RXE2" s="157"/>
      <c r="RXF2" s="157"/>
      <c r="RXG2" s="157"/>
      <c r="RXH2" s="157"/>
      <c r="RXI2" s="157"/>
      <c r="RXJ2" s="157"/>
      <c r="RXK2" s="157"/>
      <c r="RXL2" s="157"/>
      <c r="RXM2" s="157"/>
      <c r="RXN2" s="157"/>
      <c r="RXO2" s="157"/>
      <c r="RXP2" s="157"/>
      <c r="RXQ2" s="157"/>
      <c r="RXR2" s="157"/>
      <c r="RXS2" s="157"/>
      <c r="RXT2" s="157"/>
      <c r="RXU2" s="157"/>
      <c r="RXV2" s="157"/>
      <c r="RXW2" s="157"/>
      <c r="RXX2" s="157"/>
      <c r="RXY2" s="157"/>
      <c r="RXZ2" s="157"/>
      <c r="RYA2" s="157"/>
      <c r="RYB2" s="157"/>
      <c r="RYC2" s="157"/>
      <c r="RYD2" s="157"/>
      <c r="RYE2" s="157"/>
      <c r="RYF2" s="157"/>
      <c r="RYG2" s="157"/>
      <c r="RYH2" s="157"/>
      <c r="RYI2" s="157"/>
      <c r="RYJ2" s="157"/>
      <c r="RYK2" s="157"/>
      <c r="RYL2" s="157"/>
      <c r="RYM2" s="157"/>
      <c r="RYN2" s="157"/>
      <c r="RYO2" s="157"/>
      <c r="RYP2" s="157"/>
      <c r="RYQ2" s="157"/>
      <c r="RYR2" s="157"/>
      <c r="RYS2" s="157"/>
      <c r="RYT2" s="157"/>
      <c r="RYU2" s="157"/>
      <c r="RYV2" s="157"/>
      <c r="RYW2" s="157"/>
      <c r="RYX2" s="157"/>
      <c r="RYY2" s="157"/>
      <c r="RYZ2" s="157"/>
      <c r="RZA2" s="157"/>
      <c r="RZB2" s="157"/>
      <c r="RZC2" s="157"/>
      <c r="RZD2" s="157"/>
      <c r="RZE2" s="157"/>
      <c r="RZF2" s="157"/>
      <c r="RZG2" s="157"/>
      <c r="RZH2" s="157"/>
      <c r="RZI2" s="157"/>
      <c r="RZJ2" s="157"/>
      <c r="RZK2" s="157"/>
      <c r="RZL2" s="157"/>
      <c r="RZM2" s="157"/>
      <c r="RZN2" s="157"/>
      <c r="RZO2" s="157"/>
      <c r="RZP2" s="157"/>
      <c r="RZQ2" s="157"/>
      <c r="RZR2" s="157"/>
      <c r="RZS2" s="157"/>
      <c r="RZT2" s="157"/>
      <c r="RZU2" s="157"/>
      <c r="RZV2" s="157"/>
      <c r="RZW2" s="157"/>
      <c r="RZX2" s="157"/>
      <c r="RZY2" s="157"/>
      <c r="RZZ2" s="157"/>
      <c r="SAA2" s="157"/>
      <c r="SAB2" s="157"/>
      <c r="SAC2" s="157"/>
      <c r="SAD2" s="157"/>
      <c r="SAE2" s="157"/>
      <c r="SAF2" s="157"/>
      <c r="SAG2" s="157"/>
      <c r="SAH2" s="157"/>
      <c r="SAI2" s="157"/>
      <c r="SAJ2" s="157"/>
      <c r="SAK2" s="157"/>
      <c r="SAL2" s="157"/>
      <c r="SAM2" s="157"/>
      <c r="SAN2" s="157"/>
      <c r="SAO2" s="157"/>
      <c r="SAP2" s="157"/>
      <c r="SAQ2" s="157"/>
      <c r="SAR2" s="157"/>
      <c r="SAS2" s="157"/>
      <c r="SAT2" s="157"/>
      <c r="SAU2" s="157"/>
      <c r="SAV2" s="157"/>
      <c r="SAW2" s="157"/>
      <c r="SAX2" s="157"/>
      <c r="SAY2" s="157"/>
      <c r="SAZ2" s="157"/>
      <c r="SBA2" s="157"/>
      <c r="SBB2" s="157"/>
      <c r="SBC2" s="157"/>
      <c r="SBD2" s="157"/>
      <c r="SBE2" s="157"/>
      <c r="SBF2" s="157"/>
      <c r="SBG2" s="157"/>
      <c r="SBH2" s="157"/>
      <c r="SBI2" s="157"/>
      <c r="SBJ2" s="157"/>
      <c r="SBK2" s="157"/>
      <c r="SBL2" s="157"/>
      <c r="SBM2" s="157"/>
      <c r="SBN2" s="157"/>
      <c r="SBO2" s="157"/>
      <c r="SBP2" s="157"/>
      <c r="SBQ2" s="157"/>
      <c r="SBR2" s="157"/>
      <c r="SBS2" s="157"/>
      <c r="SBT2" s="157"/>
      <c r="SBU2" s="157"/>
      <c r="SBV2" s="157"/>
      <c r="SBW2" s="157"/>
      <c r="SBX2" s="157"/>
      <c r="SBY2" s="157"/>
      <c r="SBZ2" s="157"/>
      <c r="SCA2" s="157"/>
      <c r="SCB2" s="157"/>
      <c r="SCC2" s="157"/>
      <c r="SCD2" s="157"/>
      <c r="SCE2" s="157"/>
      <c r="SCF2" s="157"/>
      <c r="SCG2" s="157"/>
      <c r="SCH2" s="157"/>
      <c r="SCI2" s="157"/>
      <c r="SCJ2" s="157"/>
      <c r="SCK2" s="157"/>
      <c r="SCL2" s="157"/>
      <c r="SCM2" s="157"/>
      <c r="SCN2" s="157"/>
      <c r="SCO2" s="157"/>
      <c r="SCP2" s="157"/>
      <c r="SCQ2" s="157"/>
      <c r="SCR2" s="157"/>
      <c r="SCS2" s="157"/>
      <c r="SCT2" s="157"/>
      <c r="SCU2" s="157"/>
      <c r="SCV2" s="157"/>
      <c r="SCW2" s="157"/>
      <c r="SCX2" s="157"/>
      <c r="SCY2" s="157"/>
      <c r="SCZ2" s="157"/>
      <c r="SDA2" s="157"/>
      <c r="SDB2" s="157"/>
      <c r="SDC2" s="157"/>
      <c r="SDD2" s="157"/>
      <c r="SDE2" s="157"/>
      <c r="SDF2" s="157"/>
      <c r="SDG2" s="157"/>
      <c r="SDH2" s="157"/>
      <c r="SDI2" s="157"/>
      <c r="SDJ2" s="157"/>
      <c r="SDK2" s="157"/>
      <c r="SDL2" s="157"/>
      <c r="SDM2" s="157"/>
      <c r="SDN2" s="157"/>
      <c r="SDO2" s="157"/>
      <c r="SDP2" s="157"/>
      <c r="SDQ2" s="157"/>
      <c r="SDR2" s="157"/>
      <c r="SDS2" s="157"/>
      <c r="SDT2" s="157"/>
      <c r="SDU2" s="157"/>
      <c r="SDV2" s="157"/>
      <c r="SDW2" s="157"/>
      <c r="SDX2" s="157"/>
      <c r="SDY2" s="157"/>
      <c r="SDZ2" s="157"/>
      <c r="SEA2" s="157"/>
      <c r="SEB2" s="157"/>
      <c r="SEC2" s="157"/>
      <c r="SED2" s="157"/>
      <c r="SEE2" s="157"/>
      <c r="SEF2" s="157"/>
      <c r="SEG2" s="157"/>
      <c r="SEH2" s="157"/>
      <c r="SEI2" s="157"/>
      <c r="SEJ2" s="157"/>
      <c r="SEK2" s="157"/>
      <c r="SEL2" s="157"/>
      <c r="SEM2" s="157"/>
      <c r="SEN2" s="157"/>
      <c r="SEO2" s="157"/>
      <c r="SEP2" s="157"/>
      <c r="SEQ2" s="157"/>
      <c r="SER2" s="157"/>
      <c r="SES2" s="157"/>
      <c r="SET2" s="157"/>
      <c r="SEU2" s="157"/>
      <c r="SEV2" s="157"/>
      <c r="SEW2" s="157"/>
      <c r="SEX2" s="157"/>
      <c r="SEY2" s="157"/>
      <c r="SEZ2" s="157"/>
      <c r="SFA2" s="157"/>
      <c r="SFB2" s="157"/>
      <c r="SFC2" s="157"/>
      <c r="SFD2" s="157"/>
      <c r="SFE2" s="157"/>
      <c r="SFF2" s="157"/>
      <c r="SFG2" s="157"/>
      <c r="SFH2" s="157"/>
      <c r="SFI2" s="157"/>
      <c r="SFJ2" s="157"/>
      <c r="SFK2" s="157"/>
      <c r="SFL2" s="157"/>
      <c r="SFM2" s="157"/>
      <c r="SFN2" s="157"/>
      <c r="SFO2" s="157"/>
      <c r="SFP2" s="157"/>
      <c r="SFQ2" s="157"/>
      <c r="SFR2" s="157"/>
      <c r="SFS2" s="157"/>
      <c r="SFT2" s="157"/>
      <c r="SFU2" s="157"/>
      <c r="SFV2" s="157"/>
      <c r="SFW2" s="157"/>
      <c r="SFX2" s="157"/>
      <c r="SFY2" s="157"/>
      <c r="SFZ2" s="157"/>
      <c r="SGA2" s="157"/>
      <c r="SGB2" s="157"/>
      <c r="SGC2" s="157"/>
      <c r="SGD2" s="157"/>
      <c r="SGE2" s="157"/>
      <c r="SGF2" s="157"/>
      <c r="SGG2" s="157"/>
      <c r="SGH2" s="157"/>
      <c r="SGI2" s="157"/>
      <c r="SGJ2" s="157"/>
      <c r="SGK2" s="157"/>
      <c r="SGL2" s="157"/>
      <c r="SGM2" s="157"/>
      <c r="SGN2" s="157"/>
      <c r="SGO2" s="157"/>
      <c r="SGP2" s="157"/>
      <c r="SGQ2" s="157"/>
      <c r="SGR2" s="157"/>
      <c r="SGS2" s="157"/>
      <c r="SGT2" s="157"/>
      <c r="SGU2" s="157"/>
      <c r="SGV2" s="157"/>
      <c r="SGW2" s="157"/>
      <c r="SGX2" s="157"/>
      <c r="SGY2" s="157"/>
      <c r="SGZ2" s="157"/>
      <c r="SHA2" s="157"/>
      <c r="SHB2" s="157"/>
      <c r="SHC2" s="157"/>
      <c r="SHD2" s="157"/>
      <c r="SHE2" s="157"/>
      <c r="SHF2" s="157"/>
      <c r="SHG2" s="157"/>
      <c r="SHH2" s="157"/>
      <c r="SHI2" s="157"/>
      <c r="SHJ2" s="157"/>
      <c r="SHK2" s="157"/>
      <c r="SHL2" s="157"/>
      <c r="SHM2" s="157"/>
      <c r="SHN2" s="157"/>
      <c r="SHO2" s="157"/>
      <c r="SHP2" s="157"/>
      <c r="SHQ2" s="157"/>
      <c r="SHR2" s="157"/>
      <c r="SHS2" s="157"/>
      <c r="SHT2" s="157"/>
      <c r="SHU2" s="157"/>
      <c r="SHV2" s="157"/>
      <c r="SHW2" s="157"/>
      <c r="SHX2" s="157"/>
      <c r="SHY2" s="157"/>
      <c r="SHZ2" s="157"/>
      <c r="SIA2" s="157"/>
      <c r="SIB2" s="157"/>
      <c r="SIC2" s="157"/>
      <c r="SID2" s="157"/>
      <c r="SIE2" s="157"/>
      <c r="SIF2" s="157"/>
      <c r="SIG2" s="157"/>
      <c r="SIH2" s="157"/>
      <c r="SII2" s="157"/>
      <c r="SIJ2" s="157"/>
      <c r="SIK2" s="157"/>
      <c r="SIL2" s="157"/>
      <c r="SIM2" s="157"/>
      <c r="SIN2" s="157"/>
      <c r="SIO2" s="157"/>
      <c r="SIP2" s="157"/>
      <c r="SIQ2" s="157"/>
      <c r="SIR2" s="157"/>
      <c r="SIS2" s="157"/>
      <c r="SIT2" s="157"/>
      <c r="SIU2" s="157"/>
      <c r="SIV2" s="157"/>
      <c r="SIW2" s="157"/>
      <c r="SIX2" s="157"/>
      <c r="SIY2" s="157"/>
      <c r="SIZ2" s="157"/>
      <c r="SJA2" s="157"/>
      <c r="SJB2" s="157"/>
      <c r="SJC2" s="157"/>
      <c r="SJD2" s="157"/>
      <c r="SJE2" s="157"/>
      <c r="SJF2" s="157"/>
      <c r="SJG2" s="157"/>
      <c r="SJH2" s="157"/>
      <c r="SJI2" s="157"/>
      <c r="SJJ2" s="157"/>
      <c r="SJK2" s="157"/>
      <c r="SJL2" s="157"/>
      <c r="SJM2" s="157"/>
      <c r="SJN2" s="157"/>
      <c r="SJO2" s="157"/>
      <c r="SJP2" s="157"/>
      <c r="SJQ2" s="157"/>
      <c r="SJR2" s="157"/>
      <c r="SJS2" s="157"/>
      <c r="SJT2" s="157"/>
      <c r="SJU2" s="157"/>
      <c r="SJV2" s="157"/>
      <c r="SJW2" s="157"/>
      <c r="SJX2" s="157"/>
      <c r="SJY2" s="157"/>
      <c r="SJZ2" s="157"/>
      <c r="SKA2" s="157"/>
      <c r="SKB2" s="157"/>
      <c r="SKC2" s="157"/>
      <c r="SKD2" s="157"/>
      <c r="SKE2" s="157"/>
      <c r="SKF2" s="157"/>
      <c r="SKG2" s="157"/>
      <c r="SKH2" s="157"/>
      <c r="SKI2" s="157"/>
      <c r="SKJ2" s="157"/>
      <c r="SKK2" s="157"/>
      <c r="SKL2" s="157"/>
      <c r="SKM2" s="157"/>
      <c r="SKN2" s="157"/>
      <c r="SKO2" s="157"/>
      <c r="SKP2" s="157"/>
      <c r="SKQ2" s="157"/>
      <c r="SKR2" s="157"/>
      <c r="SKS2" s="157"/>
      <c r="SKT2" s="157"/>
      <c r="SKU2" s="157"/>
      <c r="SKV2" s="157"/>
      <c r="SKW2" s="157"/>
      <c r="SKX2" s="157"/>
      <c r="SKY2" s="157"/>
      <c r="SKZ2" s="157"/>
      <c r="SLA2" s="157"/>
      <c r="SLB2" s="157"/>
      <c r="SLC2" s="157"/>
      <c r="SLD2" s="157"/>
      <c r="SLE2" s="157"/>
      <c r="SLF2" s="157"/>
      <c r="SLG2" s="157"/>
      <c r="SLH2" s="157"/>
      <c r="SLI2" s="157"/>
      <c r="SLJ2" s="157"/>
      <c r="SLK2" s="157"/>
      <c r="SLL2" s="157"/>
      <c r="SLM2" s="157"/>
      <c r="SLN2" s="157"/>
      <c r="SLO2" s="157"/>
      <c r="SLP2" s="157"/>
      <c r="SLQ2" s="157"/>
      <c r="SLR2" s="157"/>
      <c r="SLS2" s="157"/>
      <c r="SLT2" s="157"/>
      <c r="SLU2" s="157"/>
      <c r="SLV2" s="157"/>
      <c r="SLW2" s="157"/>
      <c r="SLX2" s="157"/>
      <c r="SLY2" s="157"/>
      <c r="SLZ2" s="157"/>
      <c r="SMA2" s="157"/>
      <c r="SMB2" s="157"/>
      <c r="SMC2" s="157"/>
      <c r="SMD2" s="157"/>
      <c r="SME2" s="157"/>
      <c r="SMF2" s="157"/>
      <c r="SMG2" s="157"/>
      <c r="SMH2" s="157"/>
      <c r="SMI2" s="157"/>
      <c r="SMJ2" s="157"/>
      <c r="SMK2" s="157"/>
      <c r="SML2" s="157"/>
      <c r="SMM2" s="157"/>
      <c r="SMN2" s="157"/>
      <c r="SMO2" s="157"/>
      <c r="SMP2" s="157"/>
      <c r="SMQ2" s="157"/>
      <c r="SMR2" s="157"/>
      <c r="SMS2" s="157"/>
      <c r="SMT2" s="157"/>
      <c r="SMU2" s="157"/>
      <c r="SMV2" s="157"/>
      <c r="SMW2" s="157"/>
      <c r="SMX2" s="157"/>
      <c r="SMY2" s="157"/>
      <c r="SMZ2" s="157"/>
      <c r="SNA2" s="157"/>
      <c r="SNB2" s="157"/>
      <c r="SNC2" s="157"/>
      <c r="SND2" s="157"/>
      <c r="SNE2" s="157"/>
      <c r="SNF2" s="157"/>
      <c r="SNG2" s="157"/>
      <c r="SNH2" s="157"/>
      <c r="SNI2" s="157"/>
      <c r="SNJ2" s="157"/>
      <c r="SNK2" s="157"/>
      <c r="SNL2" s="157"/>
      <c r="SNM2" s="157"/>
      <c r="SNN2" s="157"/>
      <c r="SNO2" s="157"/>
      <c r="SNP2" s="157"/>
      <c r="SNQ2" s="157"/>
      <c r="SNR2" s="157"/>
      <c r="SNS2" s="157"/>
      <c r="SNT2" s="157"/>
      <c r="SNU2" s="157"/>
      <c r="SNV2" s="157"/>
      <c r="SNW2" s="157"/>
      <c r="SNX2" s="157"/>
      <c r="SNY2" s="157"/>
      <c r="SNZ2" s="157"/>
      <c r="SOA2" s="157"/>
      <c r="SOB2" s="157"/>
      <c r="SOC2" s="157"/>
      <c r="SOD2" s="157"/>
      <c r="SOE2" s="157"/>
      <c r="SOF2" s="157"/>
      <c r="SOG2" s="157"/>
      <c r="SOH2" s="157"/>
      <c r="SOI2" s="157"/>
      <c r="SOJ2" s="157"/>
      <c r="SOK2" s="157"/>
      <c r="SOL2" s="157"/>
      <c r="SOM2" s="157"/>
      <c r="SON2" s="157"/>
      <c r="SOO2" s="157"/>
      <c r="SOP2" s="157"/>
      <c r="SOQ2" s="157"/>
      <c r="SOR2" s="157"/>
      <c r="SOS2" s="157"/>
      <c r="SOT2" s="157"/>
      <c r="SOU2" s="157"/>
      <c r="SOV2" s="157"/>
      <c r="SOW2" s="157"/>
      <c r="SOX2" s="157"/>
      <c r="SOY2" s="157"/>
      <c r="SOZ2" s="157"/>
      <c r="SPA2" s="157"/>
      <c r="SPB2" s="157"/>
      <c r="SPC2" s="157"/>
      <c r="SPD2" s="157"/>
      <c r="SPE2" s="157"/>
      <c r="SPF2" s="157"/>
      <c r="SPG2" s="157"/>
      <c r="SPH2" s="157"/>
      <c r="SPI2" s="157"/>
      <c r="SPJ2" s="157"/>
      <c r="SPK2" s="157"/>
      <c r="SPL2" s="157"/>
      <c r="SPM2" s="157"/>
      <c r="SPN2" s="157"/>
      <c r="SPO2" s="157"/>
      <c r="SPP2" s="157"/>
      <c r="SPQ2" s="157"/>
      <c r="SPR2" s="157"/>
      <c r="SPS2" s="157"/>
      <c r="SPT2" s="157"/>
      <c r="SPU2" s="157"/>
      <c r="SPV2" s="157"/>
      <c r="SPW2" s="157"/>
      <c r="SPX2" s="157"/>
      <c r="SPY2" s="157"/>
      <c r="SPZ2" s="157"/>
      <c r="SQA2" s="157"/>
      <c r="SQB2" s="157"/>
      <c r="SQC2" s="157"/>
      <c r="SQD2" s="157"/>
      <c r="SQE2" s="157"/>
      <c r="SQF2" s="157"/>
      <c r="SQG2" s="157"/>
      <c r="SQH2" s="157"/>
      <c r="SQI2" s="157"/>
      <c r="SQJ2" s="157"/>
      <c r="SQK2" s="157"/>
      <c r="SQL2" s="157"/>
      <c r="SQM2" s="157"/>
      <c r="SQN2" s="157"/>
      <c r="SQO2" s="157"/>
      <c r="SQP2" s="157"/>
      <c r="SQQ2" s="157"/>
      <c r="SQR2" s="157"/>
      <c r="SQS2" s="157"/>
      <c r="SQT2" s="157"/>
      <c r="SQU2" s="157"/>
      <c r="SQV2" s="157"/>
      <c r="SQW2" s="157"/>
      <c r="SQX2" s="157"/>
      <c r="SQY2" s="157"/>
      <c r="SQZ2" s="157"/>
      <c r="SRA2" s="157"/>
      <c r="SRB2" s="157"/>
      <c r="SRC2" s="157"/>
      <c r="SRD2" s="157"/>
      <c r="SRE2" s="157"/>
      <c r="SRF2" s="157"/>
      <c r="SRG2" s="157"/>
      <c r="SRH2" s="157"/>
      <c r="SRI2" s="157"/>
      <c r="SRJ2" s="157"/>
      <c r="SRK2" s="157"/>
      <c r="SRL2" s="157"/>
      <c r="SRM2" s="157"/>
      <c r="SRN2" s="157"/>
      <c r="SRO2" s="157"/>
      <c r="SRP2" s="157"/>
      <c r="SRQ2" s="157"/>
      <c r="SRR2" s="157"/>
      <c r="SRS2" s="157"/>
      <c r="SRT2" s="157"/>
      <c r="SRU2" s="157"/>
      <c r="SRV2" s="157"/>
      <c r="SRW2" s="157"/>
      <c r="SRX2" s="157"/>
      <c r="SRY2" s="157"/>
      <c r="SRZ2" s="157"/>
      <c r="SSA2" s="157"/>
      <c r="SSB2" s="157"/>
      <c r="SSC2" s="157"/>
      <c r="SSD2" s="157"/>
      <c r="SSE2" s="157"/>
      <c r="SSF2" s="157"/>
      <c r="SSG2" s="157"/>
      <c r="SSH2" s="157"/>
      <c r="SSI2" s="157"/>
      <c r="SSJ2" s="157"/>
      <c r="SSK2" s="157"/>
      <c r="SSL2" s="157"/>
      <c r="SSM2" s="157"/>
      <c r="SSN2" s="157"/>
      <c r="SSO2" s="157"/>
      <c r="SSP2" s="157"/>
      <c r="SSQ2" s="157"/>
      <c r="SSR2" s="157"/>
      <c r="SSS2" s="157"/>
      <c r="SST2" s="157"/>
      <c r="SSU2" s="157"/>
      <c r="SSV2" s="157"/>
      <c r="SSW2" s="157"/>
      <c r="SSX2" s="157"/>
      <c r="SSY2" s="157"/>
      <c r="SSZ2" s="157"/>
      <c r="STA2" s="157"/>
      <c r="STB2" s="157"/>
      <c r="STC2" s="157"/>
      <c r="STD2" s="157"/>
      <c r="STE2" s="157"/>
      <c r="STF2" s="157"/>
      <c r="STG2" s="157"/>
      <c r="STH2" s="157"/>
      <c r="STI2" s="157"/>
      <c r="STJ2" s="157"/>
      <c r="STK2" s="157"/>
      <c r="STL2" s="157"/>
      <c r="STM2" s="157"/>
      <c r="STN2" s="157"/>
      <c r="STO2" s="157"/>
      <c r="STP2" s="157"/>
      <c r="STQ2" s="157"/>
      <c r="STR2" s="157"/>
      <c r="STS2" s="157"/>
      <c r="STT2" s="157"/>
      <c r="STU2" s="157"/>
      <c r="STV2" s="157"/>
      <c r="STW2" s="157"/>
      <c r="STX2" s="157"/>
      <c r="STY2" s="157"/>
      <c r="STZ2" s="157"/>
      <c r="SUA2" s="157"/>
      <c r="SUB2" s="157"/>
      <c r="SUC2" s="157"/>
      <c r="SUD2" s="157"/>
      <c r="SUE2" s="157"/>
      <c r="SUF2" s="157"/>
      <c r="SUG2" s="157"/>
      <c r="SUH2" s="157"/>
      <c r="SUI2" s="157"/>
      <c r="SUJ2" s="157"/>
      <c r="SUK2" s="157"/>
      <c r="SUL2" s="157"/>
      <c r="SUM2" s="157"/>
      <c r="SUN2" s="157"/>
      <c r="SUO2" s="157"/>
      <c r="SUP2" s="157"/>
      <c r="SUQ2" s="157"/>
      <c r="SUR2" s="157"/>
      <c r="SUS2" s="157"/>
      <c r="SUT2" s="157"/>
      <c r="SUU2" s="157"/>
      <c r="SUV2" s="157"/>
      <c r="SUW2" s="157"/>
      <c r="SUX2" s="157"/>
      <c r="SUY2" s="157"/>
      <c r="SUZ2" s="157"/>
      <c r="SVA2" s="157"/>
      <c r="SVB2" s="157"/>
      <c r="SVC2" s="157"/>
      <c r="SVD2" s="157"/>
      <c r="SVE2" s="157"/>
      <c r="SVF2" s="157"/>
      <c r="SVG2" s="157"/>
      <c r="SVH2" s="157"/>
      <c r="SVI2" s="157"/>
      <c r="SVJ2" s="157"/>
      <c r="SVK2" s="157"/>
      <c r="SVL2" s="157"/>
      <c r="SVM2" s="157"/>
      <c r="SVN2" s="157"/>
      <c r="SVO2" s="157"/>
      <c r="SVP2" s="157"/>
      <c r="SVQ2" s="157"/>
      <c r="SVR2" s="157"/>
      <c r="SVS2" s="157"/>
      <c r="SVT2" s="157"/>
      <c r="SVU2" s="157"/>
      <c r="SVV2" s="157"/>
      <c r="SVW2" s="157"/>
      <c r="SVX2" s="157"/>
      <c r="SVY2" s="157"/>
      <c r="SVZ2" s="157"/>
      <c r="SWA2" s="157"/>
      <c r="SWB2" s="157"/>
      <c r="SWC2" s="157"/>
      <c r="SWD2" s="157"/>
      <c r="SWE2" s="157"/>
      <c r="SWF2" s="157"/>
      <c r="SWG2" s="157"/>
      <c r="SWH2" s="157"/>
      <c r="SWI2" s="157"/>
      <c r="SWJ2" s="157"/>
      <c r="SWK2" s="157"/>
      <c r="SWL2" s="157"/>
      <c r="SWM2" s="157"/>
      <c r="SWN2" s="157"/>
      <c r="SWO2" s="157"/>
      <c r="SWP2" s="157"/>
      <c r="SWQ2" s="157"/>
      <c r="SWR2" s="157"/>
      <c r="SWS2" s="157"/>
      <c r="SWT2" s="157"/>
      <c r="SWU2" s="157"/>
      <c r="SWV2" s="157"/>
      <c r="SWW2" s="157"/>
      <c r="SWX2" s="157"/>
      <c r="SWY2" s="157"/>
      <c r="SWZ2" s="157"/>
      <c r="SXA2" s="157"/>
      <c r="SXB2" s="157"/>
      <c r="SXC2" s="157"/>
      <c r="SXD2" s="157"/>
      <c r="SXE2" s="157"/>
      <c r="SXF2" s="157"/>
      <c r="SXG2" s="157"/>
      <c r="SXH2" s="157"/>
      <c r="SXI2" s="157"/>
      <c r="SXJ2" s="157"/>
      <c r="SXK2" s="157"/>
      <c r="SXL2" s="157"/>
      <c r="SXM2" s="157"/>
      <c r="SXN2" s="157"/>
      <c r="SXO2" s="157"/>
      <c r="SXP2" s="157"/>
      <c r="SXQ2" s="157"/>
      <c r="SXR2" s="157"/>
      <c r="SXS2" s="157"/>
      <c r="SXT2" s="157"/>
      <c r="SXU2" s="157"/>
      <c r="SXV2" s="157"/>
      <c r="SXW2" s="157"/>
      <c r="SXX2" s="157"/>
      <c r="SXY2" s="157"/>
      <c r="SXZ2" s="157"/>
      <c r="SYA2" s="157"/>
      <c r="SYB2" s="157"/>
      <c r="SYC2" s="157"/>
      <c r="SYD2" s="157"/>
      <c r="SYE2" s="157"/>
      <c r="SYF2" s="157"/>
      <c r="SYG2" s="157"/>
      <c r="SYH2" s="157"/>
      <c r="SYI2" s="157"/>
      <c r="SYJ2" s="157"/>
      <c r="SYK2" s="157"/>
      <c r="SYL2" s="157"/>
      <c r="SYM2" s="157"/>
      <c r="SYN2" s="157"/>
      <c r="SYO2" s="157"/>
      <c r="SYP2" s="157"/>
      <c r="SYQ2" s="157"/>
      <c r="SYR2" s="157"/>
      <c r="SYS2" s="157"/>
      <c r="SYT2" s="157"/>
      <c r="SYU2" s="157"/>
      <c r="SYV2" s="157"/>
      <c r="SYW2" s="157"/>
      <c r="SYX2" s="157"/>
      <c r="SYY2" s="157"/>
      <c r="SYZ2" s="157"/>
      <c r="SZA2" s="157"/>
      <c r="SZB2" s="157"/>
      <c r="SZC2" s="157"/>
      <c r="SZD2" s="157"/>
      <c r="SZE2" s="157"/>
      <c r="SZF2" s="157"/>
      <c r="SZG2" s="157"/>
      <c r="SZH2" s="157"/>
      <c r="SZI2" s="157"/>
      <c r="SZJ2" s="157"/>
      <c r="SZK2" s="157"/>
      <c r="SZL2" s="157"/>
      <c r="SZM2" s="157"/>
      <c r="SZN2" s="157"/>
      <c r="SZO2" s="157"/>
      <c r="SZP2" s="157"/>
      <c r="SZQ2" s="157"/>
      <c r="SZR2" s="157"/>
      <c r="SZS2" s="157"/>
      <c r="SZT2" s="157"/>
      <c r="SZU2" s="157"/>
      <c r="SZV2" s="157"/>
      <c r="SZW2" s="157"/>
      <c r="SZX2" s="157"/>
      <c r="SZY2" s="157"/>
      <c r="SZZ2" s="157"/>
      <c r="TAA2" s="157"/>
      <c r="TAB2" s="157"/>
      <c r="TAC2" s="157"/>
      <c r="TAD2" s="157"/>
      <c r="TAE2" s="157"/>
      <c r="TAF2" s="157"/>
      <c r="TAG2" s="157"/>
      <c r="TAH2" s="157"/>
      <c r="TAI2" s="157"/>
      <c r="TAJ2" s="157"/>
      <c r="TAK2" s="157"/>
      <c r="TAL2" s="157"/>
      <c r="TAM2" s="157"/>
      <c r="TAN2" s="157"/>
      <c r="TAO2" s="157"/>
      <c r="TAP2" s="157"/>
      <c r="TAQ2" s="157"/>
      <c r="TAR2" s="157"/>
      <c r="TAS2" s="157"/>
      <c r="TAT2" s="157"/>
      <c r="TAU2" s="157"/>
      <c r="TAV2" s="157"/>
      <c r="TAW2" s="157"/>
      <c r="TAX2" s="157"/>
      <c r="TAY2" s="157"/>
      <c r="TAZ2" s="157"/>
      <c r="TBA2" s="157"/>
      <c r="TBB2" s="157"/>
      <c r="TBC2" s="157"/>
      <c r="TBD2" s="157"/>
      <c r="TBE2" s="157"/>
      <c r="TBF2" s="157"/>
      <c r="TBG2" s="157"/>
      <c r="TBH2" s="157"/>
      <c r="TBI2" s="157"/>
      <c r="TBJ2" s="157"/>
      <c r="TBK2" s="157"/>
      <c r="TBL2" s="157"/>
      <c r="TBM2" s="157"/>
      <c r="TBN2" s="157"/>
      <c r="TBO2" s="157"/>
      <c r="TBP2" s="157"/>
      <c r="TBQ2" s="157"/>
      <c r="TBR2" s="157"/>
      <c r="TBS2" s="157"/>
      <c r="TBT2" s="157"/>
      <c r="TBU2" s="157"/>
      <c r="TBV2" s="157"/>
      <c r="TBW2" s="157"/>
      <c r="TBX2" s="157"/>
      <c r="TBY2" s="157"/>
      <c r="TBZ2" s="157"/>
      <c r="TCA2" s="157"/>
      <c r="TCB2" s="157"/>
      <c r="TCC2" s="157"/>
      <c r="TCD2" s="157"/>
      <c r="TCE2" s="157"/>
      <c r="TCF2" s="157"/>
      <c r="TCG2" s="157"/>
      <c r="TCH2" s="157"/>
      <c r="TCI2" s="157"/>
      <c r="TCJ2" s="157"/>
      <c r="TCK2" s="157"/>
      <c r="TCL2" s="157"/>
      <c r="TCM2" s="157"/>
      <c r="TCN2" s="157"/>
      <c r="TCO2" s="157"/>
      <c r="TCP2" s="157"/>
      <c r="TCQ2" s="157"/>
      <c r="TCR2" s="157"/>
      <c r="TCS2" s="157"/>
      <c r="TCT2" s="157"/>
      <c r="TCU2" s="157"/>
      <c r="TCV2" s="157"/>
      <c r="TCW2" s="157"/>
      <c r="TCX2" s="157"/>
      <c r="TCY2" s="157"/>
      <c r="TCZ2" s="157"/>
      <c r="TDA2" s="157"/>
      <c r="TDB2" s="157"/>
      <c r="TDC2" s="157"/>
      <c r="TDD2" s="157"/>
      <c r="TDE2" s="157"/>
      <c r="TDF2" s="157"/>
      <c r="TDG2" s="157"/>
      <c r="TDH2" s="157"/>
      <c r="TDI2" s="157"/>
      <c r="TDJ2" s="157"/>
      <c r="TDK2" s="157"/>
      <c r="TDL2" s="157"/>
      <c r="TDM2" s="157"/>
      <c r="TDN2" s="157"/>
      <c r="TDO2" s="157"/>
      <c r="TDP2" s="157"/>
      <c r="TDQ2" s="157"/>
      <c r="TDR2" s="157"/>
      <c r="TDS2" s="157"/>
      <c r="TDT2" s="157"/>
      <c r="TDU2" s="157"/>
      <c r="TDV2" s="157"/>
      <c r="TDW2" s="157"/>
      <c r="TDX2" s="157"/>
      <c r="TDY2" s="157"/>
      <c r="TDZ2" s="157"/>
      <c r="TEA2" s="157"/>
      <c r="TEB2" s="157"/>
      <c r="TEC2" s="157"/>
      <c r="TED2" s="157"/>
      <c r="TEE2" s="157"/>
      <c r="TEF2" s="157"/>
      <c r="TEG2" s="157"/>
      <c r="TEH2" s="157"/>
      <c r="TEI2" s="157"/>
      <c r="TEJ2" s="157"/>
      <c r="TEK2" s="157"/>
      <c r="TEL2" s="157"/>
      <c r="TEM2" s="157"/>
      <c r="TEN2" s="157"/>
      <c r="TEO2" s="157"/>
      <c r="TEP2" s="157"/>
      <c r="TEQ2" s="157"/>
      <c r="TER2" s="157"/>
      <c r="TES2" s="157"/>
      <c r="TET2" s="157"/>
      <c r="TEU2" s="157"/>
      <c r="TEV2" s="157"/>
      <c r="TEW2" s="157"/>
      <c r="TEX2" s="157"/>
      <c r="TEY2" s="157"/>
      <c r="TEZ2" s="157"/>
      <c r="TFA2" s="157"/>
      <c r="TFB2" s="157"/>
      <c r="TFC2" s="157"/>
      <c r="TFD2" s="157"/>
      <c r="TFE2" s="157"/>
      <c r="TFF2" s="157"/>
      <c r="TFG2" s="157"/>
      <c r="TFH2" s="157"/>
      <c r="TFI2" s="157"/>
      <c r="TFJ2" s="157"/>
      <c r="TFK2" s="157"/>
      <c r="TFL2" s="157"/>
      <c r="TFM2" s="157"/>
      <c r="TFN2" s="157"/>
      <c r="TFO2" s="157"/>
      <c r="TFP2" s="157"/>
      <c r="TFQ2" s="157"/>
      <c r="TFR2" s="157"/>
      <c r="TFS2" s="157"/>
      <c r="TFT2" s="157"/>
      <c r="TFU2" s="157"/>
      <c r="TFV2" s="157"/>
      <c r="TFW2" s="157"/>
      <c r="TFX2" s="157"/>
      <c r="TFY2" s="157"/>
      <c r="TFZ2" s="157"/>
      <c r="TGA2" s="157"/>
      <c r="TGB2" s="157"/>
      <c r="TGC2" s="157"/>
      <c r="TGD2" s="157"/>
      <c r="TGE2" s="157"/>
      <c r="TGF2" s="157"/>
      <c r="TGG2" s="157"/>
      <c r="TGH2" s="157"/>
      <c r="TGI2" s="157"/>
      <c r="TGJ2" s="157"/>
      <c r="TGK2" s="157"/>
      <c r="TGL2" s="157"/>
      <c r="TGM2" s="157"/>
      <c r="TGN2" s="157"/>
      <c r="TGO2" s="157"/>
      <c r="TGP2" s="157"/>
      <c r="TGQ2" s="157"/>
      <c r="TGR2" s="157"/>
      <c r="TGS2" s="157"/>
      <c r="TGT2" s="157"/>
      <c r="TGU2" s="157"/>
      <c r="TGV2" s="157"/>
      <c r="TGW2" s="157"/>
      <c r="TGX2" s="157"/>
      <c r="TGY2" s="157"/>
      <c r="TGZ2" s="157"/>
      <c r="THA2" s="157"/>
      <c r="THB2" s="157"/>
      <c r="THC2" s="157"/>
      <c r="THD2" s="157"/>
      <c r="THE2" s="157"/>
      <c r="THF2" s="157"/>
      <c r="THG2" s="157"/>
      <c r="THH2" s="157"/>
      <c r="THI2" s="157"/>
      <c r="THJ2" s="157"/>
      <c r="THK2" s="157"/>
      <c r="THL2" s="157"/>
      <c r="THM2" s="157"/>
      <c r="THN2" s="157"/>
      <c r="THO2" s="157"/>
      <c r="THP2" s="157"/>
      <c r="THQ2" s="157"/>
      <c r="THR2" s="157"/>
      <c r="THS2" s="157"/>
      <c r="THT2" s="157"/>
      <c r="THU2" s="157"/>
      <c r="THV2" s="157"/>
      <c r="THW2" s="157"/>
      <c r="THX2" s="157"/>
      <c r="THY2" s="157"/>
      <c r="THZ2" s="157"/>
      <c r="TIA2" s="157"/>
      <c r="TIB2" s="157"/>
      <c r="TIC2" s="157"/>
      <c r="TID2" s="157"/>
      <c r="TIE2" s="157"/>
      <c r="TIF2" s="157"/>
      <c r="TIG2" s="157"/>
      <c r="TIH2" s="157"/>
      <c r="TII2" s="157"/>
      <c r="TIJ2" s="157"/>
      <c r="TIK2" s="157"/>
      <c r="TIL2" s="157"/>
      <c r="TIM2" s="157"/>
      <c r="TIN2" s="157"/>
      <c r="TIO2" s="157"/>
      <c r="TIP2" s="157"/>
      <c r="TIQ2" s="157"/>
      <c r="TIR2" s="157"/>
      <c r="TIS2" s="157"/>
      <c r="TIT2" s="157"/>
      <c r="TIU2" s="157"/>
      <c r="TIV2" s="157"/>
      <c r="TIW2" s="157"/>
      <c r="TIX2" s="157"/>
      <c r="TIY2" s="157"/>
      <c r="TIZ2" s="157"/>
      <c r="TJA2" s="157"/>
      <c r="TJB2" s="157"/>
      <c r="TJC2" s="157"/>
      <c r="TJD2" s="157"/>
      <c r="TJE2" s="157"/>
      <c r="TJF2" s="157"/>
      <c r="TJG2" s="157"/>
      <c r="TJH2" s="157"/>
      <c r="TJI2" s="157"/>
      <c r="TJJ2" s="157"/>
      <c r="TJK2" s="157"/>
      <c r="TJL2" s="157"/>
      <c r="TJM2" s="157"/>
      <c r="TJN2" s="157"/>
      <c r="TJO2" s="157"/>
      <c r="TJP2" s="157"/>
      <c r="TJQ2" s="157"/>
      <c r="TJR2" s="157"/>
      <c r="TJS2" s="157"/>
      <c r="TJT2" s="157"/>
      <c r="TJU2" s="157"/>
      <c r="TJV2" s="157"/>
      <c r="TJW2" s="157"/>
      <c r="TJX2" s="157"/>
      <c r="TJY2" s="157"/>
      <c r="TJZ2" s="157"/>
      <c r="TKA2" s="157"/>
      <c r="TKB2" s="157"/>
      <c r="TKC2" s="157"/>
      <c r="TKD2" s="157"/>
      <c r="TKE2" s="157"/>
      <c r="TKF2" s="157"/>
      <c r="TKG2" s="157"/>
      <c r="TKH2" s="157"/>
      <c r="TKI2" s="157"/>
      <c r="TKJ2" s="157"/>
      <c r="TKK2" s="157"/>
      <c r="TKL2" s="157"/>
      <c r="TKM2" s="157"/>
      <c r="TKN2" s="157"/>
      <c r="TKO2" s="157"/>
      <c r="TKP2" s="157"/>
      <c r="TKQ2" s="157"/>
      <c r="TKR2" s="157"/>
      <c r="TKS2" s="157"/>
      <c r="TKT2" s="157"/>
      <c r="TKU2" s="157"/>
      <c r="TKV2" s="157"/>
      <c r="TKW2" s="157"/>
      <c r="TKX2" s="157"/>
      <c r="TKY2" s="157"/>
      <c r="TKZ2" s="157"/>
      <c r="TLA2" s="157"/>
      <c r="TLB2" s="157"/>
      <c r="TLC2" s="157"/>
      <c r="TLD2" s="157"/>
      <c r="TLE2" s="157"/>
      <c r="TLF2" s="157"/>
      <c r="TLG2" s="157"/>
      <c r="TLH2" s="157"/>
      <c r="TLI2" s="157"/>
      <c r="TLJ2" s="157"/>
      <c r="TLK2" s="157"/>
      <c r="TLL2" s="157"/>
      <c r="TLM2" s="157"/>
      <c r="TLN2" s="157"/>
      <c r="TLO2" s="157"/>
      <c r="TLP2" s="157"/>
      <c r="TLQ2" s="157"/>
      <c r="TLR2" s="157"/>
      <c r="TLS2" s="157"/>
      <c r="TLT2" s="157"/>
      <c r="TLU2" s="157"/>
      <c r="TLV2" s="157"/>
      <c r="TLW2" s="157"/>
      <c r="TLX2" s="157"/>
      <c r="TLY2" s="157"/>
      <c r="TLZ2" s="157"/>
      <c r="TMA2" s="157"/>
      <c r="TMB2" s="157"/>
      <c r="TMC2" s="157"/>
      <c r="TMD2" s="157"/>
      <c r="TME2" s="157"/>
      <c r="TMF2" s="157"/>
      <c r="TMG2" s="157"/>
      <c r="TMH2" s="157"/>
      <c r="TMI2" s="157"/>
      <c r="TMJ2" s="157"/>
      <c r="TMK2" s="157"/>
      <c r="TML2" s="157"/>
      <c r="TMM2" s="157"/>
      <c r="TMN2" s="157"/>
      <c r="TMO2" s="157"/>
      <c r="TMP2" s="157"/>
      <c r="TMQ2" s="157"/>
      <c r="TMR2" s="157"/>
      <c r="TMS2" s="157"/>
      <c r="TMT2" s="157"/>
      <c r="TMU2" s="157"/>
      <c r="TMV2" s="157"/>
      <c r="TMW2" s="157"/>
      <c r="TMX2" s="157"/>
      <c r="TMY2" s="157"/>
      <c r="TMZ2" s="157"/>
      <c r="TNA2" s="157"/>
      <c r="TNB2" s="157"/>
      <c r="TNC2" s="157"/>
      <c r="TND2" s="157"/>
      <c r="TNE2" s="157"/>
      <c r="TNF2" s="157"/>
      <c r="TNG2" s="157"/>
      <c r="TNH2" s="157"/>
      <c r="TNI2" s="157"/>
      <c r="TNJ2" s="157"/>
      <c r="TNK2" s="157"/>
      <c r="TNL2" s="157"/>
      <c r="TNM2" s="157"/>
      <c r="TNN2" s="157"/>
      <c r="TNO2" s="157"/>
      <c r="TNP2" s="157"/>
      <c r="TNQ2" s="157"/>
      <c r="TNR2" s="157"/>
      <c r="TNS2" s="157"/>
      <c r="TNT2" s="157"/>
      <c r="TNU2" s="157"/>
      <c r="TNV2" s="157"/>
      <c r="TNW2" s="157"/>
      <c r="TNX2" s="157"/>
      <c r="TNY2" s="157"/>
      <c r="TNZ2" s="157"/>
      <c r="TOA2" s="157"/>
      <c r="TOB2" s="157"/>
      <c r="TOC2" s="157"/>
      <c r="TOD2" s="157"/>
      <c r="TOE2" s="157"/>
      <c r="TOF2" s="157"/>
      <c r="TOG2" s="157"/>
      <c r="TOH2" s="157"/>
      <c r="TOI2" s="157"/>
      <c r="TOJ2" s="157"/>
      <c r="TOK2" s="157"/>
      <c r="TOL2" s="157"/>
      <c r="TOM2" s="157"/>
      <c r="TON2" s="157"/>
      <c r="TOO2" s="157"/>
      <c r="TOP2" s="157"/>
      <c r="TOQ2" s="157"/>
      <c r="TOR2" s="157"/>
      <c r="TOS2" s="157"/>
      <c r="TOT2" s="157"/>
      <c r="TOU2" s="157"/>
      <c r="TOV2" s="157"/>
      <c r="TOW2" s="157"/>
      <c r="TOX2" s="157"/>
      <c r="TOY2" s="157"/>
      <c r="TOZ2" s="157"/>
      <c r="TPA2" s="157"/>
      <c r="TPB2" s="157"/>
      <c r="TPC2" s="157"/>
      <c r="TPD2" s="157"/>
      <c r="TPE2" s="157"/>
      <c r="TPF2" s="157"/>
      <c r="TPG2" s="157"/>
      <c r="TPH2" s="157"/>
      <c r="TPI2" s="157"/>
      <c r="TPJ2" s="157"/>
      <c r="TPK2" s="157"/>
      <c r="TPL2" s="157"/>
      <c r="TPM2" s="157"/>
      <c r="TPN2" s="157"/>
      <c r="TPO2" s="157"/>
      <c r="TPP2" s="157"/>
      <c r="TPQ2" s="157"/>
      <c r="TPR2" s="157"/>
      <c r="TPS2" s="157"/>
      <c r="TPT2" s="157"/>
      <c r="TPU2" s="157"/>
      <c r="TPV2" s="157"/>
      <c r="TPW2" s="157"/>
      <c r="TPX2" s="157"/>
      <c r="TPY2" s="157"/>
      <c r="TPZ2" s="157"/>
      <c r="TQA2" s="157"/>
      <c r="TQB2" s="157"/>
      <c r="TQC2" s="157"/>
      <c r="TQD2" s="157"/>
      <c r="TQE2" s="157"/>
      <c r="TQF2" s="157"/>
      <c r="TQG2" s="157"/>
      <c r="TQH2" s="157"/>
      <c r="TQI2" s="157"/>
      <c r="TQJ2" s="157"/>
      <c r="TQK2" s="157"/>
      <c r="TQL2" s="157"/>
      <c r="TQM2" s="157"/>
      <c r="TQN2" s="157"/>
      <c r="TQO2" s="157"/>
      <c r="TQP2" s="157"/>
      <c r="TQQ2" s="157"/>
      <c r="TQR2" s="157"/>
      <c r="TQS2" s="157"/>
      <c r="TQT2" s="157"/>
      <c r="TQU2" s="157"/>
      <c r="TQV2" s="157"/>
      <c r="TQW2" s="157"/>
      <c r="TQX2" s="157"/>
      <c r="TQY2" s="157"/>
      <c r="TQZ2" s="157"/>
      <c r="TRA2" s="157"/>
      <c r="TRB2" s="157"/>
      <c r="TRC2" s="157"/>
      <c r="TRD2" s="157"/>
      <c r="TRE2" s="157"/>
      <c r="TRF2" s="157"/>
      <c r="TRG2" s="157"/>
      <c r="TRH2" s="157"/>
      <c r="TRI2" s="157"/>
      <c r="TRJ2" s="157"/>
      <c r="TRK2" s="157"/>
      <c r="TRL2" s="157"/>
      <c r="TRM2" s="157"/>
      <c r="TRN2" s="157"/>
      <c r="TRO2" s="157"/>
      <c r="TRP2" s="157"/>
      <c r="TRQ2" s="157"/>
      <c r="TRR2" s="157"/>
      <c r="TRS2" s="157"/>
      <c r="TRT2" s="157"/>
      <c r="TRU2" s="157"/>
      <c r="TRV2" s="157"/>
      <c r="TRW2" s="157"/>
      <c r="TRX2" s="157"/>
      <c r="TRY2" s="157"/>
      <c r="TRZ2" s="157"/>
      <c r="TSA2" s="157"/>
      <c r="TSB2" s="157"/>
      <c r="TSC2" s="157"/>
      <c r="TSD2" s="157"/>
      <c r="TSE2" s="157"/>
      <c r="TSF2" s="157"/>
      <c r="TSG2" s="157"/>
      <c r="TSH2" s="157"/>
      <c r="TSI2" s="157"/>
      <c r="TSJ2" s="157"/>
      <c r="TSK2" s="157"/>
      <c r="TSL2" s="157"/>
      <c r="TSM2" s="157"/>
      <c r="TSN2" s="157"/>
      <c r="TSO2" s="157"/>
      <c r="TSP2" s="157"/>
      <c r="TSQ2" s="157"/>
      <c r="TSR2" s="157"/>
      <c r="TSS2" s="157"/>
      <c r="TST2" s="157"/>
      <c r="TSU2" s="157"/>
      <c r="TSV2" s="157"/>
      <c r="TSW2" s="157"/>
      <c r="TSX2" s="157"/>
      <c r="TSY2" s="157"/>
      <c r="TSZ2" s="157"/>
      <c r="TTA2" s="157"/>
      <c r="TTB2" s="157"/>
      <c r="TTC2" s="157"/>
      <c r="TTD2" s="157"/>
      <c r="TTE2" s="157"/>
      <c r="TTF2" s="157"/>
      <c r="TTG2" s="157"/>
      <c r="TTH2" s="157"/>
      <c r="TTI2" s="157"/>
      <c r="TTJ2" s="157"/>
      <c r="TTK2" s="157"/>
      <c r="TTL2" s="157"/>
      <c r="TTM2" s="157"/>
      <c r="TTN2" s="157"/>
      <c r="TTO2" s="157"/>
      <c r="TTP2" s="157"/>
      <c r="TTQ2" s="157"/>
      <c r="TTR2" s="157"/>
      <c r="TTS2" s="157"/>
      <c r="TTT2" s="157"/>
      <c r="TTU2" s="157"/>
      <c r="TTV2" s="157"/>
      <c r="TTW2" s="157"/>
      <c r="TTX2" s="157"/>
      <c r="TTY2" s="157"/>
      <c r="TTZ2" s="157"/>
      <c r="TUA2" s="157"/>
      <c r="TUB2" s="157"/>
      <c r="TUC2" s="157"/>
      <c r="TUD2" s="157"/>
      <c r="TUE2" s="157"/>
      <c r="TUF2" s="157"/>
      <c r="TUG2" s="157"/>
      <c r="TUH2" s="157"/>
      <c r="TUI2" s="157"/>
      <c r="TUJ2" s="157"/>
      <c r="TUK2" s="157"/>
      <c r="TUL2" s="157"/>
      <c r="TUM2" s="157"/>
      <c r="TUN2" s="157"/>
      <c r="TUO2" s="157"/>
      <c r="TUP2" s="157"/>
      <c r="TUQ2" s="157"/>
      <c r="TUR2" s="157"/>
      <c r="TUS2" s="157"/>
      <c r="TUT2" s="157"/>
      <c r="TUU2" s="157"/>
      <c r="TUV2" s="157"/>
      <c r="TUW2" s="157"/>
      <c r="TUX2" s="157"/>
      <c r="TUY2" s="157"/>
      <c r="TUZ2" s="157"/>
      <c r="TVA2" s="157"/>
      <c r="TVB2" s="157"/>
      <c r="TVC2" s="157"/>
      <c r="TVD2" s="157"/>
      <c r="TVE2" s="157"/>
      <c r="TVF2" s="157"/>
      <c r="TVG2" s="157"/>
      <c r="TVH2" s="157"/>
      <c r="TVI2" s="157"/>
      <c r="TVJ2" s="157"/>
      <c r="TVK2" s="157"/>
      <c r="TVL2" s="157"/>
      <c r="TVM2" s="157"/>
      <c r="TVN2" s="157"/>
      <c r="TVO2" s="157"/>
      <c r="TVP2" s="157"/>
      <c r="TVQ2" s="157"/>
      <c r="TVR2" s="157"/>
      <c r="TVS2" s="157"/>
      <c r="TVT2" s="157"/>
      <c r="TVU2" s="157"/>
      <c r="TVV2" s="157"/>
      <c r="TVW2" s="157"/>
      <c r="TVX2" s="157"/>
      <c r="TVY2" s="157"/>
      <c r="TVZ2" s="157"/>
      <c r="TWA2" s="157"/>
      <c r="TWB2" s="157"/>
      <c r="TWC2" s="157"/>
      <c r="TWD2" s="157"/>
      <c r="TWE2" s="157"/>
      <c r="TWF2" s="157"/>
      <c r="TWG2" s="157"/>
      <c r="TWH2" s="157"/>
      <c r="TWI2" s="157"/>
      <c r="TWJ2" s="157"/>
      <c r="TWK2" s="157"/>
      <c r="TWL2" s="157"/>
      <c r="TWM2" s="157"/>
      <c r="TWN2" s="157"/>
      <c r="TWO2" s="157"/>
      <c r="TWP2" s="157"/>
      <c r="TWQ2" s="157"/>
      <c r="TWR2" s="157"/>
      <c r="TWS2" s="157"/>
      <c r="TWT2" s="157"/>
      <c r="TWU2" s="157"/>
      <c r="TWV2" s="157"/>
      <c r="TWW2" s="157"/>
      <c r="TWX2" s="157"/>
      <c r="TWY2" s="157"/>
      <c r="TWZ2" s="157"/>
      <c r="TXA2" s="157"/>
      <c r="TXB2" s="157"/>
      <c r="TXC2" s="157"/>
      <c r="TXD2" s="157"/>
      <c r="TXE2" s="157"/>
      <c r="TXF2" s="157"/>
      <c r="TXG2" s="157"/>
      <c r="TXH2" s="157"/>
      <c r="TXI2" s="157"/>
      <c r="TXJ2" s="157"/>
      <c r="TXK2" s="157"/>
      <c r="TXL2" s="157"/>
      <c r="TXM2" s="157"/>
      <c r="TXN2" s="157"/>
      <c r="TXO2" s="157"/>
      <c r="TXP2" s="157"/>
      <c r="TXQ2" s="157"/>
      <c r="TXR2" s="157"/>
      <c r="TXS2" s="157"/>
      <c r="TXT2" s="157"/>
      <c r="TXU2" s="157"/>
      <c r="TXV2" s="157"/>
      <c r="TXW2" s="157"/>
      <c r="TXX2" s="157"/>
      <c r="TXY2" s="157"/>
      <c r="TXZ2" s="157"/>
      <c r="TYA2" s="157"/>
      <c r="TYB2" s="157"/>
      <c r="TYC2" s="157"/>
      <c r="TYD2" s="157"/>
      <c r="TYE2" s="157"/>
      <c r="TYF2" s="157"/>
      <c r="TYG2" s="157"/>
      <c r="TYH2" s="157"/>
      <c r="TYI2" s="157"/>
      <c r="TYJ2" s="157"/>
      <c r="TYK2" s="157"/>
      <c r="TYL2" s="157"/>
      <c r="TYM2" s="157"/>
      <c r="TYN2" s="157"/>
      <c r="TYO2" s="157"/>
      <c r="TYP2" s="157"/>
      <c r="TYQ2" s="157"/>
      <c r="TYR2" s="157"/>
      <c r="TYS2" s="157"/>
      <c r="TYT2" s="157"/>
      <c r="TYU2" s="157"/>
      <c r="TYV2" s="157"/>
      <c r="TYW2" s="157"/>
      <c r="TYX2" s="157"/>
      <c r="TYY2" s="157"/>
      <c r="TYZ2" s="157"/>
      <c r="TZA2" s="157"/>
      <c r="TZB2" s="157"/>
      <c r="TZC2" s="157"/>
      <c r="TZD2" s="157"/>
      <c r="TZE2" s="157"/>
      <c r="TZF2" s="157"/>
      <c r="TZG2" s="157"/>
      <c r="TZH2" s="157"/>
      <c r="TZI2" s="157"/>
      <c r="TZJ2" s="157"/>
      <c r="TZK2" s="157"/>
      <c r="TZL2" s="157"/>
      <c r="TZM2" s="157"/>
      <c r="TZN2" s="157"/>
      <c r="TZO2" s="157"/>
      <c r="TZP2" s="157"/>
      <c r="TZQ2" s="157"/>
      <c r="TZR2" s="157"/>
      <c r="TZS2" s="157"/>
      <c r="TZT2" s="157"/>
      <c r="TZU2" s="157"/>
      <c r="TZV2" s="157"/>
      <c r="TZW2" s="157"/>
      <c r="TZX2" s="157"/>
      <c r="TZY2" s="157"/>
      <c r="TZZ2" s="157"/>
      <c r="UAA2" s="157"/>
      <c r="UAB2" s="157"/>
      <c r="UAC2" s="157"/>
      <c r="UAD2" s="157"/>
      <c r="UAE2" s="157"/>
      <c r="UAF2" s="157"/>
      <c r="UAG2" s="157"/>
      <c r="UAH2" s="157"/>
      <c r="UAI2" s="157"/>
      <c r="UAJ2" s="157"/>
      <c r="UAK2" s="157"/>
      <c r="UAL2" s="157"/>
      <c r="UAM2" s="157"/>
      <c r="UAN2" s="157"/>
      <c r="UAO2" s="157"/>
      <c r="UAP2" s="157"/>
      <c r="UAQ2" s="157"/>
      <c r="UAR2" s="157"/>
      <c r="UAS2" s="157"/>
      <c r="UAT2" s="157"/>
      <c r="UAU2" s="157"/>
      <c r="UAV2" s="157"/>
      <c r="UAW2" s="157"/>
      <c r="UAX2" s="157"/>
      <c r="UAY2" s="157"/>
      <c r="UAZ2" s="157"/>
      <c r="UBA2" s="157"/>
      <c r="UBB2" s="157"/>
      <c r="UBC2" s="157"/>
      <c r="UBD2" s="157"/>
      <c r="UBE2" s="157"/>
      <c r="UBF2" s="157"/>
      <c r="UBG2" s="157"/>
      <c r="UBH2" s="157"/>
      <c r="UBI2" s="157"/>
      <c r="UBJ2" s="157"/>
      <c r="UBK2" s="157"/>
      <c r="UBL2" s="157"/>
      <c r="UBM2" s="157"/>
      <c r="UBN2" s="157"/>
      <c r="UBO2" s="157"/>
      <c r="UBP2" s="157"/>
      <c r="UBQ2" s="157"/>
      <c r="UBR2" s="157"/>
      <c r="UBS2" s="157"/>
      <c r="UBT2" s="157"/>
      <c r="UBU2" s="157"/>
      <c r="UBV2" s="157"/>
      <c r="UBW2" s="157"/>
      <c r="UBX2" s="157"/>
      <c r="UBY2" s="157"/>
      <c r="UBZ2" s="157"/>
      <c r="UCA2" s="157"/>
      <c r="UCB2" s="157"/>
      <c r="UCC2" s="157"/>
      <c r="UCD2" s="157"/>
      <c r="UCE2" s="157"/>
      <c r="UCF2" s="157"/>
      <c r="UCG2" s="157"/>
      <c r="UCH2" s="157"/>
      <c r="UCI2" s="157"/>
      <c r="UCJ2" s="157"/>
      <c r="UCK2" s="157"/>
      <c r="UCL2" s="157"/>
      <c r="UCM2" s="157"/>
      <c r="UCN2" s="157"/>
      <c r="UCO2" s="157"/>
      <c r="UCP2" s="157"/>
      <c r="UCQ2" s="157"/>
      <c r="UCR2" s="157"/>
      <c r="UCS2" s="157"/>
      <c r="UCT2" s="157"/>
      <c r="UCU2" s="157"/>
      <c r="UCV2" s="157"/>
      <c r="UCW2" s="157"/>
      <c r="UCX2" s="157"/>
      <c r="UCY2" s="157"/>
      <c r="UCZ2" s="157"/>
      <c r="UDA2" s="157"/>
      <c r="UDB2" s="157"/>
      <c r="UDC2" s="157"/>
      <c r="UDD2" s="157"/>
      <c r="UDE2" s="157"/>
      <c r="UDF2" s="157"/>
      <c r="UDG2" s="157"/>
      <c r="UDH2" s="157"/>
      <c r="UDI2" s="157"/>
      <c r="UDJ2" s="157"/>
      <c r="UDK2" s="157"/>
      <c r="UDL2" s="157"/>
      <c r="UDM2" s="157"/>
      <c r="UDN2" s="157"/>
      <c r="UDO2" s="157"/>
      <c r="UDP2" s="157"/>
      <c r="UDQ2" s="157"/>
      <c r="UDR2" s="157"/>
      <c r="UDS2" s="157"/>
      <c r="UDT2" s="157"/>
      <c r="UDU2" s="157"/>
      <c r="UDV2" s="157"/>
      <c r="UDW2" s="157"/>
      <c r="UDX2" s="157"/>
      <c r="UDY2" s="157"/>
      <c r="UDZ2" s="157"/>
      <c r="UEA2" s="157"/>
      <c r="UEB2" s="157"/>
      <c r="UEC2" s="157"/>
      <c r="UED2" s="157"/>
      <c r="UEE2" s="157"/>
      <c r="UEF2" s="157"/>
      <c r="UEG2" s="157"/>
      <c r="UEH2" s="157"/>
      <c r="UEI2" s="157"/>
      <c r="UEJ2" s="157"/>
      <c r="UEK2" s="157"/>
      <c r="UEL2" s="157"/>
      <c r="UEM2" s="157"/>
      <c r="UEN2" s="157"/>
      <c r="UEO2" s="157"/>
      <c r="UEP2" s="157"/>
      <c r="UEQ2" s="157"/>
      <c r="UER2" s="157"/>
      <c r="UES2" s="157"/>
      <c r="UET2" s="157"/>
      <c r="UEU2" s="157"/>
      <c r="UEV2" s="157"/>
      <c r="UEW2" s="157"/>
      <c r="UEX2" s="157"/>
      <c r="UEY2" s="157"/>
      <c r="UEZ2" s="157"/>
      <c r="UFA2" s="157"/>
      <c r="UFB2" s="157"/>
      <c r="UFC2" s="157"/>
      <c r="UFD2" s="157"/>
      <c r="UFE2" s="157"/>
      <c r="UFF2" s="157"/>
      <c r="UFG2" s="157"/>
      <c r="UFH2" s="157"/>
      <c r="UFI2" s="157"/>
      <c r="UFJ2" s="157"/>
      <c r="UFK2" s="157"/>
      <c r="UFL2" s="157"/>
      <c r="UFM2" s="157"/>
      <c r="UFN2" s="157"/>
      <c r="UFO2" s="157"/>
      <c r="UFP2" s="157"/>
      <c r="UFQ2" s="157"/>
      <c r="UFR2" s="157"/>
      <c r="UFS2" s="157"/>
      <c r="UFT2" s="157"/>
      <c r="UFU2" s="157"/>
      <c r="UFV2" s="157"/>
      <c r="UFW2" s="157"/>
      <c r="UFX2" s="157"/>
      <c r="UFY2" s="157"/>
      <c r="UFZ2" s="157"/>
      <c r="UGA2" s="157"/>
      <c r="UGB2" s="157"/>
      <c r="UGC2" s="157"/>
      <c r="UGD2" s="157"/>
      <c r="UGE2" s="157"/>
      <c r="UGF2" s="157"/>
      <c r="UGG2" s="157"/>
      <c r="UGH2" s="157"/>
      <c r="UGI2" s="157"/>
      <c r="UGJ2" s="157"/>
      <c r="UGK2" s="157"/>
      <c r="UGL2" s="157"/>
      <c r="UGM2" s="157"/>
      <c r="UGN2" s="157"/>
      <c r="UGO2" s="157"/>
      <c r="UGP2" s="157"/>
      <c r="UGQ2" s="157"/>
      <c r="UGR2" s="157"/>
      <c r="UGS2" s="157"/>
      <c r="UGT2" s="157"/>
      <c r="UGU2" s="157"/>
      <c r="UGV2" s="157"/>
      <c r="UGW2" s="157"/>
      <c r="UGX2" s="157"/>
      <c r="UGY2" s="157"/>
      <c r="UGZ2" s="157"/>
      <c r="UHA2" s="157"/>
      <c r="UHB2" s="157"/>
      <c r="UHC2" s="157"/>
      <c r="UHD2" s="157"/>
      <c r="UHE2" s="157"/>
      <c r="UHF2" s="157"/>
      <c r="UHG2" s="157"/>
      <c r="UHH2" s="157"/>
      <c r="UHI2" s="157"/>
      <c r="UHJ2" s="157"/>
      <c r="UHK2" s="157"/>
      <c r="UHL2" s="157"/>
      <c r="UHM2" s="157"/>
      <c r="UHN2" s="157"/>
      <c r="UHO2" s="157"/>
      <c r="UHP2" s="157"/>
      <c r="UHQ2" s="157"/>
      <c r="UHR2" s="157"/>
      <c r="UHS2" s="157"/>
      <c r="UHT2" s="157"/>
      <c r="UHU2" s="157"/>
      <c r="UHV2" s="157"/>
      <c r="UHW2" s="157"/>
      <c r="UHX2" s="157"/>
      <c r="UHY2" s="157"/>
      <c r="UHZ2" s="157"/>
      <c r="UIA2" s="157"/>
      <c r="UIB2" s="157"/>
      <c r="UIC2" s="157"/>
      <c r="UID2" s="157"/>
      <c r="UIE2" s="157"/>
      <c r="UIF2" s="157"/>
      <c r="UIG2" s="157"/>
      <c r="UIH2" s="157"/>
      <c r="UII2" s="157"/>
      <c r="UIJ2" s="157"/>
      <c r="UIK2" s="157"/>
      <c r="UIL2" s="157"/>
      <c r="UIM2" s="157"/>
      <c r="UIN2" s="157"/>
      <c r="UIO2" s="157"/>
      <c r="UIP2" s="157"/>
      <c r="UIQ2" s="157"/>
      <c r="UIR2" s="157"/>
      <c r="UIS2" s="157"/>
      <c r="UIT2" s="157"/>
      <c r="UIU2" s="157"/>
      <c r="UIV2" s="157"/>
      <c r="UIW2" s="157"/>
      <c r="UIX2" s="157"/>
      <c r="UIY2" s="157"/>
      <c r="UIZ2" s="157"/>
      <c r="UJA2" s="157"/>
      <c r="UJB2" s="157"/>
      <c r="UJC2" s="157"/>
      <c r="UJD2" s="157"/>
      <c r="UJE2" s="157"/>
      <c r="UJF2" s="157"/>
      <c r="UJG2" s="157"/>
      <c r="UJH2" s="157"/>
      <c r="UJI2" s="157"/>
      <c r="UJJ2" s="157"/>
      <c r="UJK2" s="157"/>
      <c r="UJL2" s="157"/>
      <c r="UJM2" s="157"/>
      <c r="UJN2" s="157"/>
      <c r="UJO2" s="157"/>
      <c r="UJP2" s="157"/>
      <c r="UJQ2" s="157"/>
      <c r="UJR2" s="157"/>
      <c r="UJS2" s="157"/>
      <c r="UJT2" s="157"/>
      <c r="UJU2" s="157"/>
      <c r="UJV2" s="157"/>
      <c r="UJW2" s="157"/>
      <c r="UJX2" s="157"/>
      <c r="UJY2" s="157"/>
      <c r="UJZ2" s="157"/>
      <c r="UKA2" s="157"/>
      <c r="UKB2" s="157"/>
      <c r="UKC2" s="157"/>
      <c r="UKD2" s="157"/>
      <c r="UKE2" s="157"/>
      <c r="UKF2" s="157"/>
      <c r="UKG2" s="157"/>
      <c r="UKH2" s="157"/>
      <c r="UKI2" s="157"/>
      <c r="UKJ2" s="157"/>
      <c r="UKK2" s="157"/>
      <c r="UKL2" s="157"/>
      <c r="UKM2" s="157"/>
      <c r="UKN2" s="157"/>
      <c r="UKO2" s="157"/>
      <c r="UKP2" s="157"/>
      <c r="UKQ2" s="157"/>
      <c r="UKR2" s="157"/>
      <c r="UKS2" s="157"/>
      <c r="UKT2" s="157"/>
      <c r="UKU2" s="157"/>
      <c r="UKV2" s="157"/>
      <c r="UKW2" s="157"/>
      <c r="UKX2" s="157"/>
      <c r="UKY2" s="157"/>
      <c r="UKZ2" s="157"/>
      <c r="ULA2" s="157"/>
      <c r="ULB2" s="157"/>
      <c r="ULC2" s="157"/>
      <c r="ULD2" s="157"/>
      <c r="ULE2" s="157"/>
      <c r="ULF2" s="157"/>
      <c r="ULG2" s="157"/>
      <c r="ULH2" s="157"/>
      <c r="ULI2" s="157"/>
      <c r="ULJ2" s="157"/>
      <c r="ULK2" s="157"/>
      <c r="ULL2" s="157"/>
      <c r="ULM2" s="157"/>
      <c r="ULN2" s="157"/>
      <c r="ULO2" s="157"/>
      <c r="ULP2" s="157"/>
      <c r="ULQ2" s="157"/>
      <c r="ULR2" s="157"/>
      <c r="ULS2" s="157"/>
      <c r="ULT2" s="157"/>
      <c r="ULU2" s="157"/>
      <c r="ULV2" s="157"/>
      <c r="ULW2" s="157"/>
      <c r="ULX2" s="157"/>
      <c r="ULY2" s="157"/>
      <c r="ULZ2" s="157"/>
      <c r="UMA2" s="157"/>
      <c r="UMB2" s="157"/>
      <c r="UMC2" s="157"/>
      <c r="UMD2" s="157"/>
      <c r="UME2" s="157"/>
      <c r="UMF2" s="157"/>
      <c r="UMG2" s="157"/>
      <c r="UMH2" s="157"/>
      <c r="UMI2" s="157"/>
      <c r="UMJ2" s="157"/>
      <c r="UMK2" s="157"/>
      <c r="UML2" s="157"/>
      <c r="UMM2" s="157"/>
      <c r="UMN2" s="157"/>
      <c r="UMO2" s="157"/>
      <c r="UMP2" s="157"/>
      <c r="UMQ2" s="157"/>
      <c r="UMR2" s="157"/>
      <c r="UMS2" s="157"/>
      <c r="UMT2" s="157"/>
      <c r="UMU2" s="157"/>
      <c r="UMV2" s="157"/>
      <c r="UMW2" s="157"/>
      <c r="UMX2" s="157"/>
      <c r="UMY2" s="157"/>
      <c r="UMZ2" s="157"/>
      <c r="UNA2" s="157"/>
      <c r="UNB2" s="157"/>
      <c r="UNC2" s="157"/>
      <c r="UND2" s="157"/>
      <c r="UNE2" s="157"/>
      <c r="UNF2" s="157"/>
      <c r="UNG2" s="157"/>
      <c r="UNH2" s="157"/>
      <c r="UNI2" s="157"/>
      <c r="UNJ2" s="157"/>
      <c r="UNK2" s="157"/>
      <c r="UNL2" s="157"/>
      <c r="UNM2" s="157"/>
      <c r="UNN2" s="157"/>
      <c r="UNO2" s="157"/>
      <c r="UNP2" s="157"/>
      <c r="UNQ2" s="157"/>
      <c r="UNR2" s="157"/>
      <c r="UNS2" s="157"/>
      <c r="UNT2" s="157"/>
      <c r="UNU2" s="157"/>
      <c r="UNV2" s="157"/>
      <c r="UNW2" s="157"/>
      <c r="UNX2" s="157"/>
      <c r="UNY2" s="157"/>
      <c r="UNZ2" s="157"/>
      <c r="UOA2" s="157"/>
      <c r="UOB2" s="157"/>
      <c r="UOC2" s="157"/>
      <c r="UOD2" s="157"/>
      <c r="UOE2" s="157"/>
      <c r="UOF2" s="157"/>
      <c r="UOG2" s="157"/>
      <c r="UOH2" s="157"/>
      <c r="UOI2" s="157"/>
      <c r="UOJ2" s="157"/>
      <c r="UOK2" s="157"/>
      <c r="UOL2" s="157"/>
      <c r="UOM2" s="157"/>
      <c r="UON2" s="157"/>
      <c r="UOO2" s="157"/>
      <c r="UOP2" s="157"/>
      <c r="UOQ2" s="157"/>
      <c r="UOR2" s="157"/>
      <c r="UOS2" s="157"/>
      <c r="UOT2" s="157"/>
      <c r="UOU2" s="157"/>
      <c r="UOV2" s="157"/>
      <c r="UOW2" s="157"/>
      <c r="UOX2" s="157"/>
      <c r="UOY2" s="157"/>
      <c r="UOZ2" s="157"/>
      <c r="UPA2" s="157"/>
      <c r="UPB2" s="157"/>
      <c r="UPC2" s="157"/>
      <c r="UPD2" s="157"/>
      <c r="UPE2" s="157"/>
      <c r="UPF2" s="157"/>
      <c r="UPG2" s="157"/>
      <c r="UPH2" s="157"/>
      <c r="UPI2" s="157"/>
      <c r="UPJ2" s="157"/>
      <c r="UPK2" s="157"/>
      <c r="UPL2" s="157"/>
      <c r="UPM2" s="157"/>
      <c r="UPN2" s="157"/>
      <c r="UPO2" s="157"/>
      <c r="UPP2" s="157"/>
      <c r="UPQ2" s="157"/>
      <c r="UPR2" s="157"/>
      <c r="UPS2" s="157"/>
      <c r="UPT2" s="157"/>
      <c r="UPU2" s="157"/>
      <c r="UPV2" s="157"/>
      <c r="UPW2" s="157"/>
      <c r="UPX2" s="157"/>
      <c r="UPY2" s="157"/>
      <c r="UPZ2" s="157"/>
      <c r="UQA2" s="157"/>
      <c r="UQB2" s="157"/>
      <c r="UQC2" s="157"/>
      <c r="UQD2" s="157"/>
      <c r="UQE2" s="157"/>
      <c r="UQF2" s="157"/>
      <c r="UQG2" s="157"/>
      <c r="UQH2" s="157"/>
      <c r="UQI2" s="157"/>
      <c r="UQJ2" s="157"/>
      <c r="UQK2" s="157"/>
      <c r="UQL2" s="157"/>
      <c r="UQM2" s="157"/>
      <c r="UQN2" s="157"/>
      <c r="UQO2" s="157"/>
      <c r="UQP2" s="157"/>
      <c r="UQQ2" s="157"/>
      <c r="UQR2" s="157"/>
      <c r="UQS2" s="157"/>
      <c r="UQT2" s="157"/>
      <c r="UQU2" s="157"/>
      <c r="UQV2" s="157"/>
      <c r="UQW2" s="157"/>
      <c r="UQX2" s="157"/>
      <c r="UQY2" s="157"/>
      <c r="UQZ2" s="157"/>
      <c r="URA2" s="157"/>
      <c r="URB2" s="157"/>
      <c r="URC2" s="157"/>
      <c r="URD2" s="157"/>
      <c r="URE2" s="157"/>
      <c r="URF2" s="157"/>
      <c r="URG2" s="157"/>
      <c r="URH2" s="157"/>
      <c r="URI2" s="157"/>
      <c r="URJ2" s="157"/>
      <c r="URK2" s="157"/>
      <c r="URL2" s="157"/>
      <c r="URM2" s="157"/>
      <c r="URN2" s="157"/>
      <c r="URO2" s="157"/>
      <c r="URP2" s="157"/>
      <c r="URQ2" s="157"/>
      <c r="URR2" s="157"/>
      <c r="URS2" s="157"/>
      <c r="URT2" s="157"/>
      <c r="URU2" s="157"/>
      <c r="URV2" s="157"/>
      <c r="URW2" s="157"/>
      <c r="URX2" s="157"/>
      <c r="URY2" s="157"/>
      <c r="URZ2" s="157"/>
      <c r="USA2" s="157"/>
      <c r="USB2" s="157"/>
      <c r="USC2" s="157"/>
      <c r="USD2" s="157"/>
      <c r="USE2" s="157"/>
      <c r="USF2" s="157"/>
      <c r="USG2" s="157"/>
      <c r="USH2" s="157"/>
      <c r="USI2" s="157"/>
      <c r="USJ2" s="157"/>
      <c r="USK2" s="157"/>
      <c r="USL2" s="157"/>
      <c r="USM2" s="157"/>
      <c r="USN2" s="157"/>
      <c r="USO2" s="157"/>
      <c r="USP2" s="157"/>
      <c r="USQ2" s="157"/>
      <c r="USR2" s="157"/>
      <c r="USS2" s="157"/>
      <c r="UST2" s="157"/>
      <c r="USU2" s="157"/>
      <c r="USV2" s="157"/>
      <c r="USW2" s="157"/>
      <c r="USX2" s="157"/>
      <c r="USY2" s="157"/>
      <c r="USZ2" s="157"/>
      <c r="UTA2" s="157"/>
      <c r="UTB2" s="157"/>
      <c r="UTC2" s="157"/>
      <c r="UTD2" s="157"/>
      <c r="UTE2" s="157"/>
      <c r="UTF2" s="157"/>
      <c r="UTG2" s="157"/>
      <c r="UTH2" s="157"/>
      <c r="UTI2" s="157"/>
      <c r="UTJ2" s="157"/>
      <c r="UTK2" s="157"/>
      <c r="UTL2" s="157"/>
      <c r="UTM2" s="157"/>
      <c r="UTN2" s="157"/>
      <c r="UTO2" s="157"/>
      <c r="UTP2" s="157"/>
      <c r="UTQ2" s="157"/>
      <c r="UTR2" s="157"/>
      <c r="UTS2" s="157"/>
      <c r="UTT2" s="157"/>
      <c r="UTU2" s="157"/>
      <c r="UTV2" s="157"/>
      <c r="UTW2" s="157"/>
      <c r="UTX2" s="157"/>
      <c r="UTY2" s="157"/>
      <c r="UTZ2" s="157"/>
      <c r="UUA2" s="157"/>
      <c r="UUB2" s="157"/>
      <c r="UUC2" s="157"/>
      <c r="UUD2" s="157"/>
      <c r="UUE2" s="157"/>
      <c r="UUF2" s="157"/>
      <c r="UUG2" s="157"/>
      <c r="UUH2" s="157"/>
      <c r="UUI2" s="157"/>
      <c r="UUJ2" s="157"/>
      <c r="UUK2" s="157"/>
      <c r="UUL2" s="157"/>
      <c r="UUM2" s="157"/>
      <c r="UUN2" s="157"/>
      <c r="UUO2" s="157"/>
      <c r="UUP2" s="157"/>
      <c r="UUQ2" s="157"/>
      <c r="UUR2" s="157"/>
      <c r="UUS2" s="157"/>
      <c r="UUT2" s="157"/>
      <c r="UUU2" s="157"/>
      <c r="UUV2" s="157"/>
      <c r="UUW2" s="157"/>
      <c r="UUX2" s="157"/>
      <c r="UUY2" s="157"/>
      <c r="UUZ2" s="157"/>
      <c r="UVA2" s="157"/>
      <c r="UVB2" s="157"/>
      <c r="UVC2" s="157"/>
      <c r="UVD2" s="157"/>
      <c r="UVE2" s="157"/>
      <c r="UVF2" s="157"/>
      <c r="UVG2" s="157"/>
      <c r="UVH2" s="157"/>
      <c r="UVI2" s="157"/>
      <c r="UVJ2" s="157"/>
      <c r="UVK2" s="157"/>
      <c r="UVL2" s="157"/>
      <c r="UVM2" s="157"/>
      <c r="UVN2" s="157"/>
      <c r="UVO2" s="157"/>
      <c r="UVP2" s="157"/>
      <c r="UVQ2" s="157"/>
      <c r="UVR2" s="157"/>
      <c r="UVS2" s="157"/>
      <c r="UVT2" s="157"/>
      <c r="UVU2" s="157"/>
      <c r="UVV2" s="157"/>
      <c r="UVW2" s="157"/>
      <c r="UVX2" s="157"/>
      <c r="UVY2" s="157"/>
      <c r="UVZ2" s="157"/>
      <c r="UWA2" s="157"/>
      <c r="UWB2" s="157"/>
      <c r="UWC2" s="157"/>
      <c r="UWD2" s="157"/>
      <c r="UWE2" s="157"/>
      <c r="UWF2" s="157"/>
      <c r="UWG2" s="157"/>
      <c r="UWH2" s="157"/>
      <c r="UWI2" s="157"/>
      <c r="UWJ2" s="157"/>
      <c r="UWK2" s="157"/>
      <c r="UWL2" s="157"/>
      <c r="UWM2" s="157"/>
      <c r="UWN2" s="157"/>
      <c r="UWO2" s="157"/>
      <c r="UWP2" s="157"/>
      <c r="UWQ2" s="157"/>
      <c r="UWR2" s="157"/>
      <c r="UWS2" s="157"/>
      <c r="UWT2" s="157"/>
      <c r="UWU2" s="157"/>
      <c r="UWV2" s="157"/>
      <c r="UWW2" s="157"/>
      <c r="UWX2" s="157"/>
      <c r="UWY2" s="157"/>
      <c r="UWZ2" s="157"/>
      <c r="UXA2" s="157"/>
      <c r="UXB2" s="157"/>
      <c r="UXC2" s="157"/>
      <c r="UXD2" s="157"/>
      <c r="UXE2" s="157"/>
      <c r="UXF2" s="157"/>
      <c r="UXG2" s="157"/>
      <c r="UXH2" s="157"/>
      <c r="UXI2" s="157"/>
      <c r="UXJ2" s="157"/>
      <c r="UXK2" s="157"/>
      <c r="UXL2" s="157"/>
      <c r="UXM2" s="157"/>
      <c r="UXN2" s="157"/>
      <c r="UXO2" s="157"/>
      <c r="UXP2" s="157"/>
      <c r="UXQ2" s="157"/>
      <c r="UXR2" s="157"/>
      <c r="UXS2" s="157"/>
      <c r="UXT2" s="157"/>
      <c r="UXU2" s="157"/>
      <c r="UXV2" s="157"/>
      <c r="UXW2" s="157"/>
      <c r="UXX2" s="157"/>
      <c r="UXY2" s="157"/>
      <c r="UXZ2" s="157"/>
      <c r="UYA2" s="157"/>
      <c r="UYB2" s="157"/>
      <c r="UYC2" s="157"/>
      <c r="UYD2" s="157"/>
      <c r="UYE2" s="157"/>
      <c r="UYF2" s="157"/>
      <c r="UYG2" s="157"/>
      <c r="UYH2" s="157"/>
      <c r="UYI2" s="157"/>
      <c r="UYJ2" s="157"/>
      <c r="UYK2" s="157"/>
      <c r="UYL2" s="157"/>
      <c r="UYM2" s="157"/>
      <c r="UYN2" s="157"/>
      <c r="UYO2" s="157"/>
      <c r="UYP2" s="157"/>
      <c r="UYQ2" s="157"/>
      <c r="UYR2" s="157"/>
      <c r="UYS2" s="157"/>
      <c r="UYT2" s="157"/>
      <c r="UYU2" s="157"/>
      <c r="UYV2" s="157"/>
      <c r="UYW2" s="157"/>
      <c r="UYX2" s="157"/>
      <c r="UYY2" s="157"/>
      <c r="UYZ2" s="157"/>
      <c r="UZA2" s="157"/>
      <c r="UZB2" s="157"/>
      <c r="UZC2" s="157"/>
      <c r="UZD2" s="157"/>
      <c r="UZE2" s="157"/>
      <c r="UZF2" s="157"/>
      <c r="UZG2" s="157"/>
      <c r="UZH2" s="157"/>
      <c r="UZI2" s="157"/>
      <c r="UZJ2" s="157"/>
      <c r="UZK2" s="157"/>
      <c r="UZL2" s="157"/>
      <c r="UZM2" s="157"/>
      <c r="UZN2" s="157"/>
      <c r="UZO2" s="157"/>
      <c r="UZP2" s="157"/>
      <c r="UZQ2" s="157"/>
      <c r="UZR2" s="157"/>
      <c r="UZS2" s="157"/>
      <c r="UZT2" s="157"/>
      <c r="UZU2" s="157"/>
      <c r="UZV2" s="157"/>
      <c r="UZW2" s="157"/>
      <c r="UZX2" s="157"/>
      <c r="UZY2" s="157"/>
      <c r="UZZ2" s="157"/>
      <c r="VAA2" s="157"/>
      <c r="VAB2" s="157"/>
      <c r="VAC2" s="157"/>
      <c r="VAD2" s="157"/>
      <c r="VAE2" s="157"/>
      <c r="VAF2" s="157"/>
      <c r="VAG2" s="157"/>
      <c r="VAH2" s="157"/>
      <c r="VAI2" s="157"/>
      <c r="VAJ2" s="157"/>
      <c r="VAK2" s="157"/>
      <c r="VAL2" s="157"/>
      <c r="VAM2" s="157"/>
      <c r="VAN2" s="157"/>
      <c r="VAO2" s="157"/>
      <c r="VAP2" s="157"/>
      <c r="VAQ2" s="157"/>
      <c r="VAR2" s="157"/>
      <c r="VAS2" s="157"/>
      <c r="VAT2" s="157"/>
      <c r="VAU2" s="157"/>
      <c r="VAV2" s="157"/>
      <c r="VAW2" s="157"/>
      <c r="VAX2" s="157"/>
      <c r="VAY2" s="157"/>
      <c r="VAZ2" s="157"/>
      <c r="VBA2" s="157"/>
      <c r="VBB2" s="157"/>
      <c r="VBC2" s="157"/>
      <c r="VBD2" s="157"/>
      <c r="VBE2" s="157"/>
      <c r="VBF2" s="157"/>
      <c r="VBG2" s="157"/>
      <c r="VBH2" s="157"/>
      <c r="VBI2" s="157"/>
      <c r="VBJ2" s="157"/>
      <c r="VBK2" s="157"/>
      <c r="VBL2" s="157"/>
      <c r="VBM2" s="157"/>
      <c r="VBN2" s="157"/>
      <c r="VBO2" s="157"/>
      <c r="VBP2" s="157"/>
      <c r="VBQ2" s="157"/>
      <c r="VBR2" s="157"/>
      <c r="VBS2" s="157"/>
      <c r="VBT2" s="157"/>
      <c r="VBU2" s="157"/>
      <c r="VBV2" s="157"/>
      <c r="VBW2" s="157"/>
      <c r="VBX2" s="157"/>
      <c r="VBY2" s="157"/>
      <c r="VBZ2" s="157"/>
      <c r="VCA2" s="157"/>
      <c r="VCB2" s="157"/>
      <c r="VCC2" s="157"/>
      <c r="VCD2" s="157"/>
      <c r="VCE2" s="157"/>
      <c r="VCF2" s="157"/>
      <c r="VCG2" s="157"/>
      <c r="VCH2" s="157"/>
      <c r="VCI2" s="157"/>
      <c r="VCJ2" s="157"/>
      <c r="VCK2" s="157"/>
      <c r="VCL2" s="157"/>
      <c r="VCM2" s="157"/>
      <c r="VCN2" s="157"/>
      <c r="VCO2" s="157"/>
      <c r="VCP2" s="157"/>
      <c r="VCQ2" s="157"/>
      <c r="VCR2" s="157"/>
      <c r="VCS2" s="157"/>
      <c r="VCT2" s="157"/>
      <c r="VCU2" s="157"/>
      <c r="VCV2" s="157"/>
      <c r="VCW2" s="157"/>
      <c r="VCX2" s="157"/>
      <c r="VCY2" s="157"/>
      <c r="VCZ2" s="157"/>
      <c r="VDA2" s="157"/>
      <c r="VDB2" s="157"/>
      <c r="VDC2" s="157"/>
      <c r="VDD2" s="157"/>
      <c r="VDE2" s="157"/>
      <c r="VDF2" s="157"/>
      <c r="VDG2" s="157"/>
      <c r="VDH2" s="157"/>
      <c r="VDI2" s="157"/>
      <c r="VDJ2" s="157"/>
      <c r="VDK2" s="157"/>
      <c r="VDL2" s="157"/>
      <c r="VDM2" s="157"/>
      <c r="VDN2" s="157"/>
      <c r="VDO2" s="157"/>
      <c r="VDP2" s="157"/>
      <c r="VDQ2" s="157"/>
      <c r="VDR2" s="157"/>
      <c r="VDS2" s="157"/>
      <c r="VDT2" s="157"/>
      <c r="VDU2" s="157"/>
      <c r="VDV2" s="157"/>
      <c r="VDW2" s="157"/>
      <c r="VDX2" s="157"/>
      <c r="VDY2" s="157"/>
      <c r="VDZ2" s="157"/>
      <c r="VEA2" s="157"/>
      <c r="VEB2" s="157"/>
      <c r="VEC2" s="157"/>
      <c r="VED2" s="157"/>
      <c r="VEE2" s="157"/>
      <c r="VEF2" s="157"/>
      <c r="VEG2" s="157"/>
      <c r="VEH2" s="157"/>
      <c r="VEI2" s="157"/>
      <c r="VEJ2" s="157"/>
      <c r="VEK2" s="157"/>
      <c r="VEL2" s="157"/>
      <c r="VEM2" s="157"/>
      <c r="VEN2" s="157"/>
      <c r="VEO2" s="157"/>
      <c r="VEP2" s="157"/>
      <c r="VEQ2" s="157"/>
      <c r="VER2" s="157"/>
      <c r="VES2" s="157"/>
      <c r="VET2" s="157"/>
      <c r="VEU2" s="157"/>
      <c r="VEV2" s="157"/>
      <c r="VEW2" s="157"/>
      <c r="VEX2" s="157"/>
      <c r="VEY2" s="157"/>
      <c r="VEZ2" s="157"/>
      <c r="VFA2" s="157"/>
      <c r="VFB2" s="157"/>
      <c r="VFC2" s="157"/>
      <c r="VFD2" s="157"/>
      <c r="VFE2" s="157"/>
      <c r="VFF2" s="157"/>
      <c r="VFG2" s="157"/>
      <c r="VFH2" s="157"/>
      <c r="VFI2" s="157"/>
      <c r="VFJ2" s="157"/>
      <c r="VFK2" s="157"/>
      <c r="VFL2" s="157"/>
      <c r="VFM2" s="157"/>
      <c r="VFN2" s="157"/>
      <c r="VFO2" s="157"/>
      <c r="VFP2" s="157"/>
      <c r="VFQ2" s="157"/>
      <c r="VFR2" s="157"/>
      <c r="VFS2" s="157"/>
      <c r="VFT2" s="157"/>
      <c r="VFU2" s="157"/>
      <c r="VFV2" s="157"/>
      <c r="VFW2" s="157"/>
      <c r="VFX2" s="157"/>
      <c r="VFY2" s="157"/>
      <c r="VFZ2" s="157"/>
      <c r="VGA2" s="157"/>
      <c r="VGB2" s="157"/>
      <c r="VGC2" s="157"/>
      <c r="VGD2" s="157"/>
      <c r="VGE2" s="157"/>
      <c r="VGF2" s="157"/>
      <c r="VGG2" s="157"/>
      <c r="VGH2" s="157"/>
      <c r="VGI2" s="157"/>
      <c r="VGJ2" s="157"/>
      <c r="VGK2" s="157"/>
      <c r="VGL2" s="157"/>
      <c r="VGM2" s="157"/>
      <c r="VGN2" s="157"/>
      <c r="VGO2" s="157"/>
      <c r="VGP2" s="157"/>
      <c r="VGQ2" s="157"/>
      <c r="VGR2" s="157"/>
      <c r="VGS2" s="157"/>
      <c r="VGT2" s="157"/>
      <c r="VGU2" s="157"/>
      <c r="VGV2" s="157"/>
      <c r="VGW2" s="157"/>
      <c r="VGX2" s="157"/>
      <c r="VGY2" s="157"/>
      <c r="VGZ2" s="157"/>
      <c r="VHA2" s="157"/>
      <c r="VHB2" s="157"/>
      <c r="VHC2" s="157"/>
      <c r="VHD2" s="157"/>
      <c r="VHE2" s="157"/>
      <c r="VHF2" s="157"/>
      <c r="VHG2" s="157"/>
      <c r="VHH2" s="157"/>
      <c r="VHI2" s="157"/>
      <c r="VHJ2" s="157"/>
      <c r="VHK2" s="157"/>
      <c r="VHL2" s="157"/>
      <c r="VHM2" s="157"/>
      <c r="VHN2" s="157"/>
      <c r="VHO2" s="157"/>
      <c r="VHP2" s="157"/>
      <c r="VHQ2" s="157"/>
      <c r="VHR2" s="157"/>
      <c r="VHS2" s="157"/>
      <c r="VHT2" s="157"/>
      <c r="VHU2" s="157"/>
      <c r="VHV2" s="157"/>
      <c r="VHW2" s="157"/>
      <c r="VHX2" s="157"/>
      <c r="VHY2" s="157"/>
      <c r="VHZ2" s="157"/>
      <c r="VIA2" s="157"/>
      <c r="VIB2" s="157"/>
      <c r="VIC2" s="157"/>
      <c r="VID2" s="157"/>
      <c r="VIE2" s="157"/>
      <c r="VIF2" s="157"/>
      <c r="VIG2" s="157"/>
      <c r="VIH2" s="157"/>
      <c r="VII2" s="157"/>
      <c r="VIJ2" s="157"/>
      <c r="VIK2" s="157"/>
      <c r="VIL2" s="157"/>
      <c r="VIM2" s="157"/>
      <c r="VIN2" s="157"/>
      <c r="VIO2" s="157"/>
      <c r="VIP2" s="157"/>
      <c r="VIQ2" s="157"/>
      <c r="VIR2" s="157"/>
      <c r="VIS2" s="157"/>
      <c r="VIT2" s="157"/>
      <c r="VIU2" s="157"/>
      <c r="VIV2" s="157"/>
      <c r="VIW2" s="157"/>
      <c r="VIX2" s="157"/>
      <c r="VIY2" s="157"/>
      <c r="VIZ2" s="157"/>
      <c r="VJA2" s="157"/>
      <c r="VJB2" s="157"/>
      <c r="VJC2" s="157"/>
      <c r="VJD2" s="157"/>
      <c r="VJE2" s="157"/>
      <c r="VJF2" s="157"/>
      <c r="VJG2" s="157"/>
      <c r="VJH2" s="157"/>
      <c r="VJI2" s="157"/>
      <c r="VJJ2" s="157"/>
      <c r="VJK2" s="157"/>
      <c r="VJL2" s="157"/>
      <c r="VJM2" s="157"/>
      <c r="VJN2" s="157"/>
      <c r="VJO2" s="157"/>
      <c r="VJP2" s="157"/>
      <c r="VJQ2" s="157"/>
      <c r="VJR2" s="157"/>
      <c r="VJS2" s="157"/>
      <c r="VJT2" s="157"/>
      <c r="VJU2" s="157"/>
      <c r="VJV2" s="157"/>
      <c r="VJW2" s="157"/>
      <c r="VJX2" s="157"/>
      <c r="VJY2" s="157"/>
      <c r="VJZ2" s="157"/>
      <c r="VKA2" s="157"/>
      <c r="VKB2" s="157"/>
      <c r="VKC2" s="157"/>
      <c r="VKD2" s="157"/>
      <c r="VKE2" s="157"/>
      <c r="VKF2" s="157"/>
      <c r="VKG2" s="157"/>
      <c r="VKH2" s="157"/>
      <c r="VKI2" s="157"/>
      <c r="VKJ2" s="157"/>
      <c r="VKK2" s="157"/>
      <c r="VKL2" s="157"/>
      <c r="VKM2" s="157"/>
      <c r="VKN2" s="157"/>
      <c r="VKO2" s="157"/>
      <c r="VKP2" s="157"/>
      <c r="VKQ2" s="157"/>
      <c r="VKR2" s="157"/>
      <c r="VKS2" s="157"/>
      <c r="VKT2" s="157"/>
      <c r="VKU2" s="157"/>
      <c r="VKV2" s="157"/>
      <c r="VKW2" s="157"/>
      <c r="VKX2" s="157"/>
      <c r="VKY2" s="157"/>
      <c r="VKZ2" s="157"/>
      <c r="VLA2" s="157"/>
      <c r="VLB2" s="157"/>
      <c r="VLC2" s="157"/>
      <c r="VLD2" s="157"/>
      <c r="VLE2" s="157"/>
      <c r="VLF2" s="157"/>
      <c r="VLG2" s="157"/>
      <c r="VLH2" s="157"/>
      <c r="VLI2" s="157"/>
      <c r="VLJ2" s="157"/>
      <c r="VLK2" s="157"/>
      <c r="VLL2" s="157"/>
      <c r="VLM2" s="157"/>
      <c r="VLN2" s="157"/>
      <c r="VLO2" s="157"/>
      <c r="VLP2" s="157"/>
      <c r="VLQ2" s="157"/>
      <c r="VLR2" s="157"/>
      <c r="VLS2" s="157"/>
      <c r="VLT2" s="157"/>
      <c r="VLU2" s="157"/>
      <c r="VLV2" s="157"/>
      <c r="VLW2" s="157"/>
      <c r="VLX2" s="157"/>
      <c r="VLY2" s="157"/>
      <c r="VLZ2" s="157"/>
      <c r="VMA2" s="157"/>
      <c r="VMB2" s="157"/>
      <c r="VMC2" s="157"/>
      <c r="VMD2" s="157"/>
      <c r="VME2" s="157"/>
      <c r="VMF2" s="157"/>
      <c r="VMG2" s="157"/>
      <c r="VMH2" s="157"/>
      <c r="VMI2" s="157"/>
      <c r="VMJ2" s="157"/>
      <c r="VMK2" s="157"/>
      <c r="VML2" s="157"/>
      <c r="VMM2" s="157"/>
      <c r="VMN2" s="157"/>
      <c r="VMO2" s="157"/>
      <c r="VMP2" s="157"/>
      <c r="VMQ2" s="157"/>
      <c r="VMR2" s="157"/>
      <c r="VMS2" s="157"/>
      <c r="VMT2" s="157"/>
      <c r="VMU2" s="157"/>
      <c r="VMV2" s="157"/>
      <c r="VMW2" s="157"/>
      <c r="VMX2" s="157"/>
      <c r="VMY2" s="157"/>
      <c r="VMZ2" s="157"/>
      <c r="VNA2" s="157"/>
      <c r="VNB2" s="157"/>
      <c r="VNC2" s="157"/>
      <c r="VND2" s="157"/>
      <c r="VNE2" s="157"/>
      <c r="VNF2" s="157"/>
      <c r="VNG2" s="157"/>
      <c r="VNH2" s="157"/>
      <c r="VNI2" s="157"/>
      <c r="VNJ2" s="157"/>
      <c r="VNK2" s="157"/>
      <c r="VNL2" s="157"/>
      <c r="VNM2" s="157"/>
      <c r="VNN2" s="157"/>
      <c r="VNO2" s="157"/>
      <c r="VNP2" s="157"/>
      <c r="VNQ2" s="157"/>
      <c r="VNR2" s="157"/>
      <c r="VNS2" s="157"/>
      <c r="VNT2" s="157"/>
      <c r="VNU2" s="157"/>
      <c r="VNV2" s="157"/>
      <c r="VNW2" s="157"/>
      <c r="VNX2" s="157"/>
      <c r="VNY2" s="157"/>
      <c r="VNZ2" s="157"/>
      <c r="VOA2" s="157"/>
      <c r="VOB2" s="157"/>
      <c r="VOC2" s="157"/>
      <c r="VOD2" s="157"/>
      <c r="VOE2" s="157"/>
      <c r="VOF2" s="157"/>
      <c r="VOG2" s="157"/>
      <c r="VOH2" s="157"/>
      <c r="VOI2" s="157"/>
      <c r="VOJ2" s="157"/>
      <c r="VOK2" s="157"/>
      <c r="VOL2" s="157"/>
      <c r="VOM2" s="157"/>
      <c r="VON2" s="157"/>
      <c r="VOO2" s="157"/>
      <c r="VOP2" s="157"/>
      <c r="VOQ2" s="157"/>
      <c r="VOR2" s="157"/>
      <c r="VOS2" s="157"/>
      <c r="VOT2" s="157"/>
      <c r="VOU2" s="157"/>
      <c r="VOV2" s="157"/>
      <c r="VOW2" s="157"/>
      <c r="VOX2" s="157"/>
      <c r="VOY2" s="157"/>
      <c r="VOZ2" s="157"/>
      <c r="VPA2" s="157"/>
      <c r="VPB2" s="157"/>
      <c r="VPC2" s="157"/>
      <c r="VPD2" s="157"/>
      <c r="VPE2" s="157"/>
      <c r="VPF2" s="157"/>
      <c r="VPG2" s="157"/>
      <c r="VPH2" s="157"/>
      <c r="VPI2" s="157"/>
      <c r="VPJ2" s="157"/>
      <c r="VPK2" s="157"/>
      <c r="VPL2" s="157"/>
      <c r="VPM2" s="157"/>
      <c r="VPN2" s="157"/>
      <c r="VPO2" s="157"/>
      <c r="VPP2" s="157"/>
      <c r="VPQ2" s="157"/>
      <c r="VPR2" s="157"/>
      <c r="VPS2" s="157"/>
      <c r="VPT2" s="157"/>
      <c r="VPU2" s="157"/>
      <c r="VPV2" s="157"/>
      <c r="VPW2" s="157"/>
      <c r="VPX2" s="157"/>
      <c r="VPY2" s="157"/>
      <c r="VPZ2" s="157"/>
      <c r="VQA2" s="157"/>
      <c r="VQB2" s="157"/>
      <c r="VQC2" s="157"/>
      <c r="VQD2" s="157"/>
      <c r="VQE2" s="157"/>
      <c r="VQF2" s="157"/>
      <c r="VQG2" s="157"/>
      <c r="VQH2" s="157"/>
      <c r="VQI2" s="157"/>
      <c r="VQJ2" s="157"/>
      <c r="VQK2" s="157"/>
      <c r="VQL2" s="157"/>
      <c r="VQM2" s="157"/>
      <c r="VQN2" s="157"/>
      <c r="VQO2" s="157"/>
      <c r="VQP2" s="157"/>
      <c r="VQQ2" s="157"/>
      <c r="VQR2" s="157"/>
      <c r="VQS2" s="157"/>
      <c r="VQT2" s="157"/>
      <c r="VQU2" s="157"/>
      <c r="VQV2" s="157"/>
      <c r="VQW2" s="157"/>
      <c r="VQX2" s="157"/>
      <c r="VQY2" s="157"/>
      <c r="VQZ2" s="157"/>
      <c r="VRA2" s="157"/>
      <c r="VRB2" s="157"/>
      <c r="VRC2" s="157"/>
      <c r="VRD2" s="157"/>
      <c r="VRE2" s="157"/>
      <c r="VRF2" s="157"/>
      <c r="VRG2" s="157"/>
      <c r="VRH2" s="157"/>
      <c r="VRI2" s="157"/>
      <c r="VRJ2" s="157"/>
      <c r="VRK2" s="157"/>
      <c r="VRL2" s="157"/>
      <c r="VRM2" s="157"/>
      <c r="VRN2" s="157"/>
      <c r="VRO2" s="157"/>
      <c r="VRP2" s="157"/>
      <c r="VRQ2" s="157"/>
      <c r="VRR2" s="157"/>
      <c r="VRS2" s="157"/>
      <c r="VRT2" s="157"/>
      <c r="VRU2" s="157"/>
      <c r="VRV2" s="157"/>
      <c r="VRW2" s="157"/>
      <c r="VRX2" s="157"/>
      <c r="VRY2" s="157"/>
      <c r="VRZ2" s="157"/>
      <c r="VSA2" s="157"/>
      <c r="VSB2" s="157"/>
      <c r="VSC2" s="157"/>
      <c r="VSD2" s="157"/>
      <c r="VSE2" s="157"/>
      <c r="VSF2" s="157"/>
      <c r="VSG2" s="157"/>
      <c r="VSH2" s="157"/>
      <c r="VSI2" s="157"/>
      <c r="VSJ2" s="157"/>
      <c r="VSK2" s="157"/>
      <c r="VSL2" s="157"/>
      <c r="VSM2" s="157"/>
      <c r="VSN2" s="157"/>
      <c r="VSO2" s="157"/>
      <c r="VSP2" s="157"/>
      <c r="VSQ2" s="157"/>
      <c r="VSR2" s="157"/>
      <c r="VSS2" s="157"/>
      <c r="VST2" s="157"/>
      <c r="VSU2" s="157"/>
      <c r="VSV2" s="157"/>
      <c r="VSW2" s="157"/>
      <c r="VSX2" s="157"/>
      <c r="VSY2" s="157"/>
      <c r="VSZ2" s="157"/>
      <c r="VTA2" s="157"/>
      <c r="VTB2" s="157"/>
      <c r="VTC2" s="157"/>
      <c r="VTD2" s="157"/>
      <c r="VTE2" s="157"/>
      <c r="VTF2" s="157"/>
      <c r="VTG2" s="157"/>
      <c r="VTH2" s="157"/>
      <c r="VTI2" s="157"/>
      <c r="VTJ2" s="157"/>
      <c r="VTK2" s="157"/>
      <c r="VTL2" s="157"/>
      <c r="VTM2" s="157"/>
      <c r="VTN2" s="157"/>
      <c r="VTO2" s="157"/>
      <c r="VTP2" s="157"/>
      <c r="VTQ2" s="157"/>
      <c r="VTR2" s="157"/>
      <c r="VTS2" s="157"/>
      <c r="VTT2" s="157"/>
      <c r="VTU2" s="157"/>
      <c r="VTV2" s="157"/>
      <c r="VTW2" s="157"/>
      <c r="VTX2" s="157"/>
      <c r="VTY2" s="157"/>
      <c r="VTZ2" s="157"/>
      <c r="VUA2" s="157"/>
      <c r="VUB2" s="157"/>
      <c r="VUC2" s="157"/>
      <c r="VUD2" s="157"/>
      <c r="VUE2" s="157"/>
      <c r="VUF2" s="157"/>
      <c r="VUG2" s="157"/>
      <c r="VUH2" s="157"/>
      <c r="VUI2" s="157"/>
      <c r="VUJ2" s="157"/>
      <c r="VUK2" s="157"/>
      <c r="VUL2" s="157"/>
      <c r="VUM2" s="157"/>
      <c r="VUN2" s="157"/>
      <c r="VUO2" s="157"/>
      <c r="VUP2" s="157"/>
      <c r="VUQ2" s="157"/>
      <c r="VUR2" s="157"/>
      <c r="VUS2" s="157"/>
      <c r="VUT2" s="157"/>
      <c r="VUU2" s="157"/>
      <c r="VUV2" s="157"/>
      <c r="VUW2" s="157"/>
      <c r="VUX2" s="157"/>
      <c r="VUY2" s="157"/>
      <c r="VUZ2" s="157"/>
      <c r="VVA2" s="157"/>
      <c r="VVB2" s="157"/>
      <c r="VVC2" s="157"/>
      <c r="VVD2" s="157"/>
      <c r="VVE2" s="157"/>
      <c r="VVF2" s="157"/>
      <c r="VVG2" s="157"/>
      <c r="VVH2" s="157"/>
      <c r="VVI2" s="157"/>
      <c r="VVJ2" s="157"/>
      <c r="VVK2" s="157"/>
      <c r="VVL2" s="157"/>
      <c r="VVM2" s="157"/>
      <c r="VVN2" s="157"/>
      <c r="VVO2" s="157"/>
      <c r="VVP2" s="157"/>
      <c r="VVQ2" s="157"/>
      <c r="VVR2" s="157"/>
      <c r="VVS2" s="157"/>
      <c r="VVT2" s="157"/>
      <c r="VVU2" s="157"/>
      <c r="VVV2" s="157"/>
      <c r="VVW2" s="157"/>
      <c r="VVX2" s="157"/>
      <c r="VVY2" s="157"/>
      <c r="VVZ2" s="157"/>
      <c r="VWA2" s="157"/>
      <c r="VWB2" s="157"/>
      <c r="VWC2" s="157"/>
      <c r="VWD2" s="157"/>
      <c r="VWE2" s="157"/>
      <c r="VWF2" s="157"/>
      <c r="VWG2" s="157"/>
      <c r="VWH2" s="157"/>
      <c r="VWI2" s="157"/>
      <c r="VWJ2" s="157"/>
      <c r="VWK2" s="157"/>
      <c r="VWL2" s="157"/>
      <c r="VWM2" s="157"/>
      <c r="VWN2" s="157"/>
      <c r="VWO2" s="157"/>
      <c r="VWP2" s="157"/>
      <c r="VWQ2" s="157"/>
      <c r="VWR2" s="157"/>
      <c r="VWS2" s="157"/>
      <c r="VWT2" s="157"/>
      <c r="VWU2" s="157"/>
      <c r="VWV2" s="157"/>
      <c r="VWW2" s="157"/>
      <c r="VWX2" s="157"/>
      <c r="VWY2" s="157"/>
      <c r="VWZ2" s="157"/>
      <c r="VXA2" s="157"/>
      <c r="VXB2" s="157"/>
      <c r="VXC2" s="157"/>
      <c r="VXD2" s="157"/>
      <c r="VXE2" s="157"/>
      <c r="VXF2" s="157"/>
      <c r="VXG2" s="157"/>
      <c r="VXH2" s="157"/>
      <c r="VXI2" s="157"/>
      <c r="VXJ2" s="157"/>
      <c r="VXK2" s="157"/>
      <c r="VXL2" s="157"/>
      <c r="VXM2" s="157"/>
      <c r="VXN2" s="157"/>
      <c r="VXO2" s="157"/>
      <c r="VXP2" s="157"/>
      <c r="VXQ2" s="157"/>
      <c r="VXR2" s="157"/>
      <c r="VXS2" s="157"/>
      <c r="VXT2" s="157"/>
      <c r="VXU2" s="157"/>
      <c r="VXV2" s="157"/>
      <c r="VXW2" s="157"/>
      <c r="VXX2" s="157"/>
      <c r="VXY2" s="157"/>
      <c r="VXZ2" s="157"/>
      <c r="VYA2" s="157"/>
      <c r="VYB2" s="157"/>
      <c r="VYC2" s="157"/>
      <c r="VYD2" s="157"/>
      <c r="VYE2" s="157"/>
      <c r="VYF2" s="157"/>
      <c r="VYG2" s="157"/>
      <c r="VYH2" s="157"/>
      <c r="VYI2" s="157"/>
      <c r="VYJ2" s="157"/>
      <c r="VYK2" s="157"/>
      <c r="VYL2" s="157"/>
      <c r="VYM2" s="157"/>
      <c r="VYN2" s="157"/>
      <c r="VYO2" s="157"/>
      <c r="VYP2" s="157"/>
      <c r="VYQ2" s="157"/>
      <c r="VYR2" s="157"/>
      <c r="VYS2" s="157"/>
      <c r="VYT2" s="157"/>
      <c r="VYU2" s="157"/>
      <c r="VYV2" s="157"/>
      <c r="VYW2" s="157"/>
      <c r="VYX2" s="157"/>
      <c r="VYY2" s="157"/>
      <c r="VYZ2" s="157"/>
      <c r="VZA2" s="157"/>
      <c r="VZB2" s="157"/>
      <c r="VZC2" s="157"/>
      <c r="VZD2" s="157"/>
      <c r="VZE2" s="157"/>
      <c r="VZF2" s="157"/>
      <c r="VZG2" s="157"/>
      <c r="VZH2" s="157"/>
      <c r="VZI2" s="157"/>
      <c r="VZJ2" s="157"/>
      <c r="VZK2" s="157"/>
      <c r="VZL2" s="157"/>
      <c r="VZM2" s="157"/>
      <c r="VZN2" s="157"/>
      <c r="VZO2" s="157"/>
      <c r="VZP2" s="157"/>
      <c r="VZQ2" s="157"/>
      <c r="VZR2" s="157"/>
      <c r="VZS2" s="157"/>
      <c r="VZT2" s="157"/>
      <c r="VZU2" s="157"/>
      <c r="VZV2" s="157"/>
      <c r="VZW2" s="157"/>
      <c r="VZX2" s="157"/>
      <c r="VZY2" s="157"/>
      <c r="VZZ2" s="157"/>
      <c r="WAA2" s="157"/>
      <c r="WAB2" s="157"/>
      <c r="WAC2" s="157"/>
      <c r="WAD2" s="157"/>
      <c r="WAE2" s="157"/>
      <c r="WAF2" s="157"/>
      <c r="WAG2" s="157"/>
      <c r="WAH2" s="157"/>
      <c r="WAI2" s="157"/>
      <c r="WAJ2" s="157"/>
      <c r="WAK2" s="157"/>
      <c r="WAL2" s="157"/>
      <c r="WAM2" s="157"/>
      <c r="WAN2" s="157"/>
      <c r="WAO2" s="157"/>
      <c r="WAP2" s="157"/>
      <c r="WAQ2" s="157"/>
      <c r="WAR2" s="157"/>
      <c r="WAS2" s="157"/>
      <c r="WAT2" s="157"/>
      <c r="WAU2" s="157"/>
      <c r="WAV2" s="157"/>
      <c r="WAW2" s="157"/>
      <c r="WAX2" s="157"/>
      <c r="WAY2" s="157"/>
      <c r="WAZ2" s="157"/>
      <c r="WBA2" s="157"/>
      <c r="WBB2" s="157"/>
      <c r="WBC2" s="157"/>
      <c r="WBD2" s="157"/>
      <c r="WBE2" s="157"/>
      <c r="WBF2" s="157"/>
      <c r="WBG2" s="157"/>
      <c r="WBH2" s="157"/>
      <c r="WBI2" s="157"/>
      <c r="WBJ2" s="157"/>
      <c r="WBK2" s="157"/>
      <c r="WBL2" s="157"/>
      <c r="WBM2" s="157"/>
      <c r="WBN2" s="157"/>
      <c r="WBO2" s="157"/>
      <c r="WBP2" s="157"/>
      <c r="WBQ2" s="157"/>
      <c r="WBR2" s="157"/>
      <c r="WBS2" s="157"/>
      <c r="WBT2" s="157"/>
      <c r="WBU2" s="157"/>
      <c r="WBV2" s="157"/>
      <c r="WBW2" s="157"/>
      <c r="WBX2" s="157"/>
      <c r="WBY2" s="157"/>
      <c r="WBZ2" s="157"/>
      <c r="WCA2" s="157"/>
      <c r="WCB2" s="157"/>
      <c r="WCC2" s="157"/>
      <c r="WCD2" s="157"/>
      <c r="WCE2" s="157"/>
      <c r="WCF2" s="157"/>
      <c r="WCG2" s="157"/>
      <c r="WCH2" s="157"/>
      <c r="WCI2" s="157"/>
      <c r="WCJ2" s="157"/>
      <c r="WCK2" s="157"/>
      <c r="WCL2" s="157"/>
      <c r="WCM2" s="157"/>
      <c r="WCN2" s="157"/>
      <c r="WCO2" s="157"/>
      <c r="WCP2" s="157"/>
      <c r="WCQ2" s="157"/>
      <c r="WCR2" s="157"/>
      <c r="WCS2" s="157"/>
      <c r="WCT2" s="157"/>
      <c r="WCU2" s="157"/>
      <c r="WCV2" s="157"/>
      <c r="WCW2" s="157"/>
      <c r="WCX2" s="157"/>
      <c r="WCY2" s="157"/>
      <c r="WCZ2" s="157"/>
      <c r="WDA2" s="157"/>
      <c r="WDB2" s="157"/>
      <c r="WDC2" s="157"/>
      <c r="WDD2" s="157"/>
      <c r="WDE2" s="157"/>
      <c r="WDF2" s="157"/>
      <c r="WDG2" s="157"/>
      <c r="WDH2" s="157"/>
      <c r="WDI2" s="157"/>
      <c r="WDJ2" s="157"/>
      <c r="WDK2" s="157"/>
      <c r="WDL2" s="157"/>
      <c r="WDM2" s="157"/>
      <c r="WDN2" s="157"/>
      <c r="WDO2" s="157"/>
      <c r="WDP2" s="157"/>
      <c r="WDQ2" s="157"/>
      <c r="WDR2" s="157"/>
      <c r="WDS2" s="157"/>
      <c r="WDT2" s="157"/>
      <c r="WDU2" s="157"/>
      <c r="WDV2" s="157"/>
      <c r="WDW2" s="157"/>
      <c r="WDX2" s="157"/>
      <c r="WDY2" s="157"/>
      <c r="WDZ2" s="157"/>
      <c r="WEA2" s="157"/>
      <c r="WEB2" s="157"/>
      <c r="WEC2" s="157"/>
      <c r="WED2" s="157"/>
      <c r="WEE2" s="157"/>
      <c r="WEF2" s="157"/>
      <c r="WEG2" s="157"/>
      <c r="WEH2" s="157"/>
      <c r="WEI2" s="157"/>
      <c r="WEJ2" s="157"/>
      <c r="WEK2" s="157"/>
      <c r="WEL2" s="157"/>
      <c r="WEM2" s="157"/>
      <c r="WEN2" s="157"/>
      <c r="WEO2" s="157"/>
      <c r="WEP2" s="157"/>
      <c r="WEQ2" s="157"/>
      <c r="WER2" s="157"/>
      <c r="WES2" s="157"/>
      <c r="WET2" s="157"/>
      <c r="WEU2" s="157"/>
      <c r="WEV2" s="157"/>
      <c r="WEW2" s="157"/>
      <c r="WEX2" s="157"/>
      <c r="WEY2" s="157"/>
      <c r="WEZ2" s="157"/>
      <c r="WFA2" s="157"/>
      <c r="WFB2" s="157"/>
      <c r="WFC2" s="157"/>
      <c r="WFD2" s="157"/>
      <c r="WFE2" s="157"/>
      <c r="WFF2" s="157"/>
      <c r="WFG2" s="157"/>
      <c r="WFH2" s="157"/>
      <c r="WFI2" s="157"/>
      <c r="WFJ2" s="157"/>
      <c r="WFK2" s="157"/>
      <c r="WFL2" s="157"/>
      <c r="WFM2" s="157"/>
      <c r="WFN2" s="157"/>
      <c r="WFO2" s="157"/>
      <c r="WFP2" s="157"/>
      <c r="WFQ2" s="157"/>
      <c r="WFR2" s="157"/>
      <c r="WFS2" s="157"/>
      <c r="WFT2" s="157"/>
      <c r="WFU2" s="157"/>
      <c r="WFV2" s="157"/>
      <c r="WFW2" s="157"/>
      <c r="WFX2" s="157"/>
      <c r="WFY2" s="157"/>
      <c r="WFZ2" s="157"/>
      <c r="WGA2" s="157"/>
      <c r="WGB2" s="157"/>
      <c r="WGC2" s="157"/>
      <c r="WGD2" s="157"/>
      <c r="WGE2" s="157"/>
      <c r="WGF2" s="157"/>
      <c r="WGG2" s="157"/>
      <c r="WGH2" s="157"/>
      <c r="WGI2" s="157"/>
      <c r="WGJ2" s="157"/>
      <c r="WGK2" s="157"/>
      <c r="WGL2" s="157"/>
      <c r="WGM2" s="157"/>
      <c r="WGN2" s="157"/>
      <c r="WGO2" s="157"/>
      <c r="WGP2" s="157"/>
      <c r="WGQ2" s="157"/>
      <c r="WGR2" s="157"/>
      <c r="WGS2" s="157"/>
      <c r="WGT2" s="157"/>
      <c r="WGU2" s="157"/>
      <c r="WGV2" s="157"/>
      <c r="WGW2" s="157"/>
      <c r="WGX2" s="157"/>
      <c r="WGY2" s="157"/>
      <c r="WGZ2" s="157"/>
      <c r="WHA2" s="157"/>
      <c r="WHB2" s="157"/>
      <c r="WHC2" s="157"/>
      <c r="WHD2" s="157"/>
      <c r="WHE2" s="157"/>
      <c r="WHF2" s="157"/>
      <c r="WHG2" s="157"/>
      <c r="WHH2" s="157"/>
      <c r="WHI2" s="157"/>
      <c r="WHJ2" s="157"/>
      <c r="WHK2" s="157"/>
      <c r="WHL2" s="157"/>
      <c r="WHM2" s="157"/>
      <c r="WHN2" s="157"/>
      <c r="WHO2" s="157"/>
      <c r="WHP2" s="157"/>
      <c r="WHQ2" s="157"/>
      <c r="WHR2" s="157"/>
      <c r="WHS2" s="157"/>
      <c r="WHT2" s="157"/>
      <c r="WHU2" s="157"/>
      <c r="WHV2" s="157"/>
      <c r="WHW2" s="157"/>
      <c r="WHX2" s="157"/>
      <c r="WHY2" s="157"/>
      <c r="WHZ2" s="157"/>
      <c r="WIA2" s="157"/>
      <c r="WIB2" s="157"/>
      <c r="WIC2" s="157"/>
      <c r="WID2" s="157"/>
      <c r="WIE2" s="157"/>
      <c r="WIF2" s="157"/>
      <c r="WIG2" s="157"/>
      <c r="WIH2" s="157"/>
      <c r="WII2" s="157"/>
      <c r="WIJ2" s="157"/>
      <c r="WIK2" s="157"/>
      <c r="WIL2" s="157"/>
      <c r="WIM2" s="157"/>
      <c r="WIN2" s="157"/>
      <c r="WIO2" s="157"/>
      <c r="WIP2" s="157"/>
      <c r="WIQ2" s="157"/>
      <c r="WIR2" s="157"/>
      <c r="WIS2" s="157"/>
      <c r="WIT2" s="157"/>
      <c r="WIU2" s="157"/>
      <c r="WIV2" s="157"/>
      <c r="WIW2" s="157"/>
      <c r="WIX2" s="157"/>
      <c r="WIY2" s="157"/>
      <c r="WIZ2" s="157"/>
      <c r="WJA2" s="157"/>
      <c r="WJB2" s="157"/>
      <c r="WJC2" s="157"/>
      <c r="WJD2" s="157"/>
      <c r="WJE2" s="157"/>
      <c r="WJF2" s="157"/>
      <c r="WJG2" s="157"/>
      <c r="WJH2" s="157"/>
      <c r="WJI2" s="157"/>
      <c r="WJJ2" s="157"/>
      <c r="WJK2" s="157"/>
      <c r="WJL2" s="157"/>
      <c r="WJM2" s="157"/>
      <c r="WJN2" s="157"/>
      <c r="WJO2" s="157"/>
      <c r="WJP2" s="157"/>
      <c r="WJQ2" s="157"/>
      <c r="WJR2" s="157"/>
      <c r="WJS2" s="157"/>
      <c r="WJT2" s="157"/>
      <c r="WJU2" s="157"/>
      <c r="WJV2" s="157"/>
      <c r="WJW2" s="157"/>
      <c r="WJX2" s="157"/>
      <c r="WJY2" s="157"/>
      <c r="WJZ2" s="157"/>
      <c r="WKA2" s="157"/>
      <c r="WKB2" s="157"/>
      <c r="WKC2" s="157"/>
      <c r="WKD2" s="157"/>
      <c r="WKE2" s="157"/>
      <c r="WKF2" s="157"/>
      <c r="WKG2" s="157"/>
      <c r="WKH2" s="157"/>
      <c r="WKI2" s="157"/>
      <c r="WKJ2" s="157"/>
      <c r="WKK2" s="157"/>
      <c r="WKL2" s="157"/>
      <c r="WKM2" s="157"/>
      <c r="WKN2" s="157"/>
      <c r="WKO2" s="157"/>
      <c r="WKP2" s="157"/>
      <c r="WKQ2" s="157"/>
      <c r="WKR2" s="157"/>
      <c r="WKS2" s="157"/>
      <c r="WKT2" s="157"/>
      <c r="WKU2" s="157"/>
      <c r="WKV2" s="157"/>
      <c r="WKW2" s="157"/>
      <c r="WKX2" s="157"/>
      <c r="WKY2" s="157"/>
      <c r="WKZ2" s="157"/>
      <c r="WLA2" s="157"/>
      <c r="WLB2" s="157"/>
      <c r="WLC2" s="157"/>
      <c r="WLD2" s="157"/>
      <c r="WLE2" s="157"/>
      <c r="WLF2" s="157"/>
      <c r="WLG2" s="157"/>
      <c r="WLH2" s="157"/>
      <c r="WLI2" s="157"/>
      <c r="WLJ2" s="157"/>
      <c r="WLK2" s="157"/>
      <c r="WLL2" s="157"/>
      <c r="WLM2" s="157"/>
      <c r="WLN2" s="157"/>
      <c r="WLO2" s="157"/>
      <c r="WLP2" s="157"/>
      <c r="WLQ2" s="157"/>
      <c r="WLR2" s="157"/>
      <c r="WLS2" s="157"/>
      <c r="WLT2" s="157"/>
      <c r="WLU2" s="157"/>
      <c r="WLV2" s="157"/>
      <c r="WLW2" s="157"/>
      <c r="WLX2" s="157"/>
      <c r="WLY2" s="157"/>
      <c r="WLZ2" s="157"/>
      <c r="WMA2" s="157"/>
      <c r="WMB2" s="157"/>
      <c r="WMC2" s="157"/>
      <c r="WMD2" s="157"/>
      <c r="WME2" s="157"/>
      <c r="WMF2" s="157"/>
      <c r="WMG2" s="157"/>
      <c r="WMH2" s="157"/>
      <c r="WMI2" s="157"/>
      <c r="WMJ2" s="157"/>
      <c r="WMK2" s="157"/>
      <c r="WML2" s="157"/>
      <c r="WMM2" s="157"/>
      <c r="WMN2" s="157"/>
      <c r="WMO2" s="157"/>
      <c r="WMP2" s="157"/>
      <c r="WMQ2" s="157"/>
      <c r="WMR2" s="157"/>
      <c r="WMS2" s="157"/>
      <c r="WMT2" s="157"/>
      <c r="WMU2" s="157"/>
      <c r="WMV2" s="157"/>
      <c r="WMW2" s="157"/>
      <c r="WMX2" s="157"/>
      <c r="WMY2" s="157"/>
      <c r="WMZ2" s="157"/>
      <c r="WNA2" s="157"/>
      <c r="WNB2" s="157"/>
      <c r="WNC2" s="157"/>
      <c r="WND2" s="157"/>
      <c r="WNE2" s="157"/>
      <c r="WNF2" s="157"/>
      <c r="WNG2" s="157"/>
      <c r="WNH2" s="157"/>
      <c r="WNI2" s="157"/>
      <c r="WNJ2" s="157"/>
      <c r="WNK2" s="157"/>
      <c r="WNL2" s="157"/>
      <c r="WNM2" s="157"/>
      <c r="WNN2" s="157"/>
      <c r="WNO2" s="157"/>
      <c r="WNP2" s="157"/>
      <c r="WNQ2" s="157"/>
      <c r="WNR2" s="157"/>
      <c r="WNS2" s="157"/>
      <c r="WNT2" s="157"/>
      <c r="WNU2" s="157"/>
      <c r="WNV2" s="157"/>
      <c r="WNW2" s="157"/>
      <c r="WNX2" s="157"/>
      <c r="WNY2" s="157"/>
      <c r="WNZ2" s="157"/>
      <c r="WOA2" s="157"/>
      <c r="WOB2" s="157"/>
      <c r="WOC2" s="157"/>
      <c r="WOD2" s="157"/>
      <c r="WOE2" s="157"/>
      <c r="WOF2" s="157"/>
      <c r="WOG2" s="157"/>
      <c r="WOH2" s="157"/>
      <c r="WOI2" s="157"/>
      <c r="WOJ2" s="157"/>
      <c r="WOK2" s="157"/>
      <c r="WOL2" s="157"/>
      <c r="WOM2" s="157"/>
      <c r="WON2" s="157"/>
      <c r="WOO2" s="157"/>
      <c r="WOP2" s="157"/>
      <c r="WOQ2" s="157"/>
      <c r="WOR2" s="157"/>
      <c r="WOS2" s="157"/>
      <c r="WOT2" s="157"/>
      <c r="WOU2" s="157"/>
      <c r="WOV2" s="157"/>
      <c r="WOW2" s="157"/>
      <c r="WOX2" s="157"/>
      <c r="WOY2" s="157"/>
      <c r="WOZ2" s="157"/>
      <c r="WPA2" s="157"/>
      <c r="WPB2" s="157"/>
      <c r="WPC2" s="157"/>
      <c r="WPD2" s="157"/>
      <c r="WPE2" s="157"/>
      <c r="WPF2" s="157"/>
      <c r="WPG2" s="157"/>
      <c r="WPH2" s="157"/>
      <c r="WPI2" s="157"/>
      <c r="WPJ2" s="157"/>
      <c r="WPK2" s="157"/>
      <c r="WPL2" s="157"/>
      <c r="WPM2" s="157"/>
      <c r="WPN2" s="157"/>
      <c r="WPO2" s="157"/>
      <c r="WPP2" s="157"/>
      <c r="WPQ2" s="157"/>
      <c r="WPR2" s="157"/>
      <c r="WPS2" s="157"/>
      <c r="WPT2" s="157"/>
      <c r="WPU2" s="157"/>
      <c r="WPV2" s="157"/>
      <c r="WPW2" s="157"/>
      <c r="WPX2" s="157"/>
      <c r="WPY2" s="157"/>
      <c r="WPZ2" s="157"/>
      <c r="WQA2" s="157"/>
      <c r="WQB2" s="157"/>
      <c r="WQC2" s="157"/>
      <c r="WQD2" s="157"/>
      <c r="WQE2" s="157"/>
      <c r="WQF2" s="157"/>
      <c r="WQG2" s="157"/>
      <c r="WQH2" s="157"/>
      <c r="WQI2" s="157"/>
      <c r="WQJ2" s="157"/>
      <c r="WQK2" s="157"/>
      <c r="WQL2" s="157"/>
      <c r="WQM2" s="157"/>
      <c r="WQN2" s="157"/>
      <c r="WQO2" s="157"/>
      <c r="WQP2" s="157"/>
      <c r="WQQ2" s="157"/>
      <c r="WQR2" s="157"/>
      <c r="WQS2" s="157"/>
      <c r="WQT2" s="157"/>
      <c r="WQU2" s="157"/>
      <c r="WQV2" s="157"/>
      <c r="WQW2" s="157"/>
      <c r="WQX2" s="157"/>
      <c r="WQY2" s="157"/>
      <c r="WQZ2" s="157"/>
      <c r="WRA2" s="157"/>
      <c r="WRB2" s="157"/>
      <c r="WRC2" s="157"/>
      <c r="WRD2" s="157"/>
      <c r="WRE2" s="157"/>
      <c r="WRF2" s="157"/>
      <c r="WRG2" s="157"/>
      <c r="WRH2" s="157"/>
      <c r="WRI2" s="157"/>
      <c r="WRJ2" s="157"/>
      <c r="WRK2" s="157"/>
      <c r="WRL2" s="157"/>
      <c r="WRM2" s="157"/>
      <c r="WRN2" s="157"/>
      <c r="WRO2" s="157"/>
      <c r="WRP2" s="157"/>
      <c r="WRQ2" s="157"/>
      <c r="WRR2" s="157"/>
      <c r="WRS2" s="157"/>
      <c r="WRT2" s="157"/>
      <c r="WRU2" s="157"/>
      <c r="WRV2" s="157"/>
      <c r="WRW2" s="157"/>
      <c r="WRX2" s="157"/>
      <c r="WRY2" s="157"/>
      <c r="WRZ2" s="157"/>
      <c r="WSA2" s="157"/>
      <c r="WSB2" s="157"/>
      <c r="WSC2" s="157"/>
      <c r="WSD2" s="157"/>
      <c r="WSE2" s="157"/>
      <c r="WSF2" s="157"/>
      <c r="WSG2" s="157"/>
      <c r="WSH2" s="157"/>
      <c r="WSI2" s="157"/>
      <c r="WSJ2" s="157"/>
      <c r="WSK2" s="157"/>
      <c r="WSL2" s="157"/>
      <c r="WSM2" s="157"/>
      <c r="WSN2" s="157"/>
      <c r="WSO2" s="157"/>
      <c r="WSP2" s="157"/>
      <c r="WSQ2" s="157"/>
      <c r="WSR2" s="157"/>
      <c r="WSS2" s="157"/>
      <c r="WST2" s="157"/>
      <c r="WSU2" s="157"/>
      <c r="WSV2" s="157"/>
      <c r="WSW2" s="157"/>
      <c r="WSX2" s="157"/>
      <c r="WSY2" s="157"/>
      <c r="WSZ2" s="157"/>
      <c r="WTA2" s="157"/>
      <c r="WTB2" s="157"/>
      <c r="WTC2" s="157"/>
      <c r="WTD2" s="157"/>
      <c r="WTE2" s="157"/>
      <c r="WTF2" s="157"/>
      <c r="WTG2" s="157"/>
      <c r="WTH2" s="157"/>
      <c r="WTI2" s="157"/>
      <c r="WTJ2" s="157"/>
      <c r="WTK2" s="157"/>
      <c r="WTL2" s="157"/>
      <c r="WTM2" s="157"/>
      <c r="WTN2" s="157"/>
      <c r="WTO2" s="157"/>
      <c r="WTP2" s="157"/>
      <c r="WTQ2" s="157"/>
      <c r="WTR2" s="157"/>
      <c r="WTS2" s="157"/>
      <c r="WTT2" s="157"/>
      <c r="WTU2" s="157"/>
      <c r="WTV2" s="157"/>
      <c r="WTW2" s="157"/>
      <c r="WTX2" s="157"/>
      <c r="WTY2" s="157"/>
      <c r="WTZ2" s="157"/>
      <c r="WUA2" s="157"/>
      <c r="WUB2" s="157"/>
      <c r="WUC2" s="157"/>
      <c r="WUD2" s="157"/>
      <c r="WUE2" s="157"/>
      <c r="WUF2" s="157"/>
      <c r="WUG2" s="157"/>
      <c r="WUH2" s="157"/>
      <c r="WUI2" s="157"/>
      <c r="WUJ2" s="157"/>
      <c r="WUK2" s="157"/>
      <c r="WUL2" s="157"/>
      <c r="WUM2" s="157"/>
      <c r="WUN2" s="157"/>
      <c r="WUO2" s="157"/>
      <c r="WUP2" s="157"/>
      <c r="WUQ2" s="157"/>
      <c r="WUR2" s="157"/>
      <c r="WUS2" s="157"/>
      <c r="WUT2" s="157"/>
      <c r="WUU2" s="157"/>
      <c r="WUV2" s="157"/>
      <c r="WUW2" s="157"/>
      <c r="WUX2" s="157"/>
      <c r="WUY2" s="157"/>
      <c r="WUZ2" s="157"/>
      <c r="WVA2" s="157"/>
      <c r="WVB2" s="157"/>
      <c r="WVC2" s="157"/>
      <c r="WVD2" s="157"/>
      <c r="WVE2" s="157"/>
      <c r="WVF2" s="157"/>
      <c r="WVG2" s="157"/>
      <c r="WVH2" s="157"/>
      <c r="WVI2" s="157"/>
      <c r="WVJ2" s="157"/>
      <c r="WVK2" s="157"/>
      <c r="WVL2" s="157"/>
      <c r="WVM2" s="157"/>
      <c r="WVN2" s="157"/>
      <c r="WVO2" s="157"/>
      <c r="WVP2" s="157"/>
      <c r="WVQ2" s="157"/>
      <c r="WVR2" s="157"/>
      <c r="WVS2" s="157"/>
      <c r="WVT2" s="157"/>
      <c r="WVU2" s="157"/>
      <c r="WVV2" s="157"/>
      <c r="WVW2" s="157"/>
      <c r="WVX2" s="157"/>
      <c r="WVY2" s="157"/>
      <c r="WVZ2" s="157"/>
      <c r="WWA2" s="157"/>
      <c r="WWB2" s="157"/>
      <c r="WWC2" s="157"/>
      <c r="WWD2" s="157"/>
      <c r="WWE2" s="157"/>
      <c r="WWF2" s="157"/>
      <c r="WWG2" s="157"/>
      <c r="WWH2" s="157"/>
      <c r="WWI2" s="157"/>
      <c r="WWJ2" s="157"/>
      <c r="WWK2" s="157"/>
      <c r="WWL2" s="157"/>
      <c r="WWM2" s="157"/>
      <c r="WWN2" s="157"/>
      <c r="WWO2" s="157"/>
      <c r="WWP2" s="157"/>
      <c r="WWQ2" s="157"/>
      <c r="WWR2" s="157"/>
      <c r="WWS2" s="157"/>
      <c r="WWT2" s="157"/>
      <c r="WWU2" s="157"/>
      <c r="WWV2" s="157"/>
      <c r="WWW2" s="157"/>
      <c r="WWX2" s="157"/>
      <c r="WWY2" s="157"/>
      <c r="WWZ2" s="157"/>
      <c r="WXA2" s="157"/>
      <c r="WXB2" s="157"/>
      <c r="WXC2" s="157"/>
      <c r="WXD2" s="157"/>
      <c r="WXE2" s="157"/>
      <c r="WXF2" s="157"/>
      <c r="WXG2" s="157"/>
      <c r="WXH2" s="157"/>
      <c r="WXI2" s="157"/>
      <c r="WXJ2" s="157"/>
      <c r="WXK2" s="157"/>
      <c r="WXL2" s="157"/>
      <c r="WXM2" s="157"/>
      <c r="WXN2" s="157"/>
      <c r="WXO2" s="157"/>
      <c r="WXP2" s="157"/>
      <c r="WXQ2" s="157"/>
      <c r="WXR2" s="157"/>
      <c r="WXS2" s="157"/>
      <c r="WXT2" s="157"/>
      <c r="WXU2" s="157"/>
      <c r="WXV2" s="157"/>
      <c r="WXW2" s="157"/>
      <c r="WXX2" s="157"/>
      <c r="WXY2" s="157"/>
      <c r="WXZ2" s="157"/>
      <c r="WYA2" s="157"/>
      <c r="WYB2" s="157"/>
      <c r="WYC2" s="157"/>
      <c r="WYD2" s="157"/>
      <c r="WYE2" s="157"/>
      <c r="WYF2" s="157"/>
      <c r="WYG2" s="157"/>
      <c r="WYH2" s="157"/>
      <c r="WYI2" s="157"/>
      <c r="WYJ2" s="157"/>
      <c r="WYK2" s="157"/>
      <c r="WYL2" s="157"/>
      <c r="WYM2" s="157"/>
      <c r="WYN2" s="157"/>
      <c r="WYO2" s="157"/>
      <c r="WYP2" s="157"/>
      <c r="WYQ2" s="157"/>
      <c r="WYR2" s="157"/>
      <c r="WYS2" s="157"/>
      <c r="WYT2" s="157"/>
      <c r="WYU2" s="157"/>
      <c r="WYV2" s="157"/>
      <c r="WYW2" s="157"/>
      <c r="WYX2" s="157"/>
      <c r="WYY2" s="157"/>
      <c r="WYZ2" s="157"/>
      <c r="WZA2" s="157"/>
      <c r="WZB2" s="157"/>
      <c r="WZC2" s="157"/>
      <c r="WZD2" s="157"/>
      <c r="WZE2" s="157"/>
      <c r="WZF2" s="157"/>
      <c r="WZG2" s="157"/>
      <c r="WZH2" s="157"/>
      <c r="WZI2" s="157"/>
      <c r="WZJ2" s="157"/>
      <c r="WZK2" s="157"/>
      <c r="WZL2" s="157"/>
      <c r="WZM2" s="157"/>
      <c r="WZN2" s="157"/>
      <c r="WZO2" s="157"/>
      <c r="WZP2" s="157"/>
      <c r="WZQ2" s="157"/>
      <c r="WZR2" s="157"/>
      <c r="WZS2" s="157"/>
      <c r="WZT2" s="157"/>
      <c r="WZU2" s="157"/>
      <c r="WZV2" s="157"/>
      <c r="WZW2" s="157"/>
      <c r="WZX2" s="157"/>
      <c r="WZY2" s="157"/>
      <c r="WZZ2" s="157"/>
      <c r="XAA2" s="157"/>
      <c r="XAB2" s="157"/>
      <c r="XAC2" s="157"/>
      <c r="XAD2" s="157"/>
      <c r="XAE2" s="157"/>
      <c r="XAF2" s="157"/>
      <c r="XAG2" s="157"/>
      <c r="XAH2" s="157"/>
      <c r="XAI2" s="157"/>
      <c r="XAJ2" s="157"/>
      <c r="XAK2" s="157"/>
      <c r="XAL2" s="157"/>
      <c r="XAM2" s="157"/>
      <c r="XAN2" s="157"/>
      <c r="XAO2" s="157"/>
      <c r="XAP2" s="157"/>
      <c r="XAQ2" s="157"/>
      <c r="XAR2" s="157"/>
      <c r="XAS2" s="157"/>
      <c r="XAT2" s="157"/>
      <c r="XAU2" s="157"/>
      <c r="XAV2" s="157"/>
      <c r="XAW2" s="157"/>
      <c r="XAX2" s="157"/>
      <c r="XAY2" s="157"/>
      <c r="XAZ2" s="157"/>
      <c r="XBA2" s="157"/>
      <c r="XBB2" s="157"/>
      <c r="XBC2" s="157"/>
      <c r="XBD2" s="157"/>
      <c r="XBE2" s="157"/>
      <c r="XBF2" s="157"/>
      <c r="XBG2" s="157"/>
      <c r="XBH2" s="157"/>
      <c r="XBI2" s="157"/>
      <c r="XBJ2" s="157"/>
      <c r="XBK2" s="157"/>
      <c r="XBL2" s="157"/>
      <c r="XBM2" s="157"/>
      <c r="XBN2" s="157"/>
      <c r="XBO2" s="157"/>
      <c r="XBP2" s="157"/>
      <c r="XBQ2" s="157"/>
      <c r="XBR2" s="157"/>
      <c r="XBS2" s="157"/>
      <c r="XBT2" s="157"/>
      <c r="XBU2" s="157"/>
      <c r="XBV2" s="157"/>
      <c r="XBW2" s="157"/>
      <c r="XBX2" s="157"/>
      <c r="XBY2" s="157"/>
      <c r="XBZ2" s="157"/>
      <c r="XCA2" s="157"/>
      <c r="XCB2" s="157"/>
      <c r="XCC2" s="157"/>
      <c r="XCD2" s="157"/>
      <c r="XCE2" s="157"/>
      <c r="XCF2" s="157"/>
      <c r="XCG2" s="157"/>
      <c r="XCH2" s="157"/>
      <c r="XCI2" s="157"/>
      <c r="XCJ2" s="157"/>
      <c r="XCK2" s="157"/>
      <c r="XCL2" s="157"/>
      <c r="XCM2" s="157"/>
      <c r="XCN2" s="157"/>
      <c r="XCO2" s="157"/>
      <c r="XCP2" s="157"/>
      <c r="XCQ2" s="157"/>
      <c r="XCR2" s="157"/>
      <c r="XCS2" s="157"/>
      <c r="XCT2" s="157"/>
      <c r="XCU2" s="157"/>
      <c r="XCV2" s="157"/>
      <c r="XCW2" s="157"/>
      <c r="XCX2" s="157"/>
      <c r="XCY2" s="157"/>
      <c r="XCZ2" s="157"/>
      <c r="XDA2" s="157"/>
      <c r="XDB2" s="157"/>
      <c r="XDC2" s="157"/>
      <c r="XDD2" s="157"/>
      <c r="XDE2" s="157"/>
      <c r="XDF2" s="157"/>
      <c r="XDG2" s="157"/>
      <c r="XDH2" s="157"/>
      <c r="XDI2" s="157"/>
      <c r="XDJ2" s="157"/>
      <c r="XDK2" s="157"/>
      <c r="XDL2" s="157"/>
      <c r="XDM2" s="157"/>
      <c r="XDN2" s="157"/>
      <c r="XDO2" s="157"/>
      <c r="XDP2" s="157"/>
      <c r="XDQ2" s="157"/>
      <c r="XDR2" s="157"/>
      <c r="XDS2" s="157"/>
      <c r="XDT2" s="157"/>
      <c r="XDU2" s="157"/>
      <c r="XDV2" s="157"/>
      <c r="XDW2" s="157"/>
      <c r="XDX2" s="157"/>
      <c r="XDY2" s="157"/>
      <c r="XDZ2" s="157"/>
      <c r="XEA2" s="157"/>
      <c r="XEB2" s="157"/>
      <c r="XEC2" s="157"/>
      <c r="XED2" s="157"/>
      <c r="XEE2" s="157"/>
      <c r="XEF2" s="157"/>
      <c r="XEG2" s="157"/>
      <c r="XEH2" s="157"/>
      <c r="XEI2" s="157"/>
      <c r="XEJ2" s="157"/>
      <c r="XEK2" s="157"/>
      <c r="XEL2" s="157"/>
      <c r="XEM2" s="157"/>
      <c r="XEN2" s="157"/>
      <c r="XEO2" s="157"/>
      <c r="XEP2" s="157"/>
      <c r="XEQ2" s="157"/>
      <c r="XER2" s="157"/>
      <c r="XES2" s="157"/>
      <c r="XET2" s="157"/>
      <c r="XEU2" s="157"/>
      <c r="XEV2" s="157"/>
      <c r="XEW2" s="157"/>
      <c r="XEX2" s="157"/>
      <c r="XEY2" s="157"/>
      <c r="XEZ2" s="157"/>
      <c r="XFA2" s="157"/>
      <c r="XFB2" s="157"/>
    </row>
    <row r="3" spans="1:16382" s="156" customFormat="1" ht="6.95" customHeight="1" x14ac:dyDescent="0.35">
      <c r="A3" s="157"/>
      <c r="B3" s="154"/>
      <c r="C3" s="155"/>
      <c r="D3" s="155"/>
      <c r="E3" s="155"/>
      <c r="F3" s="155"/>
      <c r="G3" s="155"/>
      <c r="H3" s="155"/>
      <c r="I3" s="155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7"/>
      <c r="BI3" s="157"/>
      <c r="BJ3" s="157"/>
      <c r="BK3" s="157"/>
      <c r="BL3" s="157"/>
      <c r="BM3" s="157"/>
      <c r="BN3" s="157"/>
      <c r="BO3" s="157"/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57"/>
      <c r="CF3" s="157"/>
      <c r="CG3" s="157"/>
      <c r="CH3" s="157"/>
      <c r="CI3" s="157"/>
      <c r="CJ3" s="157"/>
      <c r="CK3" s="157"/>
      <c r="CL3" s="157"/>
      <c r="CM3" s="157"/>
      <c r="CN3" s="157"/>
      <c r="CO3" s="157"/>
      <c r="CP3" s="157"/>
      <c r="CQ3" s="157"/>
      <c r="CR3" s="157"/>
      <c r="CS3" s="157"/>
      <c r="CT3" s="157"/>
      <c r="CU3" s="157"/>
      <c r="CV3" s="157"/>
      <c r="CW3" s="157"/>
      <c r="CX3" s="157"/>
      <c r="CY3" s="157"/>
      <c r="CZ3" s="157"/>
      <c r="DA3" s="157"/>
      <c r="DB3" s="157"/>
      <c r="DC3" s="157"/>
      <c r="DD3" s="157"/>
      <c r="DE3" s="157"/>
      <c r="DF3" s="157"/>
      <c r="DG3" s="157"/>
      <c r="DH3" s="157"/>
      <c r="DI3" s="157"/>
      <c r="DJ3" s="157"/>
      <c r="DK3" s="157"/>
      <c r="DL3" s="157"/>
      <c r="DM3" s="157"/>
      <c r="DN3" s="157"/>
      <c r="DO3" s="157"/>
      <c r="DP3" s="157"/>
      <c r="DQ3" s="157"/>
      <c r="DR3" s="157"/>
      <c r="DS3" s="157"/>
      <c r="DT3" s="157"/>
      <c r="DU3" s="157"/>
      <c r="DV3" s="157"/>
      <c r="DW3" s="157"/>
      <c r="DX3" s="157"/>
      <c r="DY3" s="157"/>
      <c r="DZ3" s="157"/>
      <c r="EA3" s="157"/>
      <c r="EB3" s="157"/>
      <c r="EC3" s="157"/>
      <c r="ED3" s="157"/>
      <c r="EE3" s="157"/>
      <c r="EF3" s="157"/>
      <c r="EG3" s="157"/>
      <c r="EH3" s="157"/>
      <c r="EI3" s="157"/>
      <c r="EJ3" s="157"/>
      <c r="EK3" s="157"/>
      <c r="EL3" s="157"/>
      <c r="EM3" s="157"/>
      <c r="EN3" s="157"/>
      <c r="EO3" s="157"/>
      <c r="EP3" s="157"/>
      <c r="EQ3" s="157"/>
      <c r="ER3" s="157"/>
      <c r="ES3" s="157"/>
      <c r="ET3" s="157"/>
      <c r="EU3" s="157"/>
      <c r="EV3" s="157"/>
      <c r="EW3" s="157"/>
      <c r="EX3" s="157"/>
      <c r="EY3" s="157"/>
      <c r="EZ3" s="157"/>
      <c r="FA3" s="157"/>
      <c r="FB3" s="157"/>
      <c r="FC3" s="157"/>
      <c r="FD3" s="157"/>
      <c r="FE3" s="157"/>
      <c r="FF3" s="157"/>
      <c r="FG3" s="157"/>
      <c r="FH3" s="157"/>
      <c r="FI3" s="157"/>
      <c r="FJ3" s="157"/>
      <c r="FK3" s="157"/>
      <c r="FL3" s="157"/>
      <c r="FM3" s="157"/>
      <c r="FN3" s="157"/>
      <c r="FO3" s="157"/>
      <c r="FP3" s="157"/>
      <c r="FQ3" s="157"/>
      <c r="FR3" s="157"/>
      <c r="FS3" s="157"/>
      <c r="FT3" s="157"/>
      <c r="FU3" s="157"/>
      <c r="FV3" s="157"/>
      <c r="FW3" s="157"/>
      <c r="FX3" s="157"/>
      <c r="FY3" s="157"/>
      <c r="FZ3" s="157"/>
      <c r="GA3" s="157"/>
      <c r="GB3" s="157"/>
      <c r="GC3" s="157"/>
      <c r="GD3" s="157"/>
      <c r="GE3" s="157"/>
      <c r="GF3" s="157"/>
      <c r="GG3" s="157"/>
      <c r="GH3" s="157"/>
      <c r="GI3" s="157"/>
      <c r="GJ3" s="157"/>
      <c r="GK3" s="157"/>
      <c r="GL3" s="157"/>
      <c r="GM3" s="157"/>
      <c r="GN3" s="157"/>
      <c r="GO3" s="157"/>
      <c r="GP3" s="157"/>
      <c r="GQ3" s="157"/>
      <c r="GR3" s="157"/>
      <c r="GS3" s="157"/>
      <c r="GT3" s="157"/>
      <c r="GU3" s="157"/>
      <c r="GV3" s="157"/>
      <c r="GW3" s="157"/>
      <c r="GX3" s="157"/>
      <c r="GY3" s="157"/>
      <c r="GZ3" s="157"/>
      <c r="HA3" s="157"/>
      <c r="HB3" s="157"/>
      <c r="HC3" s="157"/>
      <c r="HD3" s="157"/>
      <c r="HE3" s="157"/>
      <c r="HF3" s="157"/>
      <c r="HG3" s="157"/>
      <c r="HH3" s="157"/>
      <c r="HI3" s="157"/>
      <c r="HJ3" s="157"/>
      <c r="HK3" s="157"/>
      <c r="HL3" s="157"/>
      <c r="HM3" s="157"/>
      <c r="HN3" s="157"/>
      <c r="HO3" s="157"/>
      <c r="HP3" s="157"/>
      <c r="HQ3" s="157"/>
      <c r="HR3" s="157"/>
      <c r="HS3" s="157"/>
      <c r="HT3" s="157"/>
      <c r="HU3" s="157"/>
      <c r="HV3" s="157"/>
      <c r="HW3" s="157"/>
      <c r="HX3" s="157"/>
      <c r="HY3" s="157"/>
      <c r="HZ3" s="157"/>
      <c r="IA3" s="157"/>
      <c r="IB3" s="157"/>
      <c r="IC3" s="157"/>
      <c r="ID3" s="157"/>
      <c r="IE3" s="157"/>
      <c r="IF3" s="157"/>
      <c r="IG3" s="157"/>
      <c r="IH3" s="157"/>
      <c r="II3" s="157"/>
      <c r="IJ3" s="157"/>
      <c r="IK3" s="157"/>
      <c r="IL3" s="157"/>
      <c r="IM3" s="157"/>
      <c r="IN3" s="157"/>
      <c r="IO3" s="157"/>
      <c r="IP3" s="157"/>
      <c r="IQ3" s="157"/>
      <c r="IR3" s="157"/>
      <c r="IS3" s="157"/>
      <c r="IT3" s="157"/>
      <c r="IU3" s="157"/>
      <c r="IV3" s="157"/>
      <c r="IW3" s="157"/>
      <c r="IX3" s="157"/>
      <c r="IY3" s="157"/>
      <c r="IZ3" s="157"/>
      <c r="JA3" s="157"/>
      <c r="JB3" s="157"/>
      <c r="JC3" s="157"/>
      <c r="JD3" s="157"/>
      <c r="JE3" s="157"/>
      <c r="JF3" s="157"/>
      <c r="JG3" s="157"/>
      <c r="JH3" s="157"/>
      <c r="JI3" s="157"/>
      <c r="JJ3" s="157"/>
      <c r="JK3" s="157"/>
      <c r="JL3" s="157"/>
      <c r="JM3" s="157"/>
      <c r="JN3" s="157"/>
      <c r="JO3" s="157"/>
      <c r="JP3" s="157"/>
      <c r="JQ3" s="157"/>
      <c r="JR3" s="157"/>
      <c r="JS3" s="157"/>
      <c r="JT3" s="157"/>
      <c r="JU3" s="157"/>
      <c r="JV3" s="157"/>
      <c r="JW3" s="157"/>
      <c r="JX3" s="157"/>
      <c r="JY3" s="157"/>
      <c r="JZ3" s="157"/>
      <c r="KA3" s="157"/>
      <c r="KB3" s="157"/>
      <c r="KC3" s="157"/>
      <c r="KD3" s="157"/>
      <c r="KE3" s="157"/>
      <c r="KF3" s="157"/>
      <c r="KG3" s="157"/>
      <c r="KH3" s="157"/>
      <c r="KI3" s="157"/>
      <c r="KJ3" s="157"/>
      <c r="KK3" s="157"/>
      <c r="KL3" s="157"/>
      <c r="KM3" s="157"/>
      <c r="KN3" s="157"/>
      <c r="KO3" s="157"/>
      <c r="KP3" s="157"/>
      <c r="KQ3" s="157"/>
      <c r="KR3" s="157"/>
      <c r="KS3" s="157"/>
      <c r="KT3" s="157"/>
      <c r="KU3" s="157"/>
      <c r="KV3" s="157"/>
      <c r="KW3" s="157"/>
      <c r="KX3" s="157"/>
      <c r="KY3" s="157"/>
      <c r="KZ3" s="157"/>
      <c r="LA3" s="157"/>
      <c r="LB3" s="157"/>
      <c r="LC3" s="157"/>
      <c r="LD3" s="157"/>
      <c r="LE3" s="157"/>
      <c r="LF3" s="157"/>
      <c r="LG3" s="157"/>
      <c r="LH3" s="157"/>
      <c r="LI3" s="157"/>
      <c r="LJ3" s="157"/>
      <c r="LK3" s="157"/>
      <c r="LL3" s="157"/>
      <c r="LM3" s="157"/>
      <c r="LN3" s="157"/>
      <c r="LO3" s="157"/>
      <c r="LP3" s="157"/>
      <c r="LQ3" s="157"/>
      <c r="LR3" s="157"/>
      <c r="LS3" s="157"/>
      <c r="LT3" s="157"/>
      <c r="LU3" s="157"/>
      <c r="LV3" s="157"/>
      <c r="LW3" s="157"/>
      <c r="LX3" s="157"/>
      <c r="LY3" s="157"/>
      <c r="LZ3" s="157"/>
      <c r="MA3" s="157"/>
      <c r="MB3" s="157"/>
      <c r="MC3" s="157"/>
      <c r="MD3" s="157"/>
      <c r="ME3" s="157"/>
      <c r="MF3" s="157"/>
      <c r="MG3" s="157"/>
      <c r="MH3" s="157"/>
      <c r="MI3" s="157"/>
      <c r="MJ3" s="157"/>
      <c r="MK3" s="157"/>
      <c r="ML3" s="157"/>
      <c r="MM3" s="157"/>
      <c r="MN3" s="157"/>
      <c r="MO3" s="157"/>
      <c r="MP3" s="157"/>
      <c r="MQ3" s="157"/>
      <c r="MR3" s="157"/>
      <c r="MS3" s="157"/>
      <c r="MT3" s="157"/>
      <c r="MU3" s="157"/>
      <c r="MV3" s="157"/>
      <c r="MW3" s="157"/>
      <c r="MX3" s="157"/>
      <c r="MY3" s="157"/>
      <c r="MZ3" s="157"/>
      <c r="NA3" s="157"/>
      <c r="NB3" s="157"/>
      <c r="NC3" s="157"/>
      <c r="ND3" s="157"/>
      <c r="NE3" s="157"/>
      <c r="NF3" s="157"/>
      <c r="NG3" s="157"/>
      <c r="NH3" s="157"/>
      <c r="NI3" s="157"/>
      <c r="NJ3" s="157"/>
      <c r="NK3" s="157"/>
      <c r="NL3" s="157"/>
      <c r="NM3" s="157"/>
      <c r="NN3" s="157"/>
      <c r="NO3" s="157"/>
      <c r="NP3" s="157"/>
      <c r="NQ3" s="157"/>
      <c r="NR3" s="157"/>
      <c r="NS3" s="157"/>
      <c r="NT3" s="157"/>
      <c r="NU3" s="157"/>
      <c r="NV3" s="157"/>
      <c r="NW3" s="157"/>
      <c r="NX3" s="157"/>
      <c r="NY3" s="157"/>
      <c r="NZ3" s="157"/>
      <c r="OA3" s="157"/>
      <c r="OB3" s="157"/>
      <c r="OC3" s="157"/>
      <c r="OD3" s="157"/>
      <c r="OE3" s="157"/>
      <c r="OF3" s="157"/>
      <c r="OG3" s="157"/>
      <c r="OH3" s="157"/>
      <c r="OI3" s="157"/>
      <c r="OJ3" s="157"/>
      <c r="OK3" s="157"/>
      <c r="OL3" s="157"/>
      <c r="OM3" s="157"/>
      <c r="ON3" s="157"/>
      <c r="OO3" s="157"/>
      <c r="OP3" s="157"/>
      <c r="OQ3" s="157"/>
      <c r="OR3" s="157"/>
      <c r="OS3" s="157"/>
      <c r="OT3" s="157"/>
      <c r="OU3" s="157"/>
      <c r="OV3" s="157"/>
      <c r="OW3" s="157"/>
      <c r="OX3" s="157"/>
      <c r="OY3" s="157"/>
      <c r="OZ3" s="157"/>
      <c r="PA3" s="157"/>
      <c r="PB3" s="157"/>
      <c r="PC3" s="157"/>
      <c r="PD3" s="157"/>
      <c r="PE3" s="157"/>
      <c r="PF3" s="157"/>
      <c r="PG3" s="157"/>
      <c r="PH3" s="157"/>
      <c r="PI3" s="157"/>
      <c r="PJ3" s="157"/>
      <c r="PK3" s="157"/>
      <c r="PL3" s="157"/>
      <c r="PM3" s="157"/>
      <c r="PN3" s="157"/>
      <c r="PO3" s="157"/>
      <c r="PP3" s="157"/>
      <c r="PQ3" s="157"/>
      <c r="PR3" s="157"/>
      <c r="PS3" s="157"/>
      <c r="PT3" s="157"/>
      <c r="PU3" s="157"/>
      <c r="PV3" s="157"/>
      <c r="PW3" s="157"/>
      <c r="PX3" s="157"/>
      <c r="PY3" s="157"/>
      <c r="PZ3" s="157"/>
      <c r="QA3" s="157"/>
      <c r="QB3" s="157"/>
      <c r="QC3" s="157"/>
      <c r="QD3" s="157"/>
      <c r="QE3" s="157"/>
      <c r="QF3" s="157"/>
      <c r="QG3" s="157"/>
      <c r="QH3" s="157"/>
      <c r="QI3" s="157"/>
      <c r="QJ3" s="157"/>
      <c r="QK3" s="157"/>
      <c r="QL3" s="157"/>
      <c r="QM3" s="157"/>
      <c r="QN3" s="157"/>
      <c r="QO3" s="157"/>
      <c r="QP3" s="157"/>
      <c r="QQ3" s="157"/>
      <c r="QR3" s="157"/>
      <c r="QS3" s="157"/>
      <c r="QT3" s="157"/>
      <c r="QU3" s="157"/>
      <c r="QV3" s="157"/>
      <c r="QW3" s="157"/>
      <c r="QX3" s="157"/>
      <c r="QY3" s="157"/>
      <c r="QZ3" s="157"/>
      <c r="RA3" s="157"/>
      <c r="RB3" s="157"/>
      <c r="RC3" s="157"/>
      <c r="RD3" s="157"/>
      <c r="RE3" s="157"/>
      <c r="RF3" s="157"/>
      <c r="RG3" s="157"/>
      <c r="RH3" s="157"/>
      <c r="RI3" s="157"/>
      <c r="RJ3" s="157"/>
      <c r="RK3" s="157"/>
      <c r="RL3" s="157"/>
      <c r="RM3" s="157"/>
      <c r="RN3" s="157"/>
      <c r="RO3" s="157"/>
      <c r="RP3" s="157"/>
      <c r="RQ3" s="157"/>
      <c r="RR3" s="157"/>
      <c r="RS3" s="157"/>
      <c r="RT3" s="157"/>
      <c r="RU3" s="157"/>
      <c r="RV3" s="157"/>
      <c r="RW3" s="157"/>
      <c r="RX3" s="157"/>
      <c r="RY3" s="157"/>
      <c r="RZ3" s="157"/>
      <c r="SA3" s="157"/>
      <c r="SB3" s="157"/>
      <c r="SC3" s="157"/>
      <c r="SD3" s="157"/>
      <c r="SE3" s="157"/>
      <c r="SF3" s="157"/>
      <c r="SG3" s="157"/>
      <c r="SH3" s="157"/>
      <c r="SI3" s="157"/>
      <c r="SJ3" s="157"/>
      <c r="SK3" s="157"/>
      <c r="SL3" s="157"/>
      <c r="SM3" s="157"/>
      <c r="SN3" s="157"/>
      <c r="SO3" s="157"/>
      <c r="SP3" s="157"/>
      <c r="SQ3" s="157"/>
      <c r="SR3" s="157"/>
      <c r="SS3" s="157"/>
      <c r="ST3" s="157"/>
      <c r="SU3" s="157"/>
      <c r="SV3" s="157"/>
      <c r="SW3" s="157"/>
      <c r="SX3" s="157"/>
      <c r="SY3" s="157"/>
      <c r="SZ3" s="157"/>
      <c r="TA3" s="157"/>
      <c r="TB3" s="157"/>
      <c r="TC3" s="157"/>
      <c r="TD3" s="157"/>
      <c r="TE3" s="157"/>
      <c r="TF3" s="157"/>
      <c r="TG3" s="157"/>
      <c r="TH3" s="157"/>
      <c r="TI3" s="157"/>
      <c r="TJ3" s="157"/>
      <c r="TK3" s="157"/>
      <c r="TL3" s="157"/>
      <c r="TM3" s="157"/>
      <c r="TN3" s="157"/>
      <c r="TO3" s="157"/>
      <c r="TP3" s="157"/>
      <c r="TQ3" s="157"/>
      <c r="TR3" s="157"/>
      <c r="TS3" s="157"/>
      <c r="TT3" s="157"/>
      <c r="TU3" s="157"/>
      <c r="TV3" s="157"/>
      <c r="TW3" s="157"/>
      <c r="TX3" s="157"/>
      <c r="TY3" s="157"/>
      <c r="TZ3" s="157"/>
      <c r="UA3" s="157"/>
      <c r="UB3" s="157"/>
      <c r="UC3" s="157"/>
      <c r="UD3" s="157"/>
      <c r="UE3" s="157"/>
      <c r="UF3" s="157"/>
      <c r="UG3" s="157"/>
      <c r="UH3" s="157"/>
      <c r="UI3" s="157"/>
      <c r="UJ3" s="157"/>
      <c r="UK3" s="157"/>
      <c r="UL3" s="157"/>
      <c r="UM3" s="157"/>
      <c r="UN3" s="157"/>
      <c r="UO3" s="157"/>
      <c r="UP3" s="157"/>
      <c r="UQ3" s="157"/>
      <c r="UR3" s="157"/>
      <c r="US3" s="157"/>
      <c r="UT3" s="157"/>
      <c r="UU3" s="157"/>
      <c r="UV3" s="157"/>
      <c r="UW3" s="157"/>
      <c r="UX3" s="157"/>
      <c r="UY3" s="157"/>
      <c r="UZ3" s="157"/>
      <c r="VA3" s="157"/>
      <c r="VB3" s="157"/>
      <c r="VC3" s="157"/>
      <c r="VD3" s="157"/>
      <c r="VE3" s="157"/>
      <c r="VF3" s="157"/>
      <c r="VG3" s="157"/>
      <c r="VH3" s="157"/>
      <c r="VI3" s="157"/>
      <c r="VJ3" s="157"/>
      <c r="VK3" s="157"/>
      <c r="VL3" s="157"/>
      <c r="VM3" s="157"/>
      <c r="VN3" s="157"/>
      <c r="VO3" s="157"/>
      <c r="VP3" s="157"/>
      <c r="VQ3" s="157"/>
      <c r="VR3" s="157"/>
      <c r="VS3" s="157"/>
      <c r="VT3" s="157"/>
      <c r="VU3" s="157"/>
      <c r="VV3" s="157"/>
      <c r="VW3" s="157"/>
      <c r="VX3" s="157"/>
      <c r="VY3" s="157"/>
      <c r="VZ3" s="157"/>
      <c r="WA3" s="157"/>
      <c r="WB3" s="157"/>
      <c r="WC3" s="157"/>
      <c r="WD3" s="157"/>
      <c r="WE3" s="157"/>
      <c r="WF3" s="157"/>
      <c r="WG3" s="157"/>
      <c r="WH3" s="157"/>
      <c r="WI3" s="157"/>
      <c r="WJ3" s="157"/>
      <c r="WK3" s="157"/>
      <c r="WL3" s="157"/>
      <c r="WM3" s="157"/>
      <c r="WN3" s="157"/>
      <c r="WO3" s="157"/>
      <c r="WP3" s="157"/>
      <c r="WQ3" s="157"/>
      <c r="WR3" s="157"/>
      <c r="WS3" s="157"/>
      <c r="WT3" s="157"/>
      <c r="WU3" s="157"/>
      <c r="WV3" s="157"/>
      <c r="WW3" s="157"/>
      <c r="WX3" s="157"/>
      <c r="WY3" s="157"/>
      <c r="WZ3" s="157"/>
      <c r="XA3" s="157"/>
      <c r="XB3" s="157"/>
      <c r="XC3" s="157"/>
      <c r="XD3" s="157"/>
      <c r="XE3" s="157"/>
      <c r="XF3" s="157"/>
      <c r="XG3" s="157"/>
      <c r="XH3" s="157"/>
      <c r="XI3" s="157"/>
      <c r="XJ3" s="157"/>
      <c r="XK3" s="157"/>
      <c r="XL3" s="157"/>
      <c r="XM3" s="157"/>
      <c r="XN3" s="157"/>
      <c r="XO3" s="157"/>
      <c r="XP3" s="157"/>
      <c r="XQ3" s="157"/>
      <c r="XR3" s="157"/>
      <c r="XS3" s="157"/>
      <c r="XT3" s="157"/>
      <c r="XU3" s="157"/>
      <c r="XV3" s="157"/>
      <c r="XW3" s="157"/>
      <c r="XX3" s="157"/>
      <c r="XY3" s="157"/>
      <c r="XZ3" s="157"/>
      <c r="YA3" s="157"/>
      <c r="YB3" s="157"/>
      <c r="YC3" s="157"/>
      <c r="YD3" s="157"/>
      <c r="YE3" s="157"/>
      <c r="YF3" s="157"/>
      <c r="YG3" s="157"/>
      <c r="YH3" s="157"/>
      <c r="YI3" s="157"/>
      <c r="YJ3" s="157"/>
      <c r="YK3" s="157"/>
      <c r="YL3" s="157"/>
      <c r="YM3" s="157"/>
      <c r="YN3" s="157"/>
      <c r="YO3" s="157"/>
      <c r="YP3" s="157"/>
      <c r="YQ3" s="157"/>
      <c r="YR3" s="157"/>
      <c r="YS3" s="157"/>
      <c r="YT3" s="157"/>
      <c r="YU3" s="157"/>
      <c r="YV3" s="157"/>
      <c r="YW3" s="157"/>
      <c r="YX3" s="157"/>
      <c r="YY3" s="157"/>
      <c r="YZ3" s="157"/>
      <c r="ZA3" s="157"/>
      <c r="ZB3" s="157"/>
      <c r="ZC3" s="157"/>
      <c r="ZD3" s="157"/>
      <c r="ZE3" s="157"/>
      <c r="ZF3" s="157"/>
      <c r="ZG3" s="157"/>
      <c r="ZH3" s="157"/>
      <c r="ZI3" s="157"/>
      <c r="ZJ3" s="157"/>
      <c r="ZK3" s="157"/>
      <c r="ZL3" s="157"/>
      <c r="ZM3" s="157"/>
      <c r="ZN3" s="157"/>
      <c r="ZO3" s="157"/>
      <c r="ZP3" s="157"/>
      <c r="ZQ3" s="157"/>
      <c r="ZR3" s="157"/>
      <c r="ZS3" s="157"/>
      <c r="ZT3" s="157"/>
      <c r="ZU3" s="157"/>
      <c r="ZV3" s="157"/>
      <c r="ZW3" s="157"/>
      <c r="ZX3" s="157"/>
      <c r="ZY3" s="157"/>
      <c r="ZZ3" s="157"/>
      <c r="AAA3" s="157"/>
      <c r="AAB3" s="157"/>
      <c r="AAC3" s="157"/>
      <c r="AAD3" s="157"/>
      <c r="AAE3" s="157"/>
      <c r="AAF3" s="157"/>
      <c r="AAG3" s="157"/>
      <c r="AAH3" s="157"/>
      <c r="AAI3" s="157"/>
      <c r="AAJ3" s="157"/>
      <c r="AAK3" s="157"/>
      <c r="AAL3" s="157"/>
      <c r="AAM3" s="157"/>
      <c r="AAN3" s="157"/>
      <c r="AAO3" s="157"/>
      <c r="AAP3" s="157"/>
      <c r="AAQ3" s="157"/>
      <c r="AAR3" s="157"/>
      <c r="AAS3" s="157"/>
      <c r="AAT3" s="157"/>
      <c r="AAU3" s="157"/>
      <c r="AAV3" s="157"/>
      <c r="AAW3" s="157"/>
      <c r="AAX3" s="157"/>
      <c r="AAY3" s="157"/>
      <c r="AAZ3" s="157"/>
      <c r="ABA3" s="157"/>
      <c r="ABB3" s="157"/>
      <c r="ABC3" s="157"/>
      <c r="ABD3" s="157"/>
      <c r="ABE3" s="157"/>
      <c r="ABF3" s="157"/>
      <c r="ABG3" s="157"/>
      <c r="ABH3" s="157"/>
      <c r="ABI3" s="157"/>
      <c r="ABJ3" s="157"/>
      <c r="ABK3" s="157"/>
      <c r="ABL3" s="157"/>
      <c r="ABM3" s="157"/>
      <c r="ABN3" s="157"/>
      <c r="ABO3" s="157"/>
      <c r="ABP3" s="157"/>
      <c r="ABQ3" s="157"/>
      <c r="ABR3" s="157"/>
      <c r="ABS3" s="157"/>
      <c r="ABT3" s="157"/>
      <c r="ABU3" s="157"/>
      <c r="ABV3" s="157"/>
      <c r="ABW3" s="157"/>
      <c r="ABX3" s="157"/>
      <c r="ABY3" s="157"/>
      <c r="ABZ3" s="157"/>
      <c r="ACA3" s="157"/>
      <c r="ACB3" s="157"/>
      <c r="ACC3" s="157"/>
      <c r="ACD3" s="157"/>
      <c r="ACE3" s="157"/>
      <c r="ACF3" s="157"/>
      <c r="ACG3" s="157"/>
      <c r="ACH3" s="157"/>
      <c r="ACI3" s="157"/>
      <c r="ACJ3" s="157"/>
      <c r="ACK3" s="157"/>
      <c r="ACL3" s="157"/>
      <c r="ACM3" s="157"/>
      <c r="ACN3" s="157"/>
      <c r="ACO3" s="157"/>
      <c r="ACP3" s="157"/>
      <c r="ACQ3" s="157"/>
      <c r="ACR3" s="157"/>
      <c r="ACS3" s="157"/>
      <c r="ACT3" s="157"/>
      <c r="ACU3" s="157"/>
      <c r="ACV3" s="157"/>
      <c r="ACW3" s="157"/>
      <c r="ACX3" s="157"/>
      <c r="ACY3" s="157"/>
      <c r="ACZ3" s="157"/>
      <c r="ADA3" s="157"/>
      <c r="ADB3" s="157"/>
      <c r="ADC3" s="157"/>
      <c r="ADD3" s="157"/>
      <c r="ADE3" s="157"/>
      <c r="ADF3" s="157"/>
      <c r="ADG3" s="157"/>
      <c r="ADH3" s="157"/>
      <c r="ADI3" s="157"/>
      <c r="ADJ3" s="157"/>
      <c r="ADK3" s="157"/>
      <c r="ADL3" s="157"/>
      <c r="ADM3" s="157"/>
      <c r="ADN3" s="157"/>
      <c r="ADO3" s="157"/>
      <c r="ADP3" s="157"/>
      <c r="ADQ3" s="157"/>
      <c r="ADR3" s="157"/>
      <c r="ADS3" s="157"/>
      <c r="ADT3" s="157"/>
      <c r="ADU3" s="157"/>
      <c r="ADV3" s="157"/>
      <c r="ADW3" s="157"/>
      <c r="ADX3" s="157"/>
      <c r="ADY3" s="157"/>
      <c r="ADZ3" s="157"/>
      <c r="AEA3" s="157"/>
      <c r="AEB3" s="157"/>
      <c r="AEC3" s="157"/>
      <c r="AED3" s="157"/>
      <c r="AEE3" s="157"/>
      <c r="AEF3" s="157"/>
      <c r="AEG3" s="157"/>
      <c r="AEH3" s="157"/>
      <c r="AEI3" s="157"/>
      <c r="AEJ3" s="157"/>
      <c r="AEK3" s="157"/>
      <c r="AEL3" s="157"/>
      <c r="AEM3" s="157"/>
      <c r="AEN3" s="157"/>
      <c r="AEO3" s="157"/>
      <c r="AEP3" s="157"/>
      <c r="AEQ3" s="157"/>
      <c r="AER3" s="157"/>
      <c r="AES3" s="157"/>
      <c r="AET3" s="157"/>
      <c r="AEU3" s="157"/>
      <c r="AEV3" s="157"/>
      <c r="AEW3" s="157"/>
      <c r="AEX3" s="157"/>
      <c r="AEY3" s="157"/>
      <c r="AEZ3" s="157"/>
      <c r="AFA3" s="157"/>
      <c r="AFB3" s="157"/>
      <c r="AFC3" s="157"/>
      <c r="AFD3" s="157"/>
      <c r="AFE3" s="157"/>
      <c r="AFF3" s="157"/>
      <c r="AFG3" s="157"/>
      <c r="AFH3" s="157"/>
      <c r="AFI3" s="157"/>
      <c r="AFJ3" s="157"/>
      <c r="AFK3" s="157"/>
      <c r="AFL3" s="157"/>
      <c r="AFM3" s="157"/>
      <c r="AFN3" s="157"/>
      <c r="AFO3" s="157"/>
      <c r="AFP3" s="157"/>
      <c r="AFQ3" s="157"/>
      <c r="AFR3" s="157"/>
      <c r="AFS3" s="157"/>
      <c r="AFT3" s="157"/>
      <c r="AFU3" s="157"/>
      <c r="AFV3" s="157"/>
      <c r="AFW3" s="157"/>
      <c r="AFX3" s="157"/>
      <c r="AFY3" s="157"/>
      <c r="AFZ3" s="157"/>
      <c r="AGA3" s="157"/>
      <c r="AGB3" s="157"/>
      <c r="AGC3" s="157"/>
      <c r="AGD3" s="157"/>
      <c r="AGE3" s="157"/>
      <c r="AGF3" s="157"/>
      <c r="AGG3" s="157"/>
      <c r="AGH3" s="157"/>
      <c r="AGI3" s="157"/>
      <c r="AGJ3" s="157"/>
      <c r="AGK3" s="157"/>
      <c r="AGL3" s="157"/>
      <c r="AGM3" s="157"/>
      <c r="AGN3" s="157"/>
      <c r="AGO3" s="157"/>
      <c r="AGP3" s="157"/>
      <c r="AGQ3" s="157"/>
      <c r="AGR3" s="157"/>
      <c r="AGS3" s="157"/>
      <c r="AGT3" s="157"/>
      <c r="AGU3" s="157"/>
      <c r="AGV3" s="157"/>
      <c r="AGW3" s="157"/>
      <c r="AGX3" s="157"/>
      <c r="AGY3" s="157"/>
      <c r="AGZ3" s="157"/>
      <c r="AHA3" s="157"/>
      <c r="AHB3" s="157"/>
      <c r="AHC3" s="157"/>
      <c r="AHD3" s="157"/>
      <c r="AHE3" s="157"/>
      <c r="AHF3" s="157"/>
      <c r="AHG3" s="157"/>
      <c r="AHH3" s="157"/>
      <c r="AHI3" s="157"/>
      <c r="AHJ3" s="157"/>
      <c r="AHK3" s="157"/>
      <c r="AHL3" s="157"/>
      <c r="AHM3" s="157"/>
      <c r="AHN3" s="157"/>
      <c r="AHO3" s="157"/>
      <c r="AHP3" s="157"/>
      <c r="AHQ3" s="157"/>
      <c r="AHR3" s="157"/>
      <c r="AHS3" s="157"/>
      <c r="AHT3" s="157"/>
      <c r="AHU3" s="157"/>
      <c r="AHV3" s="157"/>
      <c r="AHW3" s="157"/>
      <c r="AHX3" s="157"/>
      <c r="AHY3" s="157"/>
      <c r="AHZ3" s="157"/>
      <c r="AIA3" s="157"/>
      <c r="AIB3" s="157"/>
      <c r="AIC3" s="157"/>
      <c r="AID3" s="157"/>
      <c r="AIE3" s="157"/>
      <c r="AIF3" s="157"/>
      <c r="AIG3" s="157"/>
      <c r="AIH3" s="157"/>
      <c r="AII3" s="157"/>
      <c r="AIJ3" s="157"/>
      <c r="AIK3" s="157"/>
      <c r="AIL3" s="157"/>
      <c r="AIM3" s="157"/>
      <c r="AIN3" s="157"/>
      <c r="AIO3" s="157"/>
      <c r="AIP3" s="157"/>
      <c r="AIQ3" s="157"/>
      <c r="AIR3" s="157"/>
      <c r="AIS3" s="157"/>
      <c r="AIT3" s="157"/>
      <c r="AIU3" s="157"/>
      <c r="AIV3" s="157"/>
      <c r="AIW3" s="157"/>
      <c r="AIX3" s="157"/>
      <c r="AIY3" s="157"/>
      <c r="AIZ3" s="157"/>
      <c r="AJA3" s="157"/>
      <c r="AJB3" s="157"/>
      <c r="AJC3" s="157"/>
      <c r="AJD3" s="157"/>
      <c r="AJE3" s="157"/>
      <c r="AJF3" s="157"/>
      <c r="AJG3" s="157"/>
      <c r="AJH3" s="157"/>
      <c r="AJI3" s="157"/>
      <c r="AJJ3" s="157"/>
      <c r="AJK3" s="157"/>
      <c r="AJL3" s="157"/>
      <c r="AJM3" s="157"/>
      <c r="AJN3" s="157"/>
      <c r="AJO3" s="157"/>
      <c r="AJP3" s="157"/>
      <c r="AJQ3" s="157"/>
      <c r="AJR3" s="157"/>
      <c r="AJS3" s="157"/>
      <c r="AJT3" s="157"/>
      <c r="AJU3" s="157"/>
      <c r="AJV3" s="157"/>
      <c r="AJW3" s="157"/>
      <c r="AJX3" s="157"/>
      <c r="AJY3" s="157"/>
      <c r="AJZ3" s="157"/>
      <c r="AKA3" s="157"/>
      <c r="AKB3" s="157"/>
      <c r="AKC3" s="157"/>
      <c r="AKD3" s="157"/>
      <c r="AKE3" s="157"/>
      <c r="AKF3" s="157"/>
      <c r="AKG3" s="157"/>
      <c r="AKH3" s="157"/>
      <c r="AKI3" s="157"/>
      <c r="AKJ3" s="157"/>
      <c r="AKK3" s="157"/>
      <c r="AKL3" s="157"/>
      <c r="AKM3" s="157"/>
      <c r="AKN3" s="157"/>
      <c r="AKO3" s="157"/>
      <c r="AKP3" s="157"/>
      <c r="AKQ3" s="157"/>
      <c r="AKR3" s="157"/>
      <c r="AKS3" s="157"/>
      <c r="AKT3" s="157"/>
      <c r="AKU3" s="157"/>
      <c r="AKV3" s="157"/>
      <c r="AKW3" s="157"/>
      <c r="AKX3" s="157"/>
      <c r="AKY3" s="157"/>
      <c r="AKZ3" s="157"/>
      <c r="ALA3" s="157"/>
      <c r="ALB3" s="157"/>
      <c r="ALC3" s="157"/>
      <c r="ALD3" s="157"/>
      <c r="ALE3" s="157"/>
      <c r="ALF3" s="157"/>
      <c r="ALG3" s="157"/>
      <c r="ALH3" s="157"/>
      <c r="ALI3" s="157"/>
      <c r="ALJ3" s="157"/>
      <c r="ALK3" s="157"/>
      <c r="ALL3" s="157"/>
      <c r="ALM3" s="157"/>
      <c r="ALN3" s="157"/>
      <c r="ALO3" s="157"/>
      <c r="ALP3" s="157"/>
      <c r="ALQ3" s="157"/>
      <c r="ALR3" s="157"/>
      <c r="ALS3" s="157"/>
      <c r="ALT3" s="157"/>
      <c r="ALU3" s="157"/>
      <c r="ALV3" s="157"/>
      <c r="ALW3" s="157"/>
      <c r="ALX3" s="157"/>
      <c r="ALY3" s="157"/>
      <c r="ALZ3" s="157"/>
      <c r="AMA3" s="157"/>
      <c r="AMB3" s="157"/>
      <c r="AMC3" s="157"/>
      <c r="AMD3" s="157"/>
      <c r="AME3" s="157"/>
      <c r="AMF3" s="157"/>
      <c r="AMG3" s="157"/>
      <c r="AMH3" s="157"/>
      <c r="AMI3" s="157"/>
      <c r="AMJ3" s="157"/>
      <c r="AMK3" s="157"/>
      <c r="AML3" s="157"/>
      <c r="AMM3" s="157"/>
      <c r="AMN3" s="157"/>
      <c r="AMO3" s="157"/>
      <c r="AMP3" s="157"/>
      <c r="AMQ3" s="157"/>
      <c r="AMR3" s="157"/>
      <c r="AMS3" s="157"/>
      <c r="AMT3" s="157"/>
      <c r="AMU3" s="157"/>
      <c r="AMV3" s="157"/>
      <c r="AMW3" s="157"/>
      <c r="AMX3" s="157"/>
      <c r="AMY3" s="157"/>
      <c r="AMZ3" s="157"/>
      <c r="ANA3" s="157"/>
      <c r="ANB3" s="157"/>
      <c r="ANC3" s="157"/>
      <c r="AND3" s="157"/>
      <c r="ANE3" s="157"/>
      <c r="ANF3" s="157"/>
      <c r="ANG3" s="157"/>
      <c r="ANH3" s="157"/>
      <c r="ANI3" s="157"/>
      <c r="ANJ3" s="157"/>
      <c r="ANK3" s="157"/>
      <c r="ANL3" s="157"/>
      <c r="ANM3" s="157"/>
      <c r="ANN3" s="157"/>
      <c r="ANO3" s="157"/>
      <c r="ANP3" s="157"/>
      <c r="ANQ3" s="157"/>
      <c r="ANR3" s="157"/>
      <c r="ANS3" s="157"/>
      <c r="ANT3" s="157"/>
      <c r="ANU3" s="157"/>
      <c r="ANV3" s="157"/>
      <c r="ANW3" s="157"/>
      <c r="ANX3" s="157"/>
      <c r="ANY3" s="157"/>
      <c r="ANZ3" s="157"/>
      <c r="AOA3" s="157"/>
      <c r="AOB3" s="157"/>
      <c r="AOC3" s="157"/>
      <c r="AOD3" s="157"/>
      <c r="AOE3" s="157"/>
      <c r="AOF3" s="157"/>
      <c r="AOG3" s="157"/>
      <c r="AOH3" s="157"/>
      <c r="AOI3" s="157"/>
      <c r="AOJ3" s="157"/>
      <c r="AOK3" s="157"/>
      <c r="AOL3" s="157"/>
      <c r="AOM3" s="157"/>
      <c r="AON3" s="157"/>
      <c r="AOO3" s="157"/>
      <c r="AOP3" s="157"/>
      <c r="AOQ3" s="157"/>
      <c r="AOR3" s="157"/>
      <c r="AOS3" s="157"/>
      <c r="AOT3" s="157"/>
      <c r="AOU3" s="157"/>
      <c r="AOV3" s="157"/>
      <c r="AOW3" s="157"/>
      <c r="AOX3" s="157"/>
      <c r="AOY3" s="157"/>
      <c r="AOZ3" s="157"/>
      <c r="APA3" s="157"/>
      <c r="APB3" s="157"/>
      <c r="APC3" s="157"/>
      <c r="APD3" s="157"/>
      <c r="APE3" s="157"/>
      <c r="APF3" s="157"/>
      <c r="APG3" s="157"/>
      <c r="APH3" s="157"/>
      <c r="API3" s="157"/>
      <c r="APJ3" s="157"/>
      <c r="APK3" s="157"/>
      <c r="APL3" s="157"/>
      <c r="APM3" s="157"/>
      <c r="APN3" s="157"/>
      <c r="APO3" s="157"/>
      <c r="APP3" s="157"/>
      <c r="APQ3" s="157"/>
      <c r="APR3" s="157"/>
      <c r="APS3" s="157"/>
      <c r="APT3" s="157"/>
      <c r="APU3" s="157"/>
      <c r="APV3" s="157"/>
      <c r="APW3" s="157"/>
      <c r="APX3" s="157"/>
      <c r="APY3" s="157"/>
      <c r="APZ3" s="157"/>
      <c r="AQA3" s="157"/>
      <c r="AQB3" s="157"/>
      <c r="AQC3" s="157"/>
      <c r="AQD3" s="157"/>
      <c r="AQE3" s="157"/>
      <c r="AQF3" s="157"/>
      <c r="AQG3" s="157"/>
      <c r="AQH3" s="157"/>
      <c r="AQI3" s="157"/>
      <c r="AQJ3" s="157"/>
      <c r="AQK3" s="157"/>
      <c r="AQL3" s="157"/>
      <c r="AQM3" s="157"/>
      <c r="AQN3" s="157"/>
      <c r="AQO3" s="157"/>
      <c r="AQP3" s="157"/>
      <c r="AQQ3" s="157"/>
      <c r="AQR3" s="157"/>
      <c r="AQS3" s="157"/>
      <c r="AQT3" s="157"/>
      <c r="AQU3" s="157"/>
      <c r="AQV3" s="157"/>
      <c r="AQW3" s="157"/>
      <c r="AQX3" s="157"/>
      <c r="AQY3" s="157"/>
      <c r="AQZ3" s="157"/>
      <c r="ARA3" s="157"/>
      <c r="ARB3" s="157"/>
      <c r="ARC3" s="157"/>
      <c r="ARD3" s="157"/>
      <c r="ARE3" s="157"/>
      <c r="ARF3" s="157"/>
      <c r="ARG3" s="157"/>
      <c r="ARH3" s="157"/>
      <c r="ARI3" s="157"/>
      <c r="ARJ3" s="157"/>
      <c r="ARK3" s="157"/>
      <c r="ARL3" s="157"/>
      <c r="ARM3" s="157"/>
      <c r="ARN3" s="157"/>
      <c r="ARO3" s="157"/>
      <c r="ARP3" s="157"/>
      <c r="ARQ3" s="157"/>
      <c r="ARR3" s="157"/>
      <c r="ARS3" s="157"/>
      <c r="ART3" s="157"/>
      <c r="ARU3" s="157"/>
      <c r="ARV3" s="157"/>
      <c r="ARW3" s="157"/>
      <c r="ARX3" s="157"/>
      <c r="ARY3" s="157"/>
      <c r="ARZ3" s="157"/>
      <c r="ASA3" s="157"/>
      <c r="ASB3" s="157"/>
      <c r="ASC3" s="157"/>
      <c r="ASD3" s="157"/>
      <c r="ASE3" s="157"/>
      <c r="ASF3" s="157"/>
      <c r="ASG3" s="157"/>
      <c r="ASH3" s="157"/>
      <c r="ASI3" s="157"/>
      <c r="ASJ3" s="157"/>
      <c r="ASK3" s="157"/>
      <c r="ASL3" s="157"/>
      <c r="ASM3" s="157"/>
      <c r="ASN3" s="157"/>
      <c r="ASO3" s="157"/>
      <c r="ASP3" s="157"/>
      <c r="ASQ3" s="157"/>
      <c r="ASR3" s="157"/>
      <c r="ASS3" s="157"/>
      <c r="AST3" s="157"/>
      <c r="ASU3" s="157"/>
      <c r="ASV3" s="157"/>
      <c r="ASW3" s="157"/>
      <c r="ASX3" s="157"/>
      <c r="ASY3" s="157"/>
      <c r="ASZ3" s="157"/>
      <c r="ATA3" s="157"/>
      <c r="ATB3" s="157"/>
      <c r="ATC3" s="157"/>
      <c r="ATD3" s="157"/>
      <c r="ATE3" s="157"/>
      <c r="ATF3" s="157"/>
      <c r="ATG3" s="157"/>
      <c r="ATH3" s="157"/>
      <c r="ATI3" s="157"/>
      <c r="ATJ3" s="157"/>
      <c r="ATK3" s="157"/>
      <c r="ATL3" s="157"/>
      <c r="ATM3" s="157"/>
      <c r="ATN3" s="157"/>
      <c r="ATO3" s="157"/>
      <c r="ATP3" s="157"/>
      <c r="ATQ3" s="157"/>
      <c r="ATR3" s="157"/>
      <c r="ATS3" s="157"/>
      <c r="ATT3" s="157"/>
      <c r="ATU3" s="157"/>
      <c r="ATV3" s="157"/>
      <c r="ATW3" s="157"/>
      <c r="ATX3" s="157"/>
      <c r="ATY3" s="157"/>
      <c r="ATZ3" s="157"/>
      <c r="AUA3" s="157"/>
      <c r="AUB3" s="157"/>
      <c r="AUC3" s="157"/>
      <c r="AUD3" s="157"/>
      <c r="AUE3" s="157"/>
      <c r="AUF3" s="157"/>
      <c r="AUG3" s="157"/>
      <c r="AUH3" s="157"/>
      <c r="AUI3" s="157"/>
      <c r="AUJ3" s="157"/>
      <c r="AUK3" s="157"/>
      <c r="AUL3" s="157"/>
      <c r="AUM3" s="157"/>
      <c r="AUN3" s="157"/>
      <c r="AUO3" s="157"/>
      <c r="AUP3" s="157"/>
      <c r="AUQ3" s="157"/>
      <c r="AUR3" s="157"/>
      <c r="AUS3" s="157"/>
      <c r="AUT3" s="157"/>
      <c r="AUU3" s="157"/>
      <c r="AUV3" s="157"/>
      <c r="AUW3" s="157"/>
      <c r="AUX3" s="157"/>
      <c r="AUY3" s="157"/>
      <c r="AUZ3" s="157"/>
      <c r="AVA3" s="157"/>
      <c r="AVB3" s="157"/>
      <c r="AVC3" s="157"/>
      <c r="AVD3" s="157"/>
      <c r="AVE3" s="157"/>
      <c r="AVF3" s="157"/>
      <c r="AVG3" s="157"/>
      <c r="AVH3" s="157"/>
      <c r="AVI3" s="157"/>
      <c r="AVJ3" s="157"/>
      <c r="AVK3" s="157"/>
      <c r="AVL3" s="157"/>
      <c r="AVM3" s="157"/>
      <c r="AVN3" s="157"/>
      <c r="AVO3" s="157"/>
      <c r="AVP3" s="157"/>
      <c r="AVQ3" s="157"/>
      <c r="AVR3" s="157"/>
      <c r="AVS3" s="157"/>
      <c r="AVT3" s="157"/>
      <c r="AVU3" s="157"/>
      <c r="AVV3" s="157"/>
      <c r="AVW3" s="157"/>
      <c r="AVX3" s="157"/>
      <c r="AVY3" s="157"/>
      <c r="AVZ3" s="157"/>
      <c r="AWA3" s="157"/>
      <c r="AWB3" s="157"/>
      <c r="AWC3" s="157"/>
      <c r="AWD3" s="157"/>
      <c r="AWE3" s="157"/>
      <c r="AWF3" s="157"/>
      <c r="AWG3" s="157"/>
      <c r="AWH3" s="157"/>
      <c r="AWI3" s="157"/>
      <c r="AWJ3" s="157"/>
      <c r="AWK3" s="157"/>
      <c r="AWL3" s="157"/>
      <c r="AWM3" s="157"/>
      <c r="AWN3" s="157"/>
      <c r="AWO3" s="157"/>
      <c r="AWP3" s="157"/>
      <c r="AWQ3" s="157"/>
      <c r="AWR3" s="157"/>
      <c r="AWS3" s="157"/>
      <c r="AWT3" s="157"/>
      <c r="AWU3" s="157"/>
      <c r="AWV3" s="157"/>
      <c r="AWW3" s="157"/>
      <c r="AWX3" s="157"/>
      <c r="AWY3" s="157"/>
      <c r="AWZ3" s="157"/>
      <c r="AXA3" s="157"/>
      <c r="AXB3" s="157"/>
      <c r="AXC3" s="157"/>
      <c r="AXD3" s="157"/>
      <c r="AXE3" s="157"/>
      <c r="AXF3" s="157"/>
      <c r="AXG3" s="157"/>
      <c r="AXH3" s="157"/>
      <c r="AXI3" s="157"/>
      <c r="AXJ3" s="157"/>
      <c r="AXK3" s="157"/>
      <c r="AXL3" s="157"/>
      <c r="AXM3" s="157"/>
      <c r="AXN3" s="157"/>
      <c r="AXO3" s="157"/>
      <c r="AXP3" s="157"/>
      <c r="AXQ3" s="157"/>
      <c r="AXR3" s="157"/>
      <c r="AXS3" s="157"/>
      <c r="AXT3" s="157"/>
      <c r="AXU3" s="157"/>
      <c r="AXV3" s="157"/>
      <c r="AXW3" s="157"/>
      <c r="AXX3" s="157"/>
      <c r="AXY3" s="157"/>
      <c r="AXZ3" s="157"/>
      <c r="AYA3" s="157"/>
      <c r="AYB3" s="157"/>
      <c r="AYC3" s="157"/>
      <c r="AYD3" s="157"/>
      <c r="AYE3" s="157"/>
      <c r="AYF3" s="157"/>
      <c r="AYG3" s="157"/>
      <c r="AYH3" s="157"/>
      <c r="AYI3" s="157"/>
      <c r="AYJ3" s="157"/>
      <c r="AYK3" s="157"/>
      <c r="AYL3" s="157"/>
      <c r="AYM3" s="157"/>
      <c r="AYN3" s="157"/>
      <c r="AYO3" s="157"/>
      <c r="AYP3" s="157"/>
      <c r="AYQ3" s="157"/>
      <c r="AYR3" s="157"/>
      <c r="AYS3" s="157"/>
      <c r="AYT3" s="157"/>
      <c r="AYU3" s="157"/>
      <c r="AYV3" s="157"/>
      <c r="AYW3" s="157"/>
      <c r="AYX3" s="157"/>
      <c r="AYY3" s="157"/>
      <c r="AYZ3" s="157"/>
      <c r="AZA3" s="157"/>
      <c r="AZB3" s="157"/>
      <c r="AZC3" s="157"/>
      <c r="AZD3" s="157"/>
      <c r="AZE3" s="157"/>
      <c r="AZF3" s="157"/>
      <c r="AZG3" s="157"/>
      <c r="AZH3" s="157"/>
      <c r="AZI3" s="157"/>
      <c r="AZJ3" s="157"/>
      <c r="AZK3" s="157"/>
      <c r="AZL3" s="157"/>
      <c r="AZM3" s="157"/>
      <c r="AZN3" s="157"/>
      <c r="AZO3" s="157"/>
      <c r="AZP3" s="157"/>
      <c r="AZQ3" s="157"/>
      <c r="AZR3" s="157"/>
      <c r="AZS3" s="157"/>
      <c r="AZT3" s="157"/>
      <c r="AZU3" s="157"/>
      <c r="AZV3" s="157"/>
      <c r="AZW3" s="157"/>
      <c r="AZX3" s="157"/>
      <c r="AZY3" s="157"/>
      <c r="AZZ3" s="157"/>
      <c r="BAA3" s="157"/>
      <c r="BAB3" s="157"/>
      <c r="BAC3" s="157"/>
      <c r="BAD3" s="157"/>
      <c r="BAE3" s="157"/>
      <c r="BAF3" s="157"/>
      <c r="BAG3" s="157"/>
      <c r="BAH3" s="157"/>
      <c r="BAI3" s="157"/>
      <c r="BAJ3" s="157"/>
      <c r="BAK3" s="157"/>
      <c r="BAL3" s="157"/>
      <c r="BAM3" s="157"/>
      <c r="BAN3" s="157"/>
      <c r="BAO3" s="157"/>
      <c r="BAP3" s="157"/>
      <c r="BAQ3" s="157"/>
      <c r="BAR3" s="157"/>
      <c r="BAS3" s="157"/>
      <c r="BAT3" s="157"/>
      <c r="BAU3" s="157"/>
      <c r="BAV3" s="157"/>
      <c r="BAW3" s="157"/>
      <c r="BAX3" s="157"/>
      <c r="BAY3" s="157"/>
      <c r="BAZ3" s="157"/>
      <c r="BBA3" s="157"/>
      <c r="BBB3" s="157"/>
      <c r="BBC3" s="157"/>
      <c r="BBD3" s="157"/>
      <c r="BBE3" s="157"/>
      <c r="BBF3" s="157"/>
      <c r="BBG3" s="157"/>
      <c r="BBH3" s="157"/>
      <c r="BBI3" s="157"/>
      <c r="BBJ3" s="157"/>
      <c r="BBK3" s="157"/>
      <c r="BBL3" s="157"/>
      <c r="BBM3" s="157"/>
      <c r="BBN3" s="157"/>
      <c r="BBO3" s="157"/>
      <c r="BBP3" s="157"/>
      <c r="BBQ3" s="157"/>
      <c r="BBR3" s="157"/>
      <c r="BBS3" s="157"/>
      <c r="BBT3" s="157"/>
      <c r="BBU3" s="157"/>
      <c r="BBV3" s="157"/>
      <c r="BBW3" s="157"/>
      <c r="BBX3" s="157"/>
      <c r="BBY3" s="157"/>
      <c r="BBZ3" s="157"/>
      <c r="BCA3" s="157"/>
      <c r="BCB3" s="157"/>
      <c r="BCC3" s="157"/>
      <c r="BCD3" s="157"/>
      <c r="BCE3" s="157"/>
      <c r="BCF3" s="157"/>
      <c r="BCG3" s="157"/>
      <c r="BCH3" s="157"/>
      <c r="BCI3" s="157"/>
      <c r="BCJ3" s="157"/>
      <c r="BCK3" s="157"/>
      <c r="BCL3" s="157"/>
      <c r="BCM3" s="157"/>
      <c r="BCN3" s="157"/>
      <c r="BCO3" s="157"/>
      <c r="BCP3" s="157"/>
      <c r="BCQ3" s="157"/>
      <c r="BCR3" s="157"/>
      <c r="BCS3" s="157"/>
      <c r="BCT3" s="157"/>
      <c r="BCU3" s="157"/>
      <c r="BCV3" s="157"/>
      <c r="BCW3" s="157"/>
      <c r="BCX3" s="157"/>
      <c r="BCY3" s="157"/>
      <c r="BCZ3" s="157"/>
      <c r="BDA3" s="157"/>
      <c r="BDB3" s="157"/>
      <c r="BDC3" s="157"/>
      <c r="BDD3" s="157"/>
      <c r="BDE3" s="157"/>
      <c r="BDF3" s="157"/>
      <c r="BDG3" s="157"/>
      <c r="BDH3" s="157"/>
      <c r="BDI3" s="157"/>
      <c r="BDJ3" s="157"/>
      <c r="BDK3" s="157"/>
      <c r="BDL3" s="157"/>
      <c r="BDM3" s="157"/>
      <c r="BDN3" s="157"/>
      <c r="BDO3" s="157"/>
      <c r="BDP3" s="157"/>
      <c r="BDQ3" s="157"/>
      <c r="BDR3" s="157"/>
      <c r="BDS3" s="157"/>
      <c r="BDT3" s="157"/>
      <c r="BDU3" s="157"/>
      <c r="BDV3" s="157"/>
      <c r="BDW3" s="157"/>
      <c r="BDX3" s="157"/>
      <c r="BDY3" s="157"/>
      <c r="BDZ3" s="157"/>
      <c r="BEA3" s="157"/>
      <c r="BEB3" s="157"/>
      <c r="BEC3" s="157"/>
      <c r="BED3" s="157"/>
      <c r="BEE3" s="157"/>
      <c r="BEF3" s="157"/>
      <c r="BEG3" s="157"/>
      <c r="BEH3" s="157"/>
      <c r="BEI3" s="157"/>
      <c r="BEJ3" s="157"/>
      <c r="BEK3" s="157"/>
      <c r="BEL3" s="157"/>
      <c r="BEM3" s="157"/>
      <c r="BEN3" s="157"/>
      <c r="BEO3" s="157"/>
      <c r="BEP3" s="157"/>
      <c r="BEQ3" s="157"/>
      <c r="BER3" s="157"/>
      <c r="BES3" s="157"/>
      <c r="BET3" s="157"/>
      <c r="BEU3" s="157"/>
      <c r="BEV3" s="157"/>
      <c r="BEW3" s="157"/>
      <c r="BEX3" s="157"/>
      <c r="BEY3" s="157"/>
      <c r="BEZ3" s="157"/>
      <c r="BFA3" s="157"/>
      <c r="BFB3" s="157"/>
      <c r="BFC3" s="157"/>
      <c r="BFD3" s="157"/>
      <c r="BFE3" s="157"/>
      <c r="BFF3" s="157"/>
      <c r="BFG3" s="157"/>
      <c r="BFH3" s="157"/>
      <c r="BFI3" s="157"/>
      <c r="BFJ3" s="157"/>
      <c r="BFK3" s="157"/>
      <c r="BFL3" s="157"/>
      <c r="BFM3" s="157"/>
      <c r="BFN3" s="157"/>
      <c r="BFO3" s="157"/>
      <c r="BFP3" s="157"/>
      <c r="BFQ3" s="157"/>
      <c r="BFR3" s="157"/>
      <c r="BFS3" s="157"/>
      <c r="BFT3" s="157"/>
      <c r="BFU3" s="157"/>
      <c r="BFV3" s="157"/>
      <c r="BFW3" s="157"/>
      <c r="BFX3" s="157"/>
      <c r="BFY3" s="157"/>
      <c r="BFZ3" s="157"/>
      <c r="BGA3" s="157"/>
      <c r="BGB3" s="157"/>
      <c r="BGC3" s="157"/>
      <c r="BGD3" s="157"/>
      <c r="BGE3" s="157"/>
      <c r="BGF3" s="157"/>
      <c r="BGG3" s="157"/>
      <c r="BGH3" s="157"/>
      <c r="BGI3" s="157"/>
      <c r="BGJ3" s="157"/>
      <c r="BGK3" s="157"/>
      <c r="BGL3" s="157"/>
      <c r="BGM3" s="157"/>
      <c r="BGN3" s="157"/>
      <c r="BGO3" s="157"/>
      <c r="BGP3" s="157"/>
      <c r="BGQ3" s="157"/>
      <c r="BGR3" s="157"/>
      <c r="BGS3" s="157"/>
      <c r="BGT3" s="157"/>
      <c r="BGU3" s="157"/>
      <c r="BGV3" s="157"/>
      <c r="BGW3" s="157"/>
      <c r="BGX3" s="157"/>
      <c r="BGY3" s="157"/>
      <c r="BGZ3" s="157"/>
      <c r="BHA3" s="157"/>
      <c r="BHB3" s="157"/>
      <c r="BHC3" s="157"/>
      <c r="BHD3" s="157"/>
      <c r="BHE3" s="157"/>
      <c r="BHF3" s="157"/>
      <c r="BHG3" s="157"/>
      <c r="BHH3" s="157"/>
      <c r="BHI3" s="157"/>
      <c r="BHJ3" s="157"/>
      <c r="BHK3" s="157"/>
      <c r="BHL3" s="157"/>
      <c r="BHM3" s="157"/>
      <c r="BHN3" s="157"/>
      <c r="BHO3" s="157"/>
      <c r="BHP3" s="157"/>
      <c r="BHQ3" s="157"/>
      <c r="BHR3" s="157"/>
      <c r="BHS3" s="157"/>
      <c r="BHT3" s="157"/>
      <c r="BHU3" s="157"/>
      <c r="BHV3" s="157"/>
      <c r="BHW3" s="157"/>
      <c r="BHX3" s="157"/>
      <c r="BHY3" s="157"/>
      <c r="BHZ3" s="157"/>
      <c r="BIA3" s="157"/>
      <c r="BIB3" s="157"/>
      <c r="BIC3" s="157"/>
      <c r="BID3" s="157"/>
      <c r="BIE3" s="157"/>
      <c r="BIF3" s="157"/>
      <c r="BIG3" s="157"/>
      <c r="BIH3" s="157"/>
      <c r="BII3" s="157"/>
      <c r="BIJ3" s="157"/>
      <c r="BIK3" s="157"/>
      <c r="BIL3" s="157"/>
      <c r="BIM3" s="157"/>
      <c r="BIN3" s="157"/>
      <c r="BIO3" s="157"/>
      <c r="BIP3" s="157"/>
      <c r="BIQ3" s="157"/>
      <c r="BIR3" s="157"/>
      <c r="BIS3" s="157"/>
      <c r="BIT3" s="157"/>
      <c r="BIU3" s="157"/>
      <c r="BIV3" s="157"/>
      <c r="BIW3" s="157"/>
      <c r="BIX3" s="157"/>
      <c r="BIY3" s="157"/>
      <c r="BIZ3" s="157"/>
      <c r="BJA3" s="157"/>
      <c r="BJB3" s="157"/>
      <c r="BJC3" s="157"/>
      <c r="BJD3" s="157"/>
      <c r="BJE3" s="157"/>
      <c r="BJF3" s="157"/>
      <c r="BJG3" s="157"/>
      <c r="BJH3" s="157"/>
      <c r="BJI3" s="157"/>
      <c r="BJJ3" s="157"/>
      <c r="BJK3" s="157"/>
      <c r="BJL3" s="157"/>
      <c r="BJM3" s="157"/>
      <c r="BJN3" s="157"/>
      <c r="BJO3" s="157"/>
      <c r="BJP3" s="157"/>
      <c r="BJQ3" s="157"/>
      <c r="BJR3" s="157"/>
      <c r="BJS3" s="157"/>
      <c r="BJT3" s="157"/>
      <c r="BJU3" s="157"/>
      <c r="BJV3" s="157"/>
      <c r="BJW3" s="157"/>
      <c r="BJX3" s="157"/>
      <c r="BJY3" s="157"/>
      <c r="BJZ3" s="157"/>
      <c r="BKA3" s="157"/>
      <c r="BKB3" s="157"/>
      <c r="BKC3" s="157"/>
      <c r="BKD3" s="157"/>
      <c r="BKE3" s="157"/>
      <c r="BKF3" s="157"/>
      <c r="BKG3" s="157"/>
      <c r="BKH3" s="157"/>
      <c r="BKI3" s="157"/>
      <c r="BKJ3" s="157"/>
      <c r="BKK3" s="157"/>
      <c r="BKL3" s="157"/>
      <c r="BKM3" s="157"/>
      <c r="BKN3" s="157"/>
      <c r="BKO3" s="157"/>
      <c r="BKP3" s="157"/>
      <c r="BKQ3" s="157"/>
      <c r="BKR3" s="157"/>
      <c r="BKS3" s="157"/>
      <c r="BKT3" s="157"/>
      <c r="BKU3" s="157"/>
      <c r="BKV3" s="157"/>
      <c r="BKW3" s="157"/>
      <c r="BKX3" s="157"/>
      <c r="BKY3" s="157"/>
      <c r="BKZ3" s="157"/>
      <c r="BLA3" s="157"/>
      <c r="BLB3" s="157"/>
      <c r="BLC3" s="157"/>
      <c r="BLD3" s="157"/>
      <c r="BLE3" s="157"/>
      <c r="BLF3" s="157"/>
      <c r="BLG3" s="157"/>
      <c r="BLH3" s="157"/>
      <c r="BLI3" s="157"/>
      <c r="BLJ3" s="157"/>
      <c r="BLK3" s="157"/>
      <c r="BLL3" s="157"/>
      <c r="BLM3" s="157"/>
      <c r="BLN3" s="157"/>
      <c r="BLO3" s="157"/>
      <c r="BLP3" s="157"/>
      <c r="BLQ3" s="157"/>
      <c r="BLR3" s="157"/>
      <c r="BLS3" s="157"/>
      <c r="BLT3" s="157"/>
      <c r="BLU3" s="157"/>
      <c r="BLV3" s="157"/>
      <c r="BLW3" s="157"/>
      <c r="BLX3" s="157"/>
      <c r="BLY3" s="157"/>
      <c r="BLZ3" s="157"/>
      <c r="BMA3" s="157"/>
      <c r="BMB3" s="157"/>
      <c r="BMC3" s="157"/>
      <c r="BMD3" s="157"/>
      <c r="BME3" s="157"/>
      <c r="BMF3" s="157"/>
      <c r="BMG3" s="157"/>
      <c r="BMH3" s="157"/>
      <c r="BMI3" s="157"/>
      <c r="BMJ3" s="157"/>
      <c r="BMK3" s="157"/>
      <c r="BML3" s="157"/>
      <c r="BMM3" s="157"/>
      <c r="BMN3" s="157"/>
      <c r="BMO3" s="157"/>
      <c r="BMP3" s="157"/>
      <c r="BMQ3" s="157"/>
      <c r="BMR3" s="157"/>
      <c r="BMS3" s="157"/>
      <c r="BMT3" s="157"/>
      <c r="BMU3" s="157"/>
      <c r="BMV3" s="157"/>
      <c r="BMW3" s="157"/>
      <c r="BMX3" s="157"/>
      <c r="BMY3" s="157"/>
      <c r="BMZ3" s="157"/>
      <c r="BNA3" s="157"/>
      <c r="BNB3" s="157"/>
      <c r="BNC3" s="157"/>
      <c r="BND3" s="157"/>
      <c r="BNE3" s="157"/>
      <c r="BNF3" s="157"/>
      <c r="BNG3" s="157"/>
      <c r="BNH3" s="157"/>
      <c r="BNI3" s="157"/>
      <c r="BNJ3" s="157"/>
      <c r="BNK3" s="157"/>
      <c r="BNL3" s="157"/>
      <c r="BNM3" s="157"/>
      <c r="BNN3" s="157"/>
      <c r="BNO3" s="157"/>
      <c r="BNP3" s="157"/>
      <c r="BNQ3" s="157"/>
      <c r="BNR3" s="157"/>
      <c r="BNS3" s="157"/>
      <c r="BNT3" s="157"/>
      <c r="BNU3" s="157"/>
      <c r="BNV3" s="157"/>
      <c r="BNW3" s="157"/>
      <c r="BNX3" s="157"/>
      <c r="BNY3" s="157"/>
      <c r="BNZ3" s="157"/>
      <c r="BOA3" s="157"/>
      <c r="BOB3" s="157"/>
      <c r="BOC3" s="157"/>
      <c r="BOD3" s="157"/>
      <c r="BOE3" s="157"/>
      <c r="BOF3" s="157"/>
      <c r="BOG3" s="157"/>
      <c r="BOH3" s="157"/>
      <c r="BOI3" s="157"/>
      <c r="BOJ3" s="157"/>
      <c r="BOK3" s="157"/>
      <c r="BOL3" s="157"/>
      <c r="BOM3" s="157"/>
      <c r="BON3" s="157"/>
      <c r="BOO3" s="157"/>
      <c r="BOP3" s="157"/>
      <c r="BOQ3" s="157"/>
      <c r="BOR3" s="157"/>
      <c r="BOS3" s="157"/>
      <c r="BOT3" s="157"/>
      <c r="BOU3" s="157"/>
      <c r="BOV3" s="157"/>
      <c r="BOW3" s="157"/>
      <c r="BOX3" s="157"/>
      <c r="BOY3" s="157"/>
      <c r="BOZ3" s="157"/>
      <c r="BPA3" s="157"/>
      <c r="BPB3" s="157"/>
      <c r="BPC3" s="157"/>
      <c r="BPD3" s="157"/>
      <c r="BPE3" s="157"/>
      <c r="BPF3" s="157"/>
      <c r="BPG3" s="157"/>
      <c r="BPH3" s="157"/>
      <c r="BPI3" s="157"/>
      <c r="BPJ3" s="157"/>
      <c r="BPK3" s="157"/>
      <c r="BPL3" s="157"/>
      <c r="BPM3" s="157"/>
      <c r="BPN3" s="157"/>
      <c r="BPO3" s="157"/>
      <c r="BPP3" s="157"/>
      <c r="BPQ3" s="157"/>
      <c r="BPR3" s="157"/>
      <c r="BPS3" s="157"/>
      <c r="BPT3" s="157"/>
      <c r="BPU3" s="157"/>
      <c r="BPV3" s="157"/>
      <c r="BPW3" s="157"/>
      <c r="BPX3" s="157"/>
      <c r="BPY3" s="157"/>
      <c r="BPZ3" s="157"/>
      <c r="BQA3" s="157"/>
      <c r="BQB3" s="157"/>
      <c r="BQC3" s="157"/>
      <c r="BQD3" s="157"/>
      <c r="BQE3" s="157"/>
      <c r="BQF3" s="157"/>
      <c r="BQG3" s="157"/>
      <c r="BQH3" s="157"/>
      <c r="BQI3" s="157"/>
      <c r="BQJ3" s="157"/>
      <c r="BQK3" s="157"/>
      <c r="BQL3" s="157"/>
      <c r="BQM3" s="157"/>
      <c r="BQN3" s="157"/>
      <c r="BQO3" s="157"/>
      <c r="BQP3" s="157"/>
      <c r="BQQ3" s="157"/>
      <c r="BQR3" s="157"/>
      <c r="BQS3" s="157"/>
      <c r="BQT3" s="157"/>
      <c r="BQU3" s="157"/>
      <c r="BQV3" s="157"/>
      <c r="BQW3" s="157"/>
      <c r="BQX3" s="157"/>
      <c r="BQY3" s="157"/>
      <c r="BQZ3" s="157"/>
      <c r="BRA3" s="157"/>
      <c r="BRB3" s="157"/>
      <c r="BRC3" s="157"/>
      <c r="BRD3" s="157"/>
      <c r="BRE3" s="157"/>
      <c r="BRF3" s="157"/>
      <c r="BRG3" s="157"/>
      <c r="BRH3" s="157"/>
      <c r="BRI3" s="157"/>
      <c r="BRJ3" s="157"/>
      <c r="BRK3" s="157"/>
      <c r="BRL3" s="157"/>
      <c r="BRM3" s="157"/>
      <c r="BRN3" s="157"/>
      <c r="BRO3" s="157"/>
      <c r="BRP3" s="157"/>
      <c r="BRQ3" s="157"/>
      <c r="BRR3" s="157"/>
      <c r="BRS3" s="157"/>
      <c r="BRT3" s="157"/>
      <c r="BRU3" s="157"/>
      <c r="BRV3" s="157"/>
      <c r="BRW3" s="157"/>
      <c r="BRX3" s="157"/>
      <c r="BRY3" s="157"/>
      <c r="BRZ3" s="157"/>
      <c r="BSA3" s="157"/>
      <c r="BSB3" s="157"/>
      <c r="BSC3" s="157"/>
      <c r="BSD3" s="157"/>
      <c r="BSE3" s="157"/>
      <c r="BSF3" s="157"/>
      <c r="BSG3" s="157"/>
      <c r="BSH3" s="157"/>
      <c r="BSI3" s="157"/>
      <c r="BSJ3" s="157"/>
      <c r="BSK3" s="157"/>
      <c r="BSL3" s="157"/>
      <c r="BSM3" s="157"/>
      <c r="BSN3" s="157"/>
      <c r="BSO3" s="157"/>
      <c r="BSP3" s="157"/>
      <c r="BSQ3" s="157"/>
      <c r="BSR3" s="157"/>
      <c r="BSS3" s="157"/>
      <c r="BST3" s="157"/>
      <c r="BSU3" s="157"/>
      <c r="BSV3" s="157"/>
      <c r="BSW3" s="157"/>
      <c r="BSX3" s="157"/>
      <c r="BSY3" s="157"/>
      <c r="BSZ3" s="157"/>
      <c r="BTA3" s="157"/>
      <c r="BTB3" s="157"/>
      <c r="BTC3" s="157"/>
      <c r="BTD3" s="157"/>
      <c r="BTE3" s="157"/>
      <c r="BTF3" s="157"/>
      <c r="BTG3" s="157"/>
      <c r="BTH3" s="157"/>
      <c r="BTI3" s="157"/>
      <c r="BTJ3" s="157"/>
      <c r="BTK3" s="157"/>
      <c r="BTL3" s="157"/>
      <c r="BTM3" s="157"/>
      <c r="BTN3" s="157"/>
      <c r="BTO3" s="157"/>
      <c r="BTP3" s="157"/>
      <c r="BTQ3" s="157"/>
      <c r="BTR3" s="157"/>
      <c r="BTS3" s="157"/>
      <c r="BTT3" s="157"/>
      <c r="BTU3" s="157"/>
      <c r="BTV3" s="157"/>
      <c r="BTW3" s="157"/>
      <c r="BTX3" s="157"/>
      <c r="BTY3" s="157"/>
      <c r="BTZ3" s="157"/>
      <c r="BUA3" s="157"/>
      <c r="BUB3" s="157"/>
      <c r="BUC3" s="157"/>
      <c r="BUD3" s="157"/>
      <c r="BUE3" s="157"/>
      <c r="BUF3" s="157"/>
      <c r="BUG3" s="157"/>
      <c r="BUH3" s="157"/>
      <c r="BUI3" s="157"/>
      <c r="BUJ3" s="157"/>
      <c r="BUK3" s="157"/>
      <c r="BUL3" s="157"/>
      <c r="BUM3" s="157"/>
      <c r="BUN3" s="157"/>
      <c r="BUO3" s="157"/>
      <c r="BUP3" s="157"/>
      <c r="BUQ3" s="157"/>
      <c r="BUR3" s="157"/>
      <c r="BUS3" s="157"/>
      <c r="BUT3" s="157"/>
      <c r="BUU3" s="157"/>
      <c r="BUV3" s="157"/>
      <c r="BUW3" s="157"/>
      <c r="BUX3" s="157"/>
      <c r="BUY3" s="157"/>
      <c r="BUZ3" s="157"/>
      <c r="BVA3" s="157"/>
      <c r="BVB3" s="157"/>
      <c r="BVC3" s="157"/>
      <c r="BVD3" s="157"/>
      <c r="BVE3" s="157"/>
      <c r="BVF3" s="157"/>
      <c r="BVG3" s="157"/>
      <c r="BVH3" s="157"/>
      <c r="BVI3" s="157"/>
      <c r="BVJ3" s="157"/>
      <c r="BVK3" s="157"/>
      <c r="BVL3" s="157"/>
      <c r="BVM3" s="157"/>
      <c r="BVN3" s="157"/>
      <c r="BVO3" s="157"/>
      <c r="BVP3" s="157"/>
      <c r="BVQ3" s="157"/>
      <c r="BVR3" s="157"/>
      <c r="BVS3" s="157"/>
      <c r="BVT3" s="157"/>
      <c r="BVU3" s="157"/>
      <c r="BVV3" s="157"/>
      <c r="BVW3" s="157"/>
      <c r="BVX3" s="157"/>
      <c r="BVY3" s="157"/>
      <c r="BVZ3" s="157"/>
      <c r="BWA3" s="157"/>
      <c r="BWB3" s="157"/>
      <c r="BWC3" s="157"/>
      <c r="BWD3" s="157"/>
      <c r="BWE3" s="157"/>
      <c r="BWF3" s="157"/>
      <c r="BWG3" s="157"/>
      <c r="BWH3" s="157"/>
      <c r="BWI3" s="157"/>
      <c r="BWJ3" s="157"/>
      <c r="BWK3" s="157"/>
      <c r="BWL3" s="157"/>
      <c r="BWM3" s="157"/>
      <c r="BWN3" s="157"/>
      <c r="BWO3" s="157"/>
      <c r="BWP3" s="157"/>
      <c r="BWQ3" s="157"/>
      <c r="BWR3" s="157"/>
      <c r="BWS3" s="157"/>
      <c r="BWT3" s="157"/>
      <c r="BWU3" s="157"/>
      <c r="BWV3" s="157"/>
      <c r="BWW3" s="157"/>
      <c r="BWX3" s="157"/>
      <c r="BWY3" s="157"/>
      <c r="BWZ3" s="157"/>
      <c r="BXA3" s="157"/>
      <c r="BXB3" s="157"/>
      <c r="BXC3" s="157"/>
      <c r="BXD3" s="157"/>
      <c r="BXE3" s="157"/>
      <c r="BXF3" s="157"/>
      <c r="BXG3" s="157"/>
      <c r="BXH3" s="157"/>
      <c r="BXI3" s="157"/>
      <c r="BXJ3" s="157"/>
      <c r="BXK3" s="157"/>
      <c r="BXL3" s="157"/>
      <c r="BXM3" s="157"/>
      <c r="BXN3" s="157"/>
      <c r="BXO3" s="157"/>
      <c r="BXP3" s="157"/>
      <c r="BXQ3" s="157"/>
      <c r="BXR3" s="157"/>
      <c r="BXS3" s="157"/>
      <c r="BXT3" s="157"/>
      <c r="BXU3" s="157"/>
      <c r="BXV3" s="157"/>
      <c r="BXW3" s="157"/>
      <c r="BXX3" s="157"/>
      <c r="BXY3" s="157"/>
      <c r="BXZ3" s="157"/>
      <c r="BYA3" s="157"/>
      <c r="BYB3" s="157"/>
      <c r="BYC3" s="157"/>
      <c r="BYD3" s="157"/>
      <c r="BYE3" s="157"/>
      <c r="BYF3" s="157"/>
      <c r="BYG3" s="157"/>
      <c r="BYH3" s="157"/>
      <c r="BYI3" s="157"/>
      <c r="BYJ3" s="157"/>
      <c r="BYK3" s="157"/>
      <c r="BYL3" s="157"/>
      <c r="BYM3" s="157"/>
      <c r="BYN3" s="157"/>
      <c r="BYO3" s="157"/>
      <c r="BYP3" s="157"/>
      <c r="BYQ3" s="157"/>
      <c r="BYR3" s="157"/>
      <c r="BYS3" s="157"/>
      <c r="BYT3" s="157"/>
      <c r="BYU3" s="157"/>
      <c r="BYV3" s="157"/>
      <c r="BYW3" s="157"/>
      <c r="BYX3" s="157"/>
      <c r="BYY3" s="157"/>
      <c r="BYZ3" s="157"/>
      <c r="BZA3" s="157"/>
      <c r="BZB3" s="157"/>
      <c r="BZC3" s="157"/>
      <c r="BZD3" s="157"/>
      <c r="BZE3" s="157"/>
      <c r="BZF3" s="157"/>
      <c r="BZG3" s="157"/>
      <c r="BZH3" s="157"/>
      <c r="BZI3" s="157"/>
      <c r="BZJ3" s="157"/>
      <c r="BZK3" s="157"/>
      <c r="BZL3" s="157"/>
      <c r="BZM3" s="157"/>
      <c r="BZN3" s="157"/>
      <c r="BZO3" s="157"/>
      <c r="BZP3" s="157"/>
      <c r="BZQ3" s="157"/>
      <c r="BZR3" s="157"/>
      <c r="BZS3" s="157"/>
      <c r="BZT3" s="157"/>
      <c r="BZU3" s="157"/>
      <c r="BZV3" s="157"/>
      <c r="BZW3" s="157"/>
      <c r="BZX3" s="157"/>
      <c r="BZY3" s="157"/>
      <c r="BZZ3" s="157"/>
      <c r="CAA3" s="157"/>
      <c r="CAB3" s="157"/>
      <c r="CAC3" s="157"/>
      <c r="CAD3" s="157"/>
      <c r="CAE3" s="157"/>
      <c r="CAF3" s="157"/>
      <c r="CAG3" s="157"/>
      <c r="CAH3" s="157"/>
      <c r="CAI3" s="157"/>
      <c r="CAJ3" s="157"/>
      <c r="CAK3" s="157"/>
      <c r="CAL3" s="157"/>
      <c r="CAM3" s="157"/>
      <c r="CAN3" s="157"/>
      <c r="CAO3" s="157"/>
      <c r="CAP3" s="157"/>
      <c r="CAQ3" s="157"/>
      <c r="CAR3" s="157"/>
      <c r="CAS3" s="157"/>
      <c r="CAT3" s="157"/>
      <c r="CAU3" s="157"/>
      <c r="CAV3" s="157"/>
      <c r="CAW3" s="157"/>
      <c r="CAX3" s="157"/>
      <c r="CAY3" s="157"/>
      <c r="CAZ3" s="157"/>
      <c r="CBA3" s="157"/>
      <c r="CBB3" s="157"/>
      <c r="CBC3" s="157"/>
      <c r="CBD3" s="157"/>
      <c r="CBE3" s="157"/>
      <c r="CBF3" s="157"/>
      <c r="CBG3" s="157"/>
      <c r="CBH3" s="157"/>
      <c r="CBI3" s="157"/>
      <c r="CBJ3" s="157"/>
      <c r="CBK3" s="157"/>
      <c r="CBL3" s="157"/>
      <c r="CBM3" s="157"/>
      <c r="CBN3" s="157"/>
      <c r="CBO3" s="157"/>
      <c r="CBP3" s="157"/>
      <c r="CBQ3" s="157"/>
      <c r="CBR3" s="157"/>
      <c r="CBS3" s="157"/>
      <c r="CBT3" s="157"/>
      <c r="CBU3" s="157"/>
      <c r="CBV3" s="157"/>
      <c r="CBW3" s="157"/>
      <c r="CBX3" s="157"/>
      <c r="CBY3" s="157"/>
      <c r="CBZ3" s="157"/>
      <c r="CCA3" s="157"/>
      <c r="CCB3" s="157"/>
      <c r="CCC3" s="157"/>
      <c r="CCD3" s="157"/>
      <c r="CCE3" s="157"/>
      <c r="CCF3" s="157"/>
      <c r="CCG3" s="157"/>
      <c r="CCH3" s="157"/>
      <c r="CCI3" s="157"/>
      <c r="CCJ3" s="157"/>
      <c r="CCK3" s="157"/>
      <c r="CCL3" s="157"/>
      <c r="CCM3" s="157"/>
      <c r="CCN3" s="157"/>
      <c r="CCO3" s="157"/>
      <c r="CCP3" s="157"/>
      <c r="CCQ3" s="157"/>
      <c r="CCR3" s="157"/>
      <c r="CCS3" s="157"/>
      <c r="CCT3" s="157"/>
      <c r="CCU3" s="157"/>
      <c r="CCV3" s="157"/>
      <c r="CCW3" s="157"/>
      <c r="CCX3" s="157"/>
      <c r="CCY3" s="157"/>
      <c r="CCZ3" s="157"/>
      <c r="CDA3" s="157"/>
      <c r="CDB3" s="157"/>
      <c r="CDC3" s="157"/>
      <c r="CDD3" s="157"/>
      <c r="CDE3" s="157"/>
      <c r="CDF3" s="157"/>
      <c r="CDG3" s="157"/>
      <c r="CDH3" s="157"/>
      <c r="CDI3" s="157"/>
      <c r="CDJ3" s="157"/>
      <c r="CDK3" s="157"/>
      <c r="CDL3" s="157"/>
      <c r="CDM3" s="157"/>
      <c r="CDN3" s="157"/>
      <c r="CDO3" s="157"/>
      <c r="CDP3" s="157"/>
      <c r="CDQ3" s="157"/>
      <c r="CDR3" s="157"/>
      <c r="CDS3" s="157"/>
      <c r="CDT3" s="157"/>
      <c r="CDU3" s="157"/>
      <c r="CDV3" s="157"/>
      <c r="CDW3" s="157"/>
      <c r="CDX3" s="157"/>
      <c r="CDY3" s="157"/>
      <c r="CDZ3" s="157"/>
      <c r="CEA3" s="157"/>
      <c r="CEB3" s="157"/>
      <c r="CEC3" s="157"/>
      <c r="CED3" s="157"/>
      <c r="CEE3" s="157"/>
      <c r="CEF3" s="157"/>
      <c r="CEG3" s="157"/>
      <c r="CEH3" s="157"/>
      <c r="CEI3" s="157"/>
      <c r="CEJ3" s="157"/>
      <c r="CEK3" s="157"/>
      <c r="CEL3" s="157"/>
      <c r="CEM3" s="157"/>
      <c r="CEN3" s="157"/>
      <c r="CEO3" s="157"/>
      <c r="CEP3" s="157"/>
      <c r="CEQ3" s="157"/>
      <c r="CER3" s="157"/>
      <c r="CES3" s="157"/>
      <c r="CET3" s="157"/>
      <c r="CEU3" s="157"/>
      <c r="CEV3" s="157"/>
      <c r="CEW3" s="157"/>
      <c r="CEX3" s="157"/>
      <c r="CEY3" s="157"/>
      <c r="CEZ3" s="157"/>
      <c r="CFA3" s="157"/>
      <c r="CFB3" s="157"/>
      <c r="CFC3" s="157"/>
      <c r="CFD3" s="157"/>
      <c r="CFE3" s="157"/>
      <c r="CFF3" s="157"/>
      <c r="CFG3" s="157"/>
      <c r="CFH3" s="157"/>
      <c r="CFI3" s="157"/>
      <c r="CFJ3" s="157"/>
      <c r="CFK3" s="157"/>
      <c r="CFL3" s="157"/>
      <c r="CFM3" s="157"/>
      <c r="CFN3" s="157"/>
      <c r="CFO3" s="157"/>
      <c r="CFP3" s="157"/>
      <c r="CFQ3" s="157"/>
      <c r="CFR3" s="157"/>
      <c r="CFS3" s="157"/>
      <c r="CFT3" s="157"/>
      <c r="CFU3" s="157"/>
      <c r="CFV3" s="157"/>
      <c r="CFW3" s="157"/>
      <c r="CFX3" s="157"/>
      <c r="CFY3" s="157"/>
      <c r="CFZ3" s="157"/>
      <c r="CGA3" s="157"/>
      <c r="CGB3" s="157"/>
      <c r="CGC3" s="157"/>
      <c r="CGD3" s="157"/>
      <c r="CGE3" s="157"/>
      <c r="CGF3" s="157"/>
      <c r="CGG3" s="157"/>
      <c r="CGH3" s="157"/>
      <c r="CGI3" s="157"/>
      <c r="CGJ3" s="157"/>
      <c r="CGK3" s="157"/>
      <c r="CGL3" s="157"/>
      <c r="CGM3" s="157"/>
      <c r="CGN3" s="157"/>
      <c r="CGO3" s="157"/>
      <c r="CGP3" s="157"/>
      <c r="CGQ3" s="157"/>
      <c r="CGR3" s="157"/>
      <c r="CGS3" s="157"/>
      <c r="CGT3" s="157"/>
      <c r="CGU3" s="157"/>
      <c r="CGV3" s="157"/>
      <c r="CGW3" s="157"/>
      <c r="CGX3" s="157"/>
      <c r="CGY3" s="157"/>
      <c r="CGZ3" s="157"/>
      <c r="CHA3" s="157"/>
      <c r="CHB3" s="157"/>
      <c r="CHC3" s="157"/>
      <c r="CHD3" s="157"/>
      <c r="CHE3" s="157"/>
      <c r="CHF3" s="157"/>
      <c r="CHG3" s="157"/>
      <c r="CHH3" s="157"/>
      <c r="CHI3" s="157"/>
      <c r="CHJ3" s="157"/>
      <c r="CHK3" s="157"/>
      <c r="CHL3" s="157"/>
      <c r="CHM3" s="157"/>
      <c r="CHN3" s="157"/>
      <c r="CHO3" s="157"/>
      <c r="CHP3" s="157"/>
      <c r="CHQ3" s="157"/>
      <c r="CHR3" s="157"/>
      <c r="CHS3" s="157"/>
      <c r="CHT3" s="157"/>
      <c r="CHU3" s="157"/>
      <c r="CHV3" s="157"/>
      <c r="CHW3" s="157"/>
      <c r="CHX3" s="157"/>
      <c r="CHY3" s="157"/>
      <c r="CHZ3" s="157"/>
      <c r="CIA3" s="157"/>
      <c r="CIB3" s="157"/>
      <c r="CIC3" s="157"/>
      <c r="CID3" s="157"/>
      <c r="CIE3" s="157"/>
      <c r="CIF3" s="157"/>
      <c r="CIG3" s="157"/>
      <c r="CIH3" s="157"/>
      <c r="CII3" s="157"/>
      <c r="CIJ3" s="157"/>
      <c r="CIK3" s="157"/>
      <c r="CIL3" s="157"/>
      <c r="CIM3" s="157"/>
      <c r="CIN3" s="157"/>
      <c r="CIO3" s="157"/>
      <c r="CIP3" s="157"/>
      <c r="CIQ3" s="157"/>
      <c r="CIR3" s="157"/>
      <c r="CIS3" s="157"/>
      <c r="CIT3" s="157"/>
      <c r="CIU3" s="157"/>
      <c r="CIV3" s="157"/>
      <c r="CIW3" s="157"/>
      <c r="CIX3" s="157"/>
      <c r="CIY3" s="157"/>
      <c r="CIZ3" s="157"/>
      <c r="CJA3" s="157"/>
      <c r="CJB3" s="157"/>
      <c r="CJC3" s="157"/>
      <c r="CJD3" s="157"/>
      <c r="CJE3" s="157"/>
      <c r="CJF3" s="157"/>
      <c r="CJG3" s="157"/>
      <c r="CJH3" s="157"/>
      <c r="CJI3" s="157"/>
      <c r="CJJ3" s="157"/>
      <c r="CJK3" s="157"/>
      <c r="CJL3" s="157"/>
      <c r="CJM3" s="157"/>
      <c r="CJN3" s="157"/>
      <c r="CJO3" s="157"/>
      <c r="CJP3" s="157"/>
      <c r="CJQ3" s="157"/>
      <c r="CJR3" s="157"/>
      <c r="CJS3" s="157"/>
      <c r="CJT3" s="157"/>
      <c r="CJU3" s="157"/>
      <c r="CJV3" s="157"/>
      <c r="CJW3" s="157"/>
      <c r="CJX3" s="157"/>
      <c r="CJY3" s="157"/>
      <c r="CJZ3" s="157"/>
      <c r="CKA3" s="157"/>
      <c r="CKB3" s="157"/>
      <c r="CKC3" s="157"/>
      <c r="CKD3" s="157"/>
      <c r="CKE3" s="157"/>
      <c r="CKF3" s="157"/>
      <c r="CKG3" s="157"/>
      <c r="CKH3" s="157"/>
      <c r="CKI3" s="157"/>
      <c r="CKJ3" s="157"/>
      <c r="CKK3" s="157"/>
      <c r="CKL3" s="157"/>
      <c r="CKM3" s="157"/>
      <c r="CKN3" s="157"/>
      <c r="CKO3" s="157"/>
      <c r="CKP3" s="157"/>
      <c r="CKQ3" s="157"/>
      <c r="CKR3" s="157"/>
      <c r="CKS3" s="157"/>
      <c r="CKT3" s="157"/>
      <c r="CKU3" s="157"/>
      <c r="CKV3" s="157"/>
      <c r="CKW3" s="157"/>
      <c r="CKX3" s="157"/>
      <c r="CKY3" s="157"/>
      <c r="CKZ3" s="157"/>
      <c r="CLA3" s="157"/>
      <c r="CLB3" s="157"/>
      <c r="CLC3" s="157"/>
      <c r="CLD3" s="157"/>
      <c r="CLE3" s="157"/>
      <c r="CLF3" s="157"/>
      <c r="CLG3" s="157"/>
      <c r="CLH3" s="157"/>
      <c r="CLI3" s="157"/>
      <c r="CLJ3" s="157"/>
      <c r="CLK3" s="157"/>
      <c r="CLL3" s="157"/>
      <c r="CLM3" s="157"/>
      <c r="CLN3" s="157"/>
      <c r="CLO3" s="157"/>
      <c r="CLP3" s="157"/>
      <c r="CLQ3" s="157"/>
      <c r="CLR3" s="157"/>
      <c r="CLS3" s="157"/>
      <c r="CLT3" s="157"/>
      <c r="CLU3" s="157"/>
      <c r="CLV3" s="157"/>
      <c r="CLW3" s="157"/>
      <c r="CLX3" s="157"/>
      <c r="CLY3" s="157"/>
      <c r="CLZ3" s="157"/>
      <c r="CMA3" s="157"/>
      <c r="CMB3" s="157"/>
      <c r="CMC3" s="157"/>
      <c r="CMD3" s="157"/>
      <c r="CME3" s="157"/>
      <c r="CMF3" s="157"/>
      <c r="CMG3" s="157"/>
      <c r="CMH3" s="157"/>
      <c r="CMI3" s="157"/>
      <c r="CMJ3" s="157"/>
      <c r="CMK3" s="157"/>
      <c r="CML3" s="157"/>
      <c r="CMM3" s="157"/>
      <c r="CMN3" s="157"/>
      <c r="CMO3" s="157"/>
      <c r="CMP3" s="157"/>
      <c r="CMQ3" s="157"/>
      <c r="CMR3" s="157"/>
      <c r="CMS3" s="157"/>
      <c r="CMT3" s="157"/>
      <c r="CMU3" s="157"/>
      <c r="CMV3" s="157"/>
      <c r="CMW3" s="157"/>
      <c r="CMX3" s="157"/>
      <c r="CMY3" s="157"/>
      <c r="CMZ3" s="157"/>
      <c r="CNA3" s="157"/>
      <c r="CNB3" s="157"/>
      <c r="CNC3" s="157"/>
      <c r="CND3" s="157"/>
      <c r="CNE3" s="157"/>
      <c r="CNF3" s="157"/>
      <c r="CNG3" s="157"/>
      <c r="CNH3" s="157"/>
      <c r="CNI3" s="157"/>
      <c r="CNJ3" s="157"/>
      <c r="CNK3" s="157"/>
      <c r="CNL3" s="157"/>
      <c r="CNM3" s="157"/>
      <c r="CNN3" s="157"/>
      <c r="CNO3" s="157"/>
      <c r="CNP3" s="157"/>
      <c r="CNQ3" s="157"/>
      <c r="CNR3" s="157"/>
      <c r="CNS3" s="157"/>
      <c r="CNT3" s="157"/>
      <c r="CNU3" s="157"/>
      <c r="CNV3" s="157"/>
      <c r="CNW3" s="157"/>
      <c r="CNX3" s="157"/>
      <c r="CNY3" s="157"/>
      <c r="CNZ3" s="157"/>
      <c r="COA3" s="157"/>
      <c r="COB3" s="157"/>
      <c r="COC3" s="157"/>
      <c r="COD3" s="157"/>
      <c r="COE3" s="157"/>
      <c r="COF3" s="157"/>
      <c r="COG3" s="157"/>
      <c r="COH3" s="157"/>
      <c r="COI3" s="157"/>
      <c r="COJ3" s="157"/>
      <c r="COK3" s="157"/>
      <c r="COL3" s="157"/>
      <c r="COM3" s="157"/>
      <c r="CON3" s="157"/>
      <c r="COO3" s="157"/>
      <c r="COP3" s="157"/>
      <c r="COQ3" s="157"/>
      <c r="COR3" s="157"/>
      <c r="COS3" s="157"/>
      <c r="COT3" s="157"/>
      <c r="COU3" s="157"/>
      <c r="COV3" s="157"/>
      <c r="COW3" s="157"/>
      <c r="COX3" s="157"/>
      <c r="COY3" s="157"/>
      <c r="COZ3" s="157"/>
      <c r="CPA3" s="157"/>
      <c r="CPB3" s="157"/>
      <c r="CPC3" s="157"/>
      <c r="CPD3" s="157"/>
      <c r="CPE3" s="157"/>
      <c r="CPF3" s="157"/>
      <c r="CPG3" s="157"/>
      <c r="CPH3" s="157"/>
      <c r="CPI3" s="157"/>
      <c r="CPJ3" s="157"/>
      <c r="CPK3" s="157"/>
      <c r="CPL3" s="157"/>
      <c r="CPM3" s="157"/>
      <c r="CPN3" s="157"/>
      <c r="CPO3" s="157"/>
      <c r="CPP3" s="157"/>
      <c r="CPQ3" s="157"/>
      <c r="CPR3" s="157"/>
      <c r="CPS3" s="157"/>
      <c r="CPT3" s="157"/>
      <c r="CPU3" s="157"/>
      <c r="CPV3" s="157"/>
      <c r="CPW3" s="157"/>
      <c r="CPX3" s="157"/>
      <c r="CPY3" s="157"/>
      <c r="CPZ3" s="157"/>
      <c r="CQA3" s="157"/>
      <c r="CQB3" s="157"/>
      <c r="CQC3" s="157"/>
      <c r="CQD3" s="157"/>
      <c r="CQE3" s="157"/>
      <c r="CQF3" s="157"/>
      <c r="CQG3" s="157"/>
      <c r="CQH3" s="157"/>
      <c r="CQI3" s="157"/>
      <c r="CQJ3" s="157"/>
      <c r="CQK3" s="157"/>
      <c r="CQL3" s="157"/>
      <c r="CQM3" s="157"/>
      <c r="CQN3" s="157"/>
      <c r="CQO3" s="157"/>
      <c r="CQP3" s="157"/>
      <c r="CQQ3" s="157"/>
      <c r="CQR3" s="157"/>
      <c r="CQS3" s="157"/>
      <c r="CQT3" s="157"/>
      <c r="CQU3" s="157"/>
      <c r="CQV3" s="157"/>
      <c r="CQW3" s="157"/>
      <c r="CQX3" s="157"/>
      <c r="CQY3" s="157"/>
      <c r="CQZ3" s="157"/>
      <c r="CRA3" s="157"/>
      <c r="CRB3" s="157"/>
      <c r="CRC3" s="157"/>
      <c r="CRD3" s="157"/>
      <c r="CRE3" s="157"/>
      <c r="CRF3" s="157"/>
      <c r="CRG3" s="157"/>
      <c r="CRH3" s="157"/>
      <c r="CRI3" s="157"/>
      <c r="CRJ3" s="157"/>
      <c r="CRK3" s="157"/>
      <c r="CRL3" s="157"/>
      <c r="CRM3" s="157"/>
      <c r="CRN3" s="157"/>
      <c r="CRO3" s="157"/>
      <c r="CRP3" s="157"/>
      <c r="CRQ3" s="157"/>
      <c r="CRR3" s="157"/>
      <c r="CRS3" s="157"/>
      <c r="CRT3" s="157"/>
      <c r="CRU3" s="157"/>
      <c r="CRV3" s="157"/>
      <c r="CRW3" s="157"/>
      <c r="CRX3" s="157"/>
      <c r="CRY3" s="157"/>
      <c r="CRZ3" s="157"/>
      <c r="CSA3" s="157"/>
      <c r="CSB3" s="157"/>
      <c r="CSC3" s="157"/>
      <c r="CSD3" s="157"/>
      <c r="CSE3" s="157"/>
      <c r="CSF3" s="157"/>
      <c r="CSG3" s="157"/>
      <c r="CSH3" s="157"/>
      <c r="CSI3" s="157"/>
      <c r="CSJ3" s="157"/>
      <c r="CSK3" s="157"/>
      <c r="CSL3" s="157"/>
      <c r="CSM3" s="157"/>
      <c r="CSN3" s="157"/>
      <c r="CSO3" s="157"/>
      <c r="CSP3" s="157"/>
      <c r="CSQ3" s="157"/>
      <c r="CSR3" s="157"/>
      <c r="CSS3" s="157"/>
      <c r="CST3" s="157"/>
      <c r="CSU3" s="157"/>
      <c r="CSV3" s="157"/>
      <c r="CSW3" s="157"/>
      <c r="CSX3" s="157"/>
      <c r="CSY3" s="157"/>
      <c r="CSZ3" s="157"/>
      <c r="CTA3" s="157"/>
      <c r="CTB3" s="157"/>
      <c r="CTC3" s="157"/>
      <c r="CTD3" s="157"/>
      <c r="CTE3" s="157"/>
      <c r="CTF3" s="157"/>
      <c r="CTG3" s="157"/>
      <c r="CTH3" s="157"/>
      <c r="CTI3" s="157"/>
      <c r="CTJ3" s="157"/>
      <c r="CTK3" s="157"/>
      <c r="CTL3" s="157"/>
      <c r="CTM3" s="157"/>
      <c r="CTN3" s="157"/>
      <c r="CTO3" s="157"/>
      <c r="CTP3" s="157"/>
      <c r="CTQ3" s="157"/>
      <c r="CTR3" s="157"/>
      <c r="CTS3" s="157"/>
      <c r="CTT3" s="157"/>
      <c r="CTU3" s="157"/>
      <c r="CTV3" s="157"/>
      <c r="CTW3" s="157"/>
      <c r="CTX3" s="157"/>
      <c r="CTY3" s="157"/>
      <c r="CTZ3" s="157"/>
      <c r="CUA3" s="157"/>
      <c r="CUB3" s="157"/>
      <c r="CUC3" s="157"/>
      <c r="CUD3" s="157"/>
      <c r="CUE3" s="157"/>
      <c r="CUF3" s="157"/>
      <c r="CUG3" s="157"/>
      <c r="CUH3" s="157"/>
      <c r="CUI3" s="157"/>
      <c r="CUJ3" s="157"/>
      <c r="CUK3" s="157"/>
      <c r="CUL3" s="157"/>
      <c r="CUM3" s="157"/>
      <c r="CUN3" s="157"/>
      <c r="CUO3" s="157"/>
      <c r="CUP3" s="157"/>
      <c r="CUQ3" s="157"/>
      <c r="CUR3" s="157"/>
      <c r="CUS3" s="157"/>
      <c r="CUT3" s="157"/>
      <c r="CUU3" s="157"/>
      <c r="CUV3" s="157"/>
      <c r="CUW3" s="157"/>
      <c r="CUX3" s="157"/>
      <c r="CUY3" s="157"/>
      <c r="CUZ3" s="157"/>
      <c r="CVA3" s="157"/>
      <c r="CVB3" s="157"/>
      <c r="CVC3" s="157"/>
      <c r="CVD3" s="157"/>
      <c r="CVE3" s="157"/>
      <c r="CVF3" s="157"/>
      <c r="CVG3" s="157"/>
      <c r="CVH3" s="157"/>
      <c r="CVI3" s="157"/>
      <c r="CVJ3" s="157"/>
      <c r="CVK3" s="157"/>
      <c r="CVL3" s="157"/>
      <c r="CVM3" s="157"/>
      <c r="CVN3" s="157"/>
      <c r="CVO3" s="157"/>
      <c r="CVP3" s="157"/>
      <c r="CVQ3" s="157"/>
      <c r="CVR3" s="157"/>
      <c r="CVS3" s="157"/>
      <c r="CVT3" s="157"/>
      <c r="CVU3" s="157"/>
      <c r="CVV3" s="157"/>
      <c r="CVW3" s="157"/>
      <c r="CVX3" s="157"/>
      <c r="CVY3" s="157"/>
      <c r="CVZ3" s="157"/>
      <c r="CWA3" s="157"/>
      <c r="CWB3" s="157"/>
      <c r="CWC3" s="157"/>
      <c r="CWD3" s="157"/>
      <c r="CWE3" s="157"/>
      <c r="CWF3" s="157"/>
      <c r="CWG3" s="157"/>
      <c r="CWH3" s="157"/>
      <c r="CWI3" s="157"/>
      <c r="CWJ3" s="157"/>
      <c r="CWK3" s="157"/>
      <c r="CWL3" s="157"/>
      <c r="CWM3" s="157"/>
      <c r="CWN3" s="157"/>
      <c r="CWO3" s="157"/>
      <c r="CWP3" s="157"/>
      <c r="CWQ3" s="157"/>
      <c r="CWR3" s="157"/>
      <c r="CWS3" s="157"/>
      <c r="CWT3" s="157"/>
      <c r="CWU3" s="157"/>
      <c r="CWV3" s="157"/>
      <c r="CWW3" s="157"/>
      <c r="CWX3" s="157"/>
      <c r="CWY3" s="157"/>
      <c r="CWZ3" s="157"/>
      <c r="CXA3" s="157"/>
      <c r="CXB3" s="157"/>
      <c r="CXC3" s="157"/>
      <c r="CXD3" s="157"/>
      <c r="CXE3" s="157"/>
      <c r="CXF3" s="157"/>
      <c r="CXG3" s="157"/>
      <c r="CXH3" s="157"/>
      <c r="CXI3" s="157"/>
      <c r="CXJ3" s="157"/>
      <c r="CXK3" s="157"/>
      <c r="CXL3" s="157"/>
      <c r="CXM3" s="157"/>
      <c r="CXN3" s="157"/>
      <c r="CXO3" s="157"/>
      <c r="CXP3" s="157"/>
      <c r="CXQ3" s="157"/>
      <c r="CXR3" s="157"/>
      <c r="CXS3" s="157"/>
      <c r="CXT3" s="157"/>
      <c r="CXU3" s="157"/>
      <c r="CXV3" s="157"/>
      <c r="CXW3" s="157"/>
      <c r="CXX3" s="157"/>
      <c r="CXY3" s="157"/>
      <c r="CXZ3" s="157"/>
      <c r="CYA3" s="157"/>
      <c r="CYB3" s="157"/>
      <c r="CYC3" s="157"/>
      <c r="CYD3" s="157"/>
      <c r="CYE3" s="157"/>
      <c r="CYF3" s="157"/>
      <c r="CYG3" s="157"/>
      <c r="CYH3" s="157"/>
      <c r="CYI3" s="157"/>
      <c r="CYJ3" s="157"/>
      <c r="CYK3" s="157"/>
      <c r="CYL3" s="157"/>
      <c r="CYM3" s="157"/>
      <c r="CYN3" s="157"/>
      <c r="CYO3" s="157"/>
      <c r="CYP3" s="157"/>
      <c r="CYQ3" s="157"/>
      <c r="CYR3" s="157"/>
      <c r="CYS3" s="157"/>
      <c r="CYT3" s="157"/>
      <c r="CYU3" s="157"/>
      <c r="CYV3" s="157"/>
      <c r="CYW3" s="157"/>
      <c r="CYX3" s="157"/>
      <c r="CYY3" s="157"/>
      <c r="CYZ3" s="157"/>
      <c r="CZA3" s="157"/>
      <c r="CZB3" s="157"/>
      <c r="CZC3" s="157"/>
      <c r="CZD3" s="157"/>
      <c r="CZE3" s="157"/>
      <c r="CZF3" s="157"/>
      <c r="CZG3" s="157"/>
      <c r="CZH3" s="157"/>
      <c r="CZI3" s="157"/>
      <c r="CZJ3" s="157"/>
      <c r="CZK3" s="157"/>
      <c r="CZL3" s="157"/>
      <c r="CZM3" s="157"/>
      <c r="CZN3" s="157"/>
      <c r="CZO3" s="157"/>
      <c r="CZP3" s="157"/>
      <c r="CZQ3" s="157"/>
      <c r="CZR3" s="157"/>
      <c r="CZS3" s="157"/>
      <c r="CZT3" s="157"/>
      <c r="CZU3" s="157"/>
      <c r="CZV3" s="157"/>
      <c r="CZW3" s="157"/>
      <c r="CZX3" s="157"/>
      <c r="CZY3" s="157"/>
      <c r="CZZ3" s="157"/>
      <c r="DAA3" s="157"/>
      <c r="DAB3" s="157"/>
      <c r="DAC3" s="157"/>
      <c r="DAD3" s="157"/>
      <c r="DAE3" s="157"/>
      <c r="DAF3" s="157"/>
      <c r="DAG3" s="157"/>
      <c r="DAH3" s="157"/>
      <c r="DAI3" s="157"/>
      <c r="DAJ3" s="157"/>
      <c r="DAK3" s="157"/>
      <c r="DAL3" s="157"/>
      <c r="DAM3" s="157"/>
      <c r="DAN3" s="157"/>
      <c r="DAO3" s="157"/>
      <c r="DAP3" s="157"/>
      <c r="DAQ3" s="157"/>
      <c r="DAR3" s="157"/>
      <c r="DAS3" s="157"/>
      <c r="DAT3" s="157"/>
      <c r="DAU3" s="157"/>
      <c r="DAV3" s="157"/>
      <c r="DAW3" s="157"/>
      <c r="DAX3" s="157"/>
      <c r="DAY3" s="157"/>
      <c r="DAZ3" s="157"/>
      <c r="DBA3" s="157"/>
      <c r="DBB3" s="157"/>
      <c r="DBC3" s="157"/>
      <c r="DBD3" s="157"/>
      <c r="DBE3" s="157"/>
      <c r="DBF3" s="157"/>
      <c r="DBG3" s="157"/>
      <c r="DBH3" s="157"/>
      <c r="DBI3" s="157"/>
      <c r="DBJ3" s="157"/>
      <c r="DBK3" s="157"/>
      <c r="DBL3" s="157"/>
      <c r="DBM3" s="157"/>
      <c r="DBN3" s="157"/>
      <c r="DBO3" s="157"/>
      <c r="DBP3" s="157"/>
      <c r="DBQ3" s="157"/>
      <c r="DBR3" s="157"/>
      <c r="DBS3" s="157"/>
      <c r="DBT3" s="157"/>
      <c r="DBU3" s="157"/>
      <c r="DBV3" s="157"/>
      <c r="DBW3" s="157"/>
      <c r="DBX3" s="157"/>
      <c r="DBY3" s="157"/>
      <c r="DBZ3" s="157"/>
      <c r="DCA3" s="157"/>
      <c r="DCB3" s="157"/>
      <c r="DCC3" s="157"/>
      <c r="DCD3" s="157"/>
      <c r="DCE3" s="157"/>
      <c r="DCF3" s="157"/>
      <c r="DCG3" s="157"/>
      <c r="DCH3" s="157"/>
      <c r="DCI3" s="157"/>
      <c r="DCJ3" s="157"/>
      <c r="DCK3" s="157"/>
      <c r="DCL3" s="157"/>
      <c r="DCM3" s="157"/>
      <c r="DCN3" s="157"/>
      <c r="DCO3" s="157"/>
      <c r="DCP3" s="157"/>
      <c r="DCQ3" s="157"/>
      <c r="DCR3" s="157"/>
      <c r="DCS3" s="157"/>
      <c r="DCT3" s="157"/>
      <c r="DCU3" s="157"/>
      <c r="DCV3" s="157"/>
      <c r="DCW3" s="157"/>
      <c r="DCX3" s="157"/>
      <c r="DCY3" s="157"/>
      <c r="DCZ3" s="157"/>
      <c r="DDA3" s="157"/>
      <c r="DDB3" s="157"/>
      <c r="DDC3" s="157"/>
      <c r="DDD3" s="157"/>
      <c r="DDE3" s="157"/>
      <c r="DDF3" s="157"/>
      <c r="DDG3" s="157"/>
      <c r="DDH3" s="157"/>
      <c r="DDI3" s="157"/>
      <c r="DDJ3" s="157"/>
      <c r="DDK3" s="157"/>
      <c r="DDL3" s="157"/>
      <c r="DDM3" s="157"/>
      <c r="DDN3" s="157"/>
      <c r="DDO3" s="157"/>
      <c r="DDP3" s="157"/>
      <c r="DDQ3" s="157"/>
      <c r="DDR3" s="157"/>
      <c r="DDS3" s="157"/>
      <c r="DDT3" s="157"/>
      <c r="DDU3" s="157"/>
      <c r="DDV3" s="157"/>
      <c r="DDW3" s="157"/>
      <c r="DDX3" s="157"/>
      <c r="DDY3" s="157"/>
      <c r="DDZ3" s="157"/>
      <c r="DEA3" s="157"/>
      <c r="DEB3" s="157"/>
      <c r="DEC3" s="157"/>
      <c r="DED3" s="157"/>
      <c r="DEE3" s="157"/>
      <c r="DEF3" s="157"/>
      <c r="DEG3" s="157"/>
      <c r="DEH3" s="157"/>
      <c r="DEI3" s="157"/>
      <c r="DEJ3" s="157"/>
      <c r="DEK3" s="157"/>
      <c r="DEL3" s="157"/>
      <c r="DEM3" s="157"/>
      <c r="DEN3" s="157"/>
      <c r="DEO3" s="157"/>
      <c r="DEP3" s="157"/>
      <c r="DEQ3" s="157"/>
      <c r="DER3" s="157"/>
      <c r="DES3" s="157"/>
      <c r="DET3" s="157"/>
      <c r="DEU3" s="157"/>
      <c r="DEV3" s="157"/>
      <c r="DEW3" s="157"/>
      <c r="DEX3" s="157"/>
      <c r="DEY3" s="157"/>
      <c r="DEZ3" s="157"/>
      <c r="DFA3" s="157"/>
      <c r="DFB3" s="157"/>
      <c r="DFC3" s="157"/>
      <c r="DFD3" s="157"/>
      <c r="DFE3" s="157"/>
      <c r="DFF3" s="157"/>
      <c r="DFG3" s="157"/>
      <c r="DFH3" s="157"/>
      <c r="DFI3" s="157"/>
      <c r="DFJ3" s="157"/>
      <c r="DFK3" s="157"/>
      <c r="DFL3" s="157"/>
      <c r="DFM3" s="157"/>
      <c r="DFN3" s="157"/>
      <c r="DFO3" s="157"/>
      <c r="DFP3" s="157"/>
      <c r="DFQ3" s="157"/>
      <c r="DFR3" s="157"/>
      <c r="DFS3" s="157"/>
      <c r="DFT3" s="157"/>
      <c r="DFU3" s="157"/>
      <c r="DFV3" s="157"/>
      <c r="DFW3" s="157"/>
      <c r="DFX3" s="157"/>
      <c r="DFY3" s="157"/>
      <c r="DFZ3" s="157"/>
      <c r="DGA3" s="157"/>
      <c r="DGB3" s="157"/>
      <c r="DGC3" s="157"/>
      <c r="DGD3" s="157"/>
      <c r="DGE3" s="157"/>
      <c r="DGF3" s="157"/>
      <c r="DGG3" s="157"/>
      <c r="DGH3" s="157"/>
      <c r="DGI3" s="157"/>
      <c r="DGJ3" s="157"/>
      <c r="DGK3" s="157"/>
      <c r="DGL3" s="157"/>
      <c r="DGM3" s="157"/>
      <c r="DGN3" s="157"/>
      <c r="DGO3" s="157"/>
      <c r="DGP3" s="157"/>
      <c r="DGQ3" s="157"/>
      <c r="DGR3" s="157"/>
      <c r="DGS3" s="157"/>
      <c r="DGT3" s="157"/>
      <c r="DGU3" s="157"/>
      <c r="DGV3" s="157"/>
      <c r="DGW3" s="157"/>
      <c r="DGX3" s="157"/>
      <c r="DGY3" s="157"/>
      <c r="DGZ3" s="157"/>
      <c r="DHA3" s="157"/>
      <c r="DHB3" s="157"/>
      <c r="DHC3" s="157"/>
      <c r="DHD3" s="157"/>
      <c r="DHE3" s="157"/>
      <c r="DHF3" s="157"/>
      <c r="DHG3" s="157"/>
      <c r="DHH3" s="157"/>
      <c r="DHI3" s="157"/>
      <c r="DHJ3" s="157"/>
      <c r="DHK3" s="157"/>
      <c r="DHL3" s="157"/>
      <c r="DHM3" s="157"/>
      <c r="DHN3" s="157"/>
      <c r="DHO3" s="157"/>
      <c r="DHP3" s="157"/>
      <c r="DHQ3" s="157"/>
      <c r="DHR3" s="157"/>
      <c r="DHS3" s="157"/>
      <c r="DHT3" s="157"/>
      <c r="DHU3" s="157"/>
      <c r="DHV3" s="157"/>
      <c r="DHW3" s="157"/>
      <c r="DHX3" s="157"/>
      <c r="DHY3" s="157"/>
      <c r="DHZ3" s="157"/>
      <c r="DIA3" s="157"/>
      <c r="DIB3" s="157"/>
      <c r="DIC3" s="157"/>
      <c r="DID3" s="157"/>
      <c r="DIE3" s="157"/>
      <c r="DIF3" s="157"/>
      <c r="DIG3" s="157"/>
      <c r="DIH3" s="157"/>
      <c r="DII3" s="157"/>
      <c r="DIJ3" s="157"/>
      <c r="DIK3" s="157"/>
      <c r="DIL3" s="157"/>
      <c r="DIM3" s="157"/>
      <c r="DIN3" s="157"/>
      <c r="DIO3" s="157"/>
      <c r="DIP3" s="157"/>
      <c r="DIQ3" s="157"/>
      <c r="DIR3" s="157"/>
      <c r="DIS3" s="157"/>
      <c r="DIT3" s="157"/>
      <c r="DIU3" s="157"/>
      <c r="DIV3" s="157"/>
      <c r="DIW3" s="157"/>
      <c r="DIX3" s="157"/>
      <c r="DIY3" s="157"/>
      <c r="DIZ3" s="157"/>
      <c r="DJA3" s="157"/>
      <c r="DJB3" s="157"/>
      <c r="DJC3" s="157"/>
      <c r="DJD3" s="157"/>
      <c r="DJE3" s="157"/>
      <c r="DJF3" s="157"/>
      <c r="DJG3" s="157"/>
      <c r="DJH3" s="157"/>
      <c r="DJI3" s="157"/>
      <c r="DJJ3" s="157"/>
      <c r="DJK3" s="157"/>
      <c r="DJL3" s="157"/>
      <c r="DJM3" s="157"/>
      <c r="DJN3" s="157"/>
      <c r="DJO3" s="157"/>
      <c r="DJP3" s="157"/>
      <c r="DJQ3" s="157"/>
      <c r="DJR3" s="157"/>
      <c r="DJS3" s="157"/>
      <c r="DJT3" s="157"/>
      <c r="DJU3" s="157"/>
      <c r="DJV3" s="157"/>
      <c r="DJW3" s="157"/>
      <c r="DJX3" s="157"/>
      <c r="DJY3" s="157"/>
      <c r="DJZ3" s="157"/>
      <c r="DKA3" s="157"/>
      <c r="DKB3" s="157"/>
      <c r="DKC3" s="157"/>
      <c r="DKD3" s="157"/>
      <c r="DKE3" s="157"/>
      <c r="DKF3" s="157"/>
      <c r="DKG3" s="157"/>
      <c r="DKH3" s="157"/>
      <c r="DKI3" s="157"/>
      <c r="DKJ3" s="157"/>
      <c r="DKK3" s="157"/>
      <c r="DKL3" s="157"/>
      <c r="DKM3" s="157"/>
      <c r="DKN3" s="157"/>
      <c r="DKO3" s="157"/>
      <c r="DKP3" s="157"/>
      <c r="DKQ3" s="157"/>
      <c r="DKR3" s="157"/>
      <c r="DKS3" s="157"/>
      <c r="DKT3" s="157"/>
      <c r="DKU3" s="157"/>
      <c r="DKV3" s="157"/>
      <c r="DKW3" s="157"/>
      <c r="DKX3" s="157"/>
      <c r="DKY3" s="157"/>
      <c r="DKZ3" s="157"/>
      <c r="DLA3" s="157"/>
      <c r="DLB3" s="157"/>
      <c r="DLC3" s="157"/>
      <c r="DLD3" s="157"/>
      <c r="DLE3" s="157"/>
      <c r="DLF3" s="157"/>
      <c r="DLG3" s="157"/>
      <c r="DLH3" s="157"/>
      <c r="DLI3" s="157"/>
      <c r="DLJ3" s="157"/>
      <c r="DLK3" s="157"/>
      <c r="DLL3" s="157"/>
      <c r="DLM3" s="157"/>
      <c r="DLN3" s="157"/>
      <c r="DLO3" s="157"/>
      <c r="DLP3" s="157"/>
      <c r="DLQ3" s="157"/>
      <c r="DLR3" s="157"/>
      <c r="DLS3" s="157"/>
      <c r="DLT3" s="157"/>
      <c r="DLU3" s="157"/>
      <c r="DLV3" s="157"/>
      <c r="DLW3" s="157"/>
      <c r="DLX3" s="157"/>
      <c r="DLY3" s="157"/>
      <c r="DLZ3" s="157"/>
      <c r="DMA3" s="157"/>
      <c r="DMB3" s="157"/>
      <c r="DMC3" s="157"/>
      <c r="DMD3" s="157"/>
      <c r="DME3" s="157"/>
      <c r="DMF3" s="157"/>
      <c r="DMG3" s="157"/>
      <c r="DMH3" s="157"/>
      <c r="DMI3" s="157"/>
      <c r="DMJ3" s="157"/>
      <c r="DMK3" s="157"/>
      <c r="DML3" s="157"/>
      <c r="DMM3" s="157"/>
      <c r="DMN3" s="157"/>
      <c r="DMO3" s="157"/>
      <c r="DMP3" s="157"/>
      <c r="DMQ3" s="157"/>
      <c r="DMR3" s="157"/>
      <c r="DMS3" s="157"/>
      <c r="DMT3" s="157"/>
      <c r="DMU3" s="157"/>
      <c r="DMV3" s="157"/>
      <c r="DMW3" s="157"/>
      <c r="DMX3" s="157"/>
      <c r="DMY3" s="157"/>
      <c r="DMZ3" s="157"/>
      <c r="DNA3" s="157"/>
      <c r="DNB3" s="157"/>
      <c r="DNC3" s="157"/>
      <c r="DND3" s="157"/>
      <c r="DNE3" s="157"/>
      <c r="DNF3" s="157"/>
      <c r="DNG3" s="157"/>
      <c r="DNH3" s="157"/>
      <c r="DNI3" s="157"/>
      <c r="DNJ3" s="157"/>
      <c r="DNK3" s="157"/>
      <c r="DNL3" s="157"/>
      <c r="DNM3" s="157"/>
      <c r="DNN3" s="157"/>
      <c r="DNO3" s="157"/>
      <c r="DNP3" s="157"/>
      <c r="DNQ3" s="157"/>
      <c r="DNR3" s="157"/>
      <c r="DNS3" s="157"/>
      <c r="DNT3" s="157"/>
      <c r="DNU3" s="157"/>
      <c r="DNV3" s="157"/>
      <c r="DNW3" s="157"/>
      <c r="DNX3" s="157"/>
      <c r="DNY3" s="157"/>
      <c r="DNZ3" s="157"/>
      <c r="DOA3" s="157"/>
      <c r="DOB3" s="157"/>
      <c r="DOC3" s="157"/>
      <c r="DOD3" s="157"/>
      <c r="DOE3" s="157"/>
      <c r="DOF3" s="157"/>
      <c r="DOG3" s="157"/>
      <c r="DOH3" s="157"/>
      <c r="DOI3" s="157"/>
      <c r="DOJ3" s="157"/>
      <c r="DOK3" s="157"/>
      <c r="DOL3" s="157"/>
      <c r="DOM3" s="157"/>
      <c r="DON3" s="157"/>
      <c r="DOO3" s="157"/>
      <c r="DOP3" s="157"/>
      <c r="DOQ3" s="157"/>
      <c r="DOR3" s="157"/>
      <c r="DOS3" s="157"/>
      <c r="DOT3" s="157"/>
      <c r="DOU3" s="157"/>
      <c r="DOV3" s="157"/>
      <c r="DOW3" s="157"/>
      <c r="DOX3" s="157"/>
      <c r="DOY3" s="157"/>
      <c r="DOZ3" s="157"/>
      <c r="DPA3" s="157"/>
      <c r="DPB3" s="157"/>
      <c r="DPC3" s="157"/>
      <c r="DPD3" s="157"/>
      <c r="DPE3" s="157"/>
      <c r="DPF3" s="157"/>
      <c r="DPG3" s="157"/>
      <c r="DPH3" s="157"/>
      <c r="DPI3" s="157"/>
      <c r="DPJ3" s="157"/>
      <c r="DPK3" s="157"/>
      <c r="DPL3" s="157"/>
      <c r="DPM3" s="157"/>
      <c r="DPN3" s="157"/>
      <c r="DPO3" s="157"/>
      <c r="DPP3" s="157"/>
      <c r="DPQ3" s="157"/>
      <c r="DPR3" s="157"/>
      <c r="DPS3" s="157"/>
      <c r="DPT3" s="157"/>
      <c r="DPU3" s="157"/>
      <c r="DPV3" s="157"/>
      <c r="DPW3" s="157"/>
      <c r="DPX3" s="157"/>
      <c r="DPY3" s="157"/>
      <c r="DPZ3" s="157"/>
      <c r="DQA3" s="157"/>
      <c r="DQB3" s="157"/>
      <c r="DQC3" s="157"/>
      <c r="DQD3" s="157"/>
      <c r="DQE3" s="157"/>
      <c r="DQF3" s="157"/>
      <c r="DQG3" s="157"/>
      <c r="DQH3" s="157"/>
      <c r="DQI3" s="157"/>
      <c r="DQJ3" s="157"/>
      <c r="DQK3" s="157"/>
      <c r="DQL3" s="157"/>
      <c r="DQM3" s="157"/>
      <c r="DQN3" s="157"/>
      <c r="DQO3" s="157"/>
      <c r="DQP3" s="157"/>
      <c r="DQQ3" s="157"/>
      <c r="DQR3" s="157"/>
      <c r="DQS3" s="157"/>
      <c r="DQT3" s="157"/>
      <c r="DQU3" s="157"/>
      <c r="DQV3" s="157"/>
      <c r="DQW3" s="157"/>
      <c r="DQX3" s="157"/>
      <c r="DQY3" s="157"/>
      <c r="DQZ3" s="157"/>
      <c r="DRA3" s="157"/>
      <c r="DRB3" s="157"/>
      <c r="DRC3" s="157"/>
      <c r="DRD3" s="157"/>
      <c r="DRE3" s="157"/>
      <c r="DRF3" s="157"/>
      <c r="DRG3" s="157"/>
      <c r="DRH3" s="157"/>
      <c r="DRI3" s="157"/>
      <c r="DRJ3" s="157"/>
      <c r="DRK3" s="157"/>
      <c r="DRL3" s="157"/>
      <c r="DRM3" s="157"/>
      <c r="DRN3" s="157"/>
      <c r="DRO3" s="157"/>
      <c r="DRP3" s="157"/>
      <c r="DRQ3" s="157"/>
      <c r="DRR3" s="157"/>
      <c r="DRS3" s="157"/>
      <c r="DRT3" s="157"/>
      <c r="DRU3" s="157"/>
      <c r="DRV3" s="157"/>
      <c r="DRW3" s="157"/>
      <c r="DRX3" s="157"/>
      <c r="DRY3" s="157"/>
      <c r="DRZ3" s="157"/>
      <c r="DSA3" s="157"/>
      <c r="DSB3" s="157"/>
      <c r="DSC3" s="157"/>
      <c r="DSD3" s="157"/>
      <c r="DSE3" s="157"/>
      <c r="DSF3" s="157"/>
      <c r="DSG3" s="157"/>
      <c r="DSH3" s="157"/>
      <c r="DSI3" s="157"/>
      <c r="DSJ3" s="157"/>
      <c r="DSK3" s="157"/>
      <c r="DSL3" s="157"/>
      <c r="DSM3" s="157"/>
      <c r="DSN3" s="157"/>
      <c r="DSO3" s="157"/>
      <c r="DSP3" s="157"/>
      <c r="DSQ3" s="157"/>
      <c r="DSR3" s="157"/>
      <c r="DSS3" s="157"/>
      <c r="DST3" s="157"/>
      <c r="DSU3" s="157"/>
      <c r="DSV3" s="157"/>
      <c r="DSW3" s="157"/>
      <c r="DSX3" s="157"/>
      <c r="DSY3" s="157"/>
      <c r="DSZ3" s="157"/>
      <c r="DTA3" s="157"/>
      <c r="DTB3" s="157"/>
      <c r="DTC3" s="157"/>
      <c r="DTD3" s="157"/>
      <c r="DTE3" s="157"/>
      <c r="DTF3" s="157"/>
      <c r="DTG3" s="157"/>
      <c r="DTH3" s="157"/>
      <c r="DTI3" s="157"/>
      <c r="DTJ3" s="157"/>
      <c r="DTK3" s="157"/>
      <c r="DTL3" s="157"/>
      <c r="DTM3" s="157"/>
      <c r="DTN3" s="157"/>
      <c r="DTO3" s="157"/>
      <c r="DTP3" s="157"/>
      <c r="DTQ3" s="157"/>
      <c r="DTR3" s="157"/>
      <c r="DTS3" s="157"/>
      <c r="DTT3" s="157"/>
      <c r="DTU3" s="157"/>
      <c r="DTV3" s="157"/>
      <c r="DTW3" s="157"/>
      <c r="DTX3" s="157"/>
      <c r="DTY3" s="157"/>
      <c r="DTZ3" s="157"/>
      <c r="DUA3" s="157"/>
      <c r="DUB3" s="157"/>
      <c r="DUC3" s="157"/>
      <c r="DUD3" s="157"/>
      <c r="DUE3" s="157"/>
      <c r="DUF3" s="157"/>
      <c r="DUG3" s="157"/>
      <c r="DUH3" s="157"/>
      <c r="DUI3" s="157"/>
      <c r="DUJ3" s="157"/>
      <c r="DUK3" s="157"/>
      <c r="DUL3" s="157"/>
      <c r="DUM3" s="157"/>
      <c r="DUN3" s="157"/>
      <c r="DUO3" s="157"/>
      <c r="DUP3" s="157"/>
      <c r="DUQ3" s="157"/>
      <c r="DUR3" s="157"/>
      <c r="DUS3" s="157"/>
      <c r="DUT3" s="157"/>
      <c r="DUU3" s="157"/>
      <c r="DUV3" s="157"/>
      <c r="DUW3" s="157"/>
      <c r="DUX3" s="157"/>
      <c r="DUY3" s="157"/>
      <c r="DUZ3" s="157"/>
      <c r="DVA3" s="157"/>
      <c r="DVB3" s="157"/>
      <c r="DVC3" s="157"/>
      <c r="DVD3" s="157"/>
      <c r="DVE3" s="157"/>
      <c r="DVF3" s="157"/>
      <c r="DVG3" s="157"/>
      <c r="DVH3" s="157"/>
      <c r="DVI3" s="157"/>
      <c r="DVJ3" s="157"/>
      <c r="DVK3" s="157"/>
      <c r="DVL3" s="157"/>
      <c r="DVM3" s="157"/>
      <c r="DVN3" s="157"/>
      <c r="DVO3" s="157"/>
      <c r="DVP3" s="157"/>
      <c r="DVQ3" s="157"/>
      <c r="DVR3" s="157"/>
      <c r="DVS3" s="157"/>
      <c r="DVT3" s="157"/>
      <c r="DVU3" s="157"/>
      <c r="DVV3" s="157"/>
      <c r="DVW3" s="157"/>
      <c r="DVX3" s="157"/>
      <c r="DVY3" s="157"/>
      <c r="DVZ3" s="157"/>
      <c r="DWA3" s="157"/>
      <c r="DWB3" s="157"/>
      <c r="DWC3" s="157"/>
      <c r="DWD3" s="157"/>
      <c r="DWE3" s="157"/>
      <c r="DWF3" s="157"/>
      <c r="DWG3" s="157"/>
      <c r="DWH3" s="157"/>
      <c r="DWI3" s="157"/>
      <c r="DWJ3" s="157"/>
      <c r="DWK3" s="157"/>
      <c r="DWL3" s="157"/>
      <c r="DWM3" s="157"/>
      <c r="DWN3" s="157"/>
      <c r="DWO3" s="157"/>
      <c r="DWP3" s="157"/>
      <c r="DWQ3" s="157"/>
      <c r="DWR3" s="157"/>
      <c r="DWS3" s="157"/>
      <c r="DWT3" s="157"/>
      <c r="DWU3" s="157"/>
      <c r="DWV3" s="157"/>
      <c r="DWW3" s="157"/>
      <c r="DWX3" s="157"/>
      <c r="DWY3" s="157"/>
      <c r="DWZ3" s="157"/>
      <c r="DXA3" s="157"/>
      <c r="DXB3" s="157"/>
      <c r="DXC3" s="157"/>
      <c r="DXD3" s="157"/>
      <c r="DXE3" s="157"/>
      <c r="DXF3" s="157"/>
      <c r="DXG3" s="157"/>
      <c r="DXH3" s="157"/>
      <c r="DXI3" s="157"/>
      <c r="DXJ3" s="157"/>
      <c r="DXK3" s="157"/>
      <c r="DXL3" s="157"/>
      <c r="DXM3" s="157"/>
      <c r="DXN3" s="157"/>
      <c r="DXO3" s="157"/>
      <c r="DXP3" s="157"/>
      <c r="DXQ3" s="157"/>
      <c r="DXR3" s="157"/>
      <c r="DXS3" s="157"/>
      <c r="DXT3" s="157"/>
      <c r="DXU3" s="157"/>
      <c r="DXV3" s="157"/>
      <c r="DXW3" s="157"/>
      <c r="DXX3" s="157"/>
      <c r="DXY3" s="157"/>
      <c r="DXZ3" s="157"/>
      <c r="DYA3" s="157"/>
      <c r="DYB3" s="157"/>
      <c r="DYC3" s="157"/>
      <c r="DYD3" s="157"/>
      <c r="DYE3" s="157"/>
      <c r="DYF3" s="157"/>
      <c r="DYG3" s="157"/>
      <c r="DYH3" s="157"/>
      <c r="DYI3" s="157"/>
      <c r="DYJ3" s="157"/>
      <c r="DYK3" s="157"/>
      <c r="DYL3" s="157"/>
      <c r="DYM3" s="157"/>
      <c r="DYN3" s="157"/>
      <c r="DYO3" s="157"/>
      <c r="DYP3" s="157"/>
      <c r="DYQ3" s="157"/>
      <c r="DYR3" s="157"/>
      <c r="DYS3" s="157"/>
      <c r="DYT3" s="157"/>
      <c r="DYU3" s="157"/>
      <c r="DYV3" s="157"/>
      <c r="DYW3" s="157"/>
      <c r="DYX3" s="157"/>
      <c r="DYY3" s="157"/>
      <c r="DYZ3" s="157"/>
      <c r="DZA3" s="157"/>
      <c r="DZB3" s="157"/>
      <c r="DZC3" s="157"/>
      <c r="DZD3" s="157"/>
      <c r="DZE3" s="157"/>
      <c r="DZF3" s="157"/>
      <c r="DZG3" s="157"/>
      <c r="DZH3" s="157"/>
      <c r="DZI3" s="157"/>
      <c r="DZJ3" s="157"/>
      <c r="DZK3" s="157"/>
      <c r="DZL3" s="157"/>
      <c r="DZM3" s="157"/>
      <c r="DZN3" s="157"/>
      <c r="DZO3" s="157"/>
      <c r="DZP3" s="157"/>
      <c r="DZQ3" s="157"/>
      <c r="DZR3" s="157"/>
      <c r="DZS3" s="157"/>
      <c r="DZT3" s="157"/>
      <c r="DZU3" s="157"/>
      <c r="DZV3" s="157"/>
      <c r="DZW3" s="157"/>
      <c r="DZX3" s="157"/>
      <c r="DZY3" s="157"/>
      <c r="DZZ3" s="157"/>
      <c r="EAA3" s="157"/>
      <c r="EAB3" s="157"/>
      <c r="EAC3" s="157"/>
      <c r="EAD3" s="157"/>
      <c r="EAE3" s="157"/>
      <c r="EAF3" s="157"/>
      <c r="EAG3" s="157"/>
      <c r="EAH3" s="157"/>
      <c r="EAI3" s="157"/>
      <c r="EAJ3" s="157"/>
      <c r="EAK3" s="157"/>
      <c r="EAL3" s="157"/>
      <c r="EAM3" s="157"/>
      <c r="EAN3" s="157"/>
      <c r="EAO3" s="157"/>
      <c r="EAP3" s="157"/>
      <c r="EAQ3" s="157"/>
      <c r="EAR3" s="157"/>
      <c r="EAS3" s="157"/>
      <c r="EAT3" s="157"/>
      <c r="EAU3" s="157"/>
      <c r="EAV3" s="157"/>
      <c r="EAW3" s="157"/>
      <c r="EAX3" s="157"/>
      <c r="EAY3" s="157"/>
      <c r="EAZ3" s="157"/>
      <c r="EBA3" s="157"/>
      <c r="EBB3" s="157"/>
      <c r="EBC3" s="157"/>
      <c r="EBD3" s="157"/>
      <c r="EBE3" s="157"/>
      <c r="EBF3" s="157"/>
      <c r="EBG3" s="157"/>
      <c r="EBH3" s="157"/>
      <c r="EBI3" s="157"/>
      <c r="EBJ3" s="157"/>
      <c r="EBK3" s="157"/>
      <c r="EBL3" s="157"/>
      <c r="EBM3" s="157"/>
      <c r="EBN3" s="157"/>
      <c r="EBO3" s="157"/>
      <c r="EBP3" s="157"/>
      <c r="EBQ3" s="157"/>
      <c r="EBR3" s="157"/>
      <c r="EBS3" s="157"/>
      <c r="EBT3" s="157"/>
      <c r="EBU3" s="157"/>
      <c r="EBV3" s="157"/>
      <c r="EBW3" s="157"/>
      <c r="EBX3" s="157"/>
      <c r="EBY3" s="157"/>
      <c r="EBZ3" s="157"/>
      <c r="ECA3" s="157"/>
      <c r="ECB3" s="157"/>
      <c r="ECC3" s="157"/>
      <c r="ECD3" s="157"/>
      <c r="ECE3" s="157"/>
      <c r="ECF3" s="157"/>
      <c r="ECG3" s="157"/>
      <c r="ECH3" s="157"/>
      <c r="ECI3" s="157"/>
      <c r="ECJ3" s="157"/>
      <c r="ECK3" s="157"/>
      <c r="ECL3" s="157"/>
      <c r="ECM3" s="157"/>
      <c r="ECN3" s="157"/>
      <c r="ECO3" s="157"/>
      <c r="ECP3" s="157"/>
      <c r="ECQ3" s="157"/>
      <c r="ECR3" s="157"/>
      <c r="ECS3" s="157"/>
      <c r="ECT3" s="157"/>
      <c r="ECU3" s="157"/>
      <c r="ECV3" s="157"/>
      <c r="ECW3" s="157"/>
      <c r="ECX3" s="157"/>
      <c r="ECY3" s="157"/>
      <c r="ECZ3" s="157"/>
      <c r="EDA3" s="157"/>
      <c r="EDB3" s="157"/>
      <c r="EDC3" s="157"/>
      <c r="EDD3" s="157"/>
      <c r="EDE3" s="157"/>
      <c r="EDF3" s="157"/>
      <c r="EDG3" s="157"/>
      <c r="EDH3" s="157"/>
      <c r="EDI3" s="157"/>
      <c r="EDJ3" s="157"/>
      <c r="EDK3" s="157"/>
      <c r="EDL3" s="157"/>
      <c r="EDM3" s="157"/>
      <c r="EDN3" s="157"/>
      <c r="EDO3" s="157"/>
      <c r="EDP3" s="157"/>
      <c r="EDQ3" s="157"/>
      <c r="EDR3" s="157"/>
      <c r="EDS3" s="157"/>
      <c r="EDT3" s="157"/>
      <c r="EDU3" s="157"/>
      <c r="EDV3" s="157"/>
      <c r="EDW3" s="157"/>
      <c r="EDX3" s="157"/>
      <c r="EDY3" s="157"/>
      <c r="EDZ3" s="157"/>
      <c r="EEA3" s="157"/>
      <c r="EEB3" s="157"/>
      <c r="EEC3" s="157"/>
      <c r="EED3" s="157"/>
      <c r="EEE3" s="157"/>
      <c r="EEF3" s="157"/>
      <c r="EEG3" s="157"/>
      <c r="EEH3" s="157"/>
      <c r="EEI3" s="157"/>
      <c r="EEJ3" s="157"/>
      <c r="EEK3" s="157"/>
      <c r="EEL3" s="157"/>
      <c r="EEM3" s="157"/>
      <c r="EEN3" s="157"/>
      <c r="EEO3" s="157"/>
      <c r="EEP3" s="157"/>
      <c r="EEQ3" s="157"/>
      <c r="EER3" s="157"/>
      <c r="EES3" s="157"/>
      <c r="EET3" s="157"/>
      <c r="EEU3" s="157"/>
      <c r="EEV3" s="157"/>
      <c r="EEW3" s="157"/>
      <c r="EEX3" s="157"/>
      <c r="EEY3" s="157"/>
      <c r="EEZ3" s="157"/>
      <c r="EFA3" s="157"/>
      <c r="EFB3" s="157"/>
      <c r="EFC3" s="157"/>
      <c r="EFD3" s="157"/>
      <c r="EFE3" s="157"/>
      <c r="EFF3" s="157"/>
      <c r="EFG3" s="157"/>
      <c r="EFH3" s="157"/>
      <c r="EFI3" s="157"/>
      <c r="EFJ3" s="157"/>
      <c r="EFK3" s="157"/>
      <c r="EFL3" s="157"/>
      <c r="EFM3" s="157"/>
      <c r="EFN3" s="157"/>
      <c r="EFO3" s="157"/>
      <c r="EFP3" s="157"/>
      <c r="EFQ3" s="157"/>
      <c r="EFR3" s="157"/>
      <c r="EFS3" s="157"/>
      <c r="EFT3" s="157"/>
      <c r="EFU3" s="157"/>
      <c r="EFV3" s="157"/>
      <c r="EFW3" s="157"/>
      <c r="EFX3" s="157"/>
      <c r="EFY3" s="157"/>
      <c r="EFZ3" s="157"/>
      <c r="EGA3" s="157"/>
      <c r="EGB3" s="157"/>
      <c r="EGC3" s="157"/>
      <c r="EGD3" s="157"/>
      <c r="EGE3" s="157"/>
      <c r="EGF3" s="157"/>
      <c r="EGG3" s="157"/>
      <c r="EGH3" s="157"/>
      <c r="EGI3" s="157"/>
      <c r="EGJ3" s="157"/>
      <c r="EGK3" s="157"/>
      <c r="EGL3" s="157"/>
      <c r="EGM3" s="157"/>
      <c r="EGN3" s="157"/>
      <c r="EGO3" s="157"/>
      <c r="EGP3" s="157"/>
      <c r="EGQ3" s="157"/>
      <c r="EGR3" s="157"/>
      <c r="EGS3" s="157"/>
      <c r="EGT3" s="157"/>
      <c r="EGU3" s="157"/>
      <c r="EGV3" s="157"/>
      <c r="EGW3" s="157"/>
      <c r="EGX3" s="157"/>
      <c r="EGY3" s="157"/>
      <c r="EGZ3" s="157"/>
      <c r="EHA3" s="157"/>
      <c r="EHB3" s="157"/>
      <c r="EHC3" s="157"/>
      <c r="EHD3" s="157"/>
      <c r="EHE3" s="157"/>
      <c r="EHF3" s="157"/>
      <c r="EHG3" s="157"/>
      <c r="EHH3" s="157"/>
      <c r="EHI3" s="157"/>
      <c r="EHJ3" s="157"/>
      <c r="EHK3" s="157"/>
      <c r="EHL3" s="157"/>
      <c r="EHM3" s="157"/>
      <c r="EHN3" s="157"/>
      <c r="EHO3" s="157"/>
      <c r="EHP3" s="157"/>
      <c r="EHQ3" s="157"/>
      <c r="EHR3" s="157"/>
      <c r="EHS3" s="157"/>
      <c r="EHT3" s="157"/>
      <c r="EHU3" s="157"/>
      <c r="EHV3" s="157"/>
      <c r="EHW3" s="157"/>
      <c r="EHX3" s="157"/>
      <c r="EHY3" s="157"/>
      <c r="EHZ3" s="157"/>
      <c r="EIA3" s="157"/>
      <c r="EIB3" s="157"/>
      <c r="EIC3" s="157"/>
      <c r="EID3" s="157"/>
      <c r="EIE3" s="157"/>
      <c r="EIF3" s="157"/>
      <c r="EIG3" s="157"/>
      <c r="EIH3" s="157"/>
      <c r="EII3" s="157"/>
      <c r="EIJ3" s="157"/>
      <c r="EIK3" s="157"/>
      <c r="EIL3" s="157"/>
      <c r="EIM3" s="157"/>
      <c r="EIN3" s="157"/>
      <c r="EIO3" s="157"/>
      <c r="EIP3" s="157"/>
      <c r="EIQ3" s="157"/>
      <c r="EIR3" s="157"/>
      <c r="EIS3" s="157"/>
      <c r="EIT3" s="157"/>
      <c r="EIU3" s="157"/>
      <c r="EIV3" s="157"/>
      <c r="EIW3" s="157"/>
      <c r="EIX3" s="157"/>
      <c r="EIY3" s="157"/>
      <c r="EIZ3" s="157"/>
      <c r="EJA3" s="157"/>
      <c r="EJB3" s="157"/>
      <c r="EJC3" s="157"/>
      <c r="EJD3" s="157"/>
      <c r="EJE3" s="157"/>
      <c r="EJF3" s="157"/>
      <c r="EJG3" s="157"/>
      <c r="EJH3" s="157"/>
      <c r="EJI3" s="157"/>
      <c r="EJJ3" s="157"/>
      <c r="EJK3" s="157"/>
      <c r="EJL3" s="157"/>
      <c r="EJM3" s="157"/>
      <c r="EJN3" s="157"/>
      <c r="EJO3" s="157"/>
      <c r="EJP3" s="157"/>
      <c r="EJQ3" s="157"/>
      <c r="EJR3" s="157"/>
      <c r="EJS3" s="157"/>
      <c r="EJT3" s="157"/>
      <c r="EJU3" s="157"/>
      <c r="EJV3" s="157"/>
      <c r="EJW3" s="157"/>
      <c r="EJX3" s="157"/>
      <c r="EJY3" s="157"/>
      <c r="EJZ3" s="157"/>
      <c r="EKA3" s="157"/>
      <c r="EKB3" s="157"/>
      <c r="EKC3" s="157"/>
      <c r="EKD3" s="157"/>
      <c r="EKE3" s="157"/>
      <c r="EKF3" s="157"/>
      <c r="EKG3" s="157"/>
      <c r="EKH3" s="157"/>
      <c r="EKI3" s="157"/>
      <c r="EKJ3" s="157"/>
      <c r="EKK3" s="157"/>
      <c r="EKL3" s="157"/>
      <c r="EKM3" s="157"/>
      <c r="EKN3" s="157"/>
      <c r="EKO3" s="157"/>
      <c r="EKP3" s="157"/>
      <c r="EKQ3" s="157"/>
      <c r="EKR3" s="157"/>
      <c r="EKS3" s="157"/>
      <c r="EKT3" s="157"/>
      <c r="EKU3" s="157"/>
      <c r="EKV3" s="157"/>
      <c r="EKW3" s="157"/>
      <c r="EKX3" s="157"/>
      <c r="EKY3" s="157"/>
      <c r="EKZ3" s="157"/>
      <c r="ELA3" s="157"/>
      <c r="ELB3" s="157"/>
      <c r="ELC3" s="157"/>
      <c r="ELD3" s="157"/>
      <c r="ELE3" s="157"/>
      <c r="ELF3" s="157"/>
      <c r="ELG3" s="157"/>
      <c r="ELH3" s="157"/>
      <c r="ELI3" s="157"/>
      <c r="ELJ3" s="157"/>
      <c r="ELK3" s="157"/>
      <c r="ELL3" s="157"/>
      <c r="ELM3" s="157"/>
      <c r="ELN3" s="157"/>
      <c r="ELO3" s="157"/>
      <c r="ELP3" s="157"/>
      <c r="ELQ3" s="157"/>
      <c r="ELR3" s="157"/>
      <c r="ELS3" s="157"/>
      <c r="ELT3" s="157"/>
      <c r="ELU3" s="157"/>
      <c r="ELV3" s="157"/>
      <c r="ELW3" s="157"/>
      <c r="ELX3" s="157"/>
      <c r="ELY3" s="157"/>
      <c r="ELZ3" s="157"/>
      <c r="EMA3" s="157"/>
      <c r="EMB3" s="157"/>
      <c r="EMC3" s="157"/>
      <c r="EMD3" s="157"/>
      <c r="EME3" s="157"/>
      <c r="EMF3" s="157"/>
      <c r="EMG3" s="157"/>
      <c r="EMH3" s="157"/>
      <c r="EMI3" s="157"/>
      <c r="EMJ3" s="157"/>
      <c r="EMK3" s="157"/>
      <c r="EML3" s="157"/>
      <c r="EMM3" s="157"/>
      <c r="EMN3" s="157"/>
      <c r="EMO3" s="157"/>
      <c r="EMP3" s="157"/>
      <c r="EMQ3" s="157"/>
      <c r="EMR3" s="157"/>
      <c r="EMS3" s="157"/>
      <c r="EMT3" s="157"/>
      <c r="EMU3" s="157"/>
      <c r="EMV3" s="157"/>
      <c r="EMW3" s="157"/>
      <c r="EMX3" s="157"/>
      <c r="EMY3" s="157"/>
      <c r="EMZ3" s="157"/>
      <c r="ENA3" s="157"/>
      <c r="ENB3" s="157"/>
      <c r="ENC3" s="157"/>
      <c r="END3" s="157"/>
      <c r="ENE3" s="157"/>
      <c r="ENF3" s="157"/>
      <c r="ENG3" s="157"/>
      <c r="ENH3" s="157"/>
      <c r="ENI3" s="157"/>
      <c r="ENJ3" s="157"/>
      <c r="ENK3" s="157"/>
      <c r="ENL3" s="157"/>
      <c r="ENM3" s="157"/>
      <c r="ENN3" s="157"/>
      <c r="ENO3" s="157"/>
      <c r="ENP3" s="157"/>
      <c r="ENQ3" s="157"/>
      <c r="ENR3" s="157"/>
      <c r="ENS3" s="157"/>
      <c r="ENT3" s="157"/>
      <c r="ENU3" s="157"/>
      <c r="ENV3" s="157"/>
      <c r="ENW3" s="157"/>
      <c r="ENX3" s="157"/>
      <c r="ENY3" s="157"/>
      <c r="ENZ3" s="157"/>
      <c r="EOA3" s="157"/>
      <c r="EOB3" s="157"/>
      <c r="EOC3" s="157"/>
      <c r="EOD3" s="157"/>
      <c r="EOE3" s="157"/>
      <c r="EOF3" s="157"/>
      <c r="EOG3" s="157"/>
      <c r="EOH3" s="157"/>
      <c r="EOI3" s="157"/>
      <c r="EOJ3" s="157"/>
      <c r="EOK3" s="157"/>
      <c r="EOL3" s="157"/>
      <c r="EOM3" s="157"/>
      <c r="EON3" s="157"/>
      <c r="EOO3" s="157"/>
      <c r="EOP3" s="157"/>
      <c r="EOQ3" s="157"/>
      <c r="EOR3" s="157"/>
      <c r="EOS3" s="157"/>
      <c r="EOT3" s="157"/>
      <c r="EOU3" s="157"/>
      <c r="EOV3" s="157"/>
      <c r="EOW3" s="157"/>
      <c r="EOX3" s="157"/>
      <c r="EOY3" s="157"/>
      <c r="EOZ3" s="157"/>
      <c r="EPA3" s="157"/>
      <c r="EPB3" s="157"/>
      <c r="EPC3" s="157"/>
      <c r="EPD3" s="157"/>
      <c r="EPE3" s="157"/>
      <c r="EPF3" s="157"/>
      <c r="EPG3" s="157"/>
      <c r="EPH3" s="157"/>
      <c r="EPI3" s="157"/>
      <c r="EPJ3" s="157"/>
      <c r="EPK3" s="157"/>
      <c r="EPL3" s="157"/>
      <c r="EPM3" s="157"/>
      <c r="EPN3" s="157"/>
      <c r="EPO3" s="157"/>
      <c r="EPP3" s="157"/>
      <c r="EPQ3" s="157"/>
      <c r="EPR3" s="157"/>
      <c r="EPS3" s="157"/>
      <c r="EPT3" s="157"/>
      <c r="EPU3" s="157"/>
      <c r="EPV3" s="157"/>
      <c r="EPW3" s="157"/>
      <c r="EPX3" s="157"/>
      <c r="EPY3" s="157"/>
      <c r="EPZ3" s="157"/>
      <c r="EQA3" s="157"/>
      <c r="EQB3" s="157"/>
      <c r="EQC3" s="157"/>
      <c r="EQD3" s="157"/>
      <c r="EQE3" s="157"/>
      <c r="EQF3" s="157"/>
      <c r="EQG3" s="157"/>
      <c r="EQH3" s="157"/>
      <c r="EQI3" s="157"/>
      <c r="EQJ3" s="157"/>
      <c r="EQK3" s="157"/>
      <c r="EQL3" s="157"/>
      <c r="EQM3" s="157"/>
      <c r="EQN3" s="157"/>
      <c r="EQO3" s="157"/>
      <c r="EQP3" s="157"/>
      <c r="EQQ3" s="157"/>
      <c r="EQR3" s="157"/>
      <c r="EQS3" s="157"/>
      <c r="EQT3" s="157"/>
      <c r="EQU3" s="157"/>
      <c r="EQV3" s="157"/>
      <c r="EQW3" s="157"/>
      <c r="EQX3" s="157"/>
      <c r="EQY3" s="157"/>
      <c r="EQZ3" s="157"/>
      <c r="ERA3" s="157"/>
      <c r="ERB3" s="157"/>
      <c r="ERC3" s="157"/>
      <c r="ERD3" s="157"/>
      <c r="ERE3" s="157"/>
      <c r="ERF3" s="157"/>
      <c r="ERG3" s="157"/>
      <c r="ERH3" s="157"/>
      <c r="ERI3" s="157"/>
      <c r="ERJ3" s="157"/>
      <c r="ERK3" s="157"/>
      <c r="ERL3" s="157"/>
      <c r="ERM3" s="157"/>
      <c r="ERN3" s="157"/>
      <c r="ERO3" s="157"/>
      <c r="ERP3" s="157"/>
      <c r="ERQ3" s="157"/>
      <c r="ERR3" s="157"/>
      <c r="ERS3" s="157"/>
      <c r="ERT3" s="157"/>
      <c r="ERU3" s="157"/>
      <c r="ERV3" s="157"/>
      <c r="ERW3" s="157"/>
      <c r="ERX3" s="157"/>
      <c r="ERY3" s="157"/>
      <c r="ERZ3" s="157"/>
      <c r="ESA3" s="157"/>
      <c r="ESB3" s="157"/>
      <c r="ESC3" s="157"/>
      <c r="ESD3" s="157"/>
      <c r="ESE3" s="157"/>
      <c r="ESF3" s="157"/>
      <c r="ESG3" s="157"/>
      <c r="ESH3" s="157"/>
      <c r="ESI3" s="157"/>
      <c r="ESJ3" s="157"/>
      <c r="ESK3" s="157"/>
      <c r="ESL3" s="157"/>
      <c r="ESM3" s="157"/>
      <c r="ESN3" s="157"/>
      <c r="ESO3" s="157"/>
      <c r="ESP3" s="157"/>
      <c r="ESQ3" s="157"/>
      <c r="ESR3" s="157"/>
      <c r="ESS3" s="157"/>
      <c r="EST3" s="157"/>
      <c r="ESU3" s="157"/>
      <c r="ESV3" s="157"/>
      <c r="ESW3" s="157"/>
      <c r="ESX3" s="157"/>
      <c r="ESY3" s="157"/>
      <c r="ESZ3" s="157"/>
      <c r="ETA3" s="157"/>
      <c r="ETB3" s="157"/>
      <c r="ETC3" s="157"/>
      <c r="ETD3" s="157"/>
      <c r="ETE3" s="157"/>
      <c r="ETF3" s="157"/>
      <c r="ETG3" s="157"/>
      <c r="ETH3" s="157"/>
      <c r="ETI3" s="157"/>
      <c r="ETJ3" s="157"/>
      <c r="ETK3" s="157"/>
      <c r="ETL3" s="157"/>
      <c r="ETM3" s="157"/>
      <c r="ETN3" s="157"/>
      <c r="ETO3" s="157"/>
      <c r="ETP3" s="157"/>
      <c r="ETQ3" s="157"/>
      <c r="ETR3" s="157"/>
      <c r="ETS3" s="157"/>
      <c r="ETT3" s="157"/>
      <c r="ETU3" s="157"/>
      <c r="ETV3" s="157"/>
      <c r="ETW3" s="157"/>
      <c r="ETX3" s="157"/>
      <c r="ETY3" s="157"/>
      <c r="ETZ3" s="157"/>
      <c r="EUA3" s="157"/>
      <c r="EUB3" s="157"/>
      <c r="EUC3" s="157"/>
      <c r="EUD3" s="157"/>
      <c r="EUE3" s="157"/>
      <c r="EUF3" s="157"/>
      <c r="EUG3" s="157"/>
      <c r="EUH3" s="157"/>
      <c r="EUI3" s="157"/>
      <c r="EUJ3" s="157"/>
      <c r="EUK3" s="157"/>
      <c r="EUL3" s="157"/>
      <c r="EUM3" s="157"/>
      <c r="EUN3" s="157"/>
      <c r="EUO3" s="157"/>
      <c r="EUP3" s="157"/>
      <c r="EUQ3" s="157"/>
      <c r="EUR3" s="157"/>
      <c r="EUS3" s="157"/>
      <c r="EUT3" s="157"/>
      <c r="EUU3" s="157"/>
      <c r="EUV3" s="157"/>
      <c r="EUW3" s="157"/>
      <c r="EUX3" s="157"/>
      <c r="EUY3" s="157"/>
      <c r="EUZ3" s="157"/>
      <c r="EVA3" s="157"/>
      <c r="EVB3" s="157"/>
      <c r="EVC3" s="157"/>
      <c r="EVD3" s="157"/>
      <c r="EVE3" s="157"/>
      <c r="EVF3" s="157"/>
      <c r="EVG3" s="157"/>
      <c r="EVH3" s="157"/>
      <c r="EVI3" s="157"/>
      <c r="EVJ3" s="157"/>
      <c r="EVK3" s="157"/>
      <c r="EVL3" s="157"/>
      <c r="EVM3" s="157"/>
      <c r="EVN3" s="157"/>
      <c r="EVO3" s="157"/>
      <c r="EVP3" s="157"/>
      <c r="EVQ3" s="157"/>
      <c r="EVR3" s="157"/>
      <c r="EVS3" s="157"/>
      <c r="EVT3" s="157"/>
      <c r="EVU3" s="157"/>
      <c r="EVV3" s="157"/>
      <c r="EVW3" s="157"/>
      <c r="EVX3" s="157"/>
      <c r="EVY3" s="157"/>
      <c r="EVZ3" s="157"/>
      <c r="EWA3" s="157"/>
      <c r="EWB3" s="157"/>
      <c r="EWC3" s="157"/>
      <c r="EWD3" s="157"/>
      <c r="EWE3" s="157"/>
      <c r="EWF3" s="157"/>
      <c r="EWG3" s="157"/>
      <c r="EWH3" s="157"/>
      <c r="EWI3" s="157"/>
      <c r="EWJ3" s="157"/>
      <c r="EWK3" s="157"/>
      <c r="EWL3" s="157"/>
      <c r="EWM3" s="157"/>
      <c r="EWN3" s="157"/>
      <c r="EWO3" s="157"/>
      <c r="EWP3" s="157"/>
      <c r="EWQ3" s="157"/>
      <c r="EWR3" s="157"/>
      <c r="EWS3" s="157"/>
      <c r="EWT3" s="157"/>
      <c r="EWU3" s="157"/>
      <c r="EWV3" s="157"/>
      <c r="EWW3" s="157"/>
      <c r="EWX3" s="157"/>
      <c r="EWY3" s="157"/>
      <c r="EWZ3" s="157"/>
      <c r="EXA3" s="157"/>
      <c r="EXB3" s="157"/>
      <c r="EXC3" s="157"/>
      <c r="EXD3" s="157"/>
      <c r="EXE3" s="157"/>
      <c r="EXF3" s="157"/>
      <c r="EXG3" s="157"/>
      <c r="EXH3" s="157"/>
      <c r="EXI3" s="157"/>
      <c r="EXJ3" s="157"/>
      <c r="EXK3" s="157"/>
      <c r="EXL3" s="157"/>
      <c r="EXM3" s="157"/>
      <c r="EXN3" s="157"/>
      <c r="EXO3" s="157"/>
      <c r="EXP3" s="157"/>
      <c r="EXQ3" s="157"/>
      <c r="EXR3" s="157"/>
      <c r="EXS3" s="157"/>
      <c r="EXT3" s="157"/>
      <c r="EXU3" s="157"/>
      <c r="EXV3" s="157"/>
      <c r="EXW3" s="157"/>
      <c r="EXX3" s="157"/>
      <c r="EXY3" s="157"/>
      <c r="EXZ3" s="157"/>
      <c r="EYA3" s="157"/>
      <c r="EYB3" s="157"/>
      <c r="EYC3" s="157"/>
      <c r="EYD3" s="157"/>
      <c r="EYE3" s="157"/>
      <c r="EYF3" s="157"/>
      <c r="EYG3" s="157"/>
      <c r="EYH3" s="157"/>
      <c r="EYI3" s="157"/>
      <c r="EYJ3" s="157"/>
      <c r="EYK3" s="157"/>
      <c r="EYL3" s="157"/>
      <c r="EYM3" s="157"/>
      <c r="EYN3" s="157"/>
      <c r="EYO3" s="157"/>
      <c r="EYP3" s="157"/>
      <c r="EYQ3" s="157"/>
      <c r="EYR3" s="157"/>
      <c r="EYS3" s="157"/>
      <c r="EYT3" s="157"/>
      <c r="EYU3" s="157"/>
      <c r="EYV3" s="157"/>
      <c r="EYW3" s="157"/>
      <c r="EYX3" s="157"/>
      <c r="EYY3" s="157"/>
      <c r="EYZ3" s="157"/>
      <c r="EZA3" s="157"/>
      <c r="EZB3" s="157"/>
      <c r="EZC3" s="157"/>
      <c r="EZD3" s="157"/>
      <c r="EZE3" s="157"/>
      <c r="EZF3" s="157"/>
      <c r="EZG3" s="157"/>
      <c r="EZH3" s="157"/>
      <c r="EZI3" s="157"/>
      <c r="EZJ3" s="157"/>
      <c r="EZK3" s="157"/>
      <c r="EZL3" s="157"/>
      <c r="EZM3" s="157"/>
      <c r="EZN3" s="157"/>
      <c r="EZO3" s="157"/>
      <c r="EZP3" s="157"/>
      <c r="EZQ3" s="157"/>
      <c r="EZR3" s="157"/>
      <c r="EZS3" s="157"/>
      <c r="EZT3" s="157"/>
      <c r="EZU3" s="157"/>
      <c r="EZV3" s="157"/>
      <c r="EZW3" s="157"/>
      <c r="EZX3" s="157"/>
      <c r="EZY3" s="157"/>
      <c r="EZZ3" s="157"/>
      <c r="FAA3" s="157"/>
      <c r="FAB3" s="157"/>
      <c r="FAC3" s="157"/>
      <c r="FAD3" s="157"/>
      <c r="FAE3" s="157"/>
      <c r="FAF3" s="157"/>
      <c r="FAG3" s="157"/>
      <c r="FAH3" s="157"/>
      <c r="FAI3" s="157"/>
      <c r="FAJ3" s="157"/>
      <c r="FAK3" s="157"/>
      <c r="FAL3" s="157"/>
      <c r="FAM3" s="157"/>
      <c r="FAN3" s="157"/>
      <c r="FAO3" s="157"/>
      <c r="FAP3" s="157"/>
      <c r="FAQ3" s="157"/>
      <c r="FAR3" s="157"/>
      <c r="FAS3" s="157"/>
      <c r="FAT3" s="157"/>
      <c r="FAU3" s="157"/>
      <c r="FAV3" s="157"/>
      <c r="FAW3" s="157"/>
      <c r="FAX3" s="157"/>
      <c r="FAY3" s="157"/>
      <c r="FAZ3" s="157"/>
      <c r="FBA3" s="157"/>
      <c r="FBB3" s="157"/>
      <c r="FBC3" s="157"/>
      <c r="FBD3" s="157"/>
      <c r="FBE3" s="157"/>
      <c r="FBF3" s="157"/>
      <c r="FBG3" s="157"/>
      <c r="FBH3" s="157"/>
      <c r="FBI3" s="157"/>
      <c r="FBJ3" s="157"/>
      <c r="FBK3" s="157"/>
      <c r="FBL3" s="157"/>
      <c r="FBM3" s="157"/>
      <c r="FBN3" s="157"/>
      <c r="FBO3" s="157"/>
      <c r="FBP3" s="157"/>
      <c r="FBQ3" s="157"/>
      <c r="FBR3" s="157"/>
      <c r="FBS3" s="157"/>
      <c r="FBT3" s="157"/>
      <c r="FBU3" s="157"/>
      <c r="FBV3" s="157"/>
      <c r="FBW3" s="157"/>
      <c r="FBX3" s="157"/>
      <c r="FBY3" s="157"/>
      <c r="FBZ3" s="157"/>
      <c r="FCA3" s="157"/>
      <c r="FCB3" s="157"/>
      <c r="FCC3" s="157"/>
      <c r="FCD3" s="157"/>
      <c r="FCE3" s="157"/>
      <c r="FCF3" s="157"/>
      <c r="FCG3" s="157"/>
      <c r="FCH3" s="157"/>
      <c r="FCI3" s="157"/>
      <c r="FCJ3" s="157"/>
      <c r="FCK3" s="157"/>
      <c r="FCL3" s="157"/>
      <c r="FCM3" s="157"/>
      <c r="FCN3" s="157"/>
      <c r="FCO3" s="157"/>
      <c r="FCP3" s="157"/>
      <c r="FCQ3" s="157"/>
      <c r="FCR3" s="157"/>
      <c r="FCS3" s="157"/>
      <c r="FCT3" s="157"/>
      <c r="FCU3" s="157"/>
      <c r="FCV3" s="157"/>
      <c r="FCW3" s="157"/>
      <c r="FCX3" s="157"/>
      <c r="FCY3" s="157"/>
      <c r="FCZ3" s="157"/>
      <c r="FDA3" s="157"/>
      <c r="FDB3" s="157"/>
      <c r="FDC3" s="157"/>
      <c r="FDD3" s="157"/>
      <c r="FDE3" s="157"/>
      <c r="FDF3" s="157"/>
      <c r="FDG3" s="157"/>
      <c r="FDH3" s="157"/>
      <c r="FDI3" s="157"/>
      <c r="FDJ3" s="157"/>
      <c r="FDK3" s="157"/>
      <c r="FDL3" s="157"/>
      <c r="FDM3" s="157"/>
      <c r="FDN3" s="157"/>
      <c r="FDO3" s="157"/>
      <c r="FDP3" s="157"/>
      <c r="FDQ3" s="157"/>
      <c r="FDR3" s="157"/>
      <c r="FDS3" s="157"/>
      <c r="FDT3" s="157"/>
      <c r="FDU3" s="157"/>
      <c r="FDV3" s="157"/>
      <c r="FDW3" s="157"/>
      <c r="FDX3" s="157"/>
      <c r="FDY3" s="157"/>
      <c r="FDZ3" s="157"/>
      <c r="FEA3" s="157"/>
      <c r="FEB3" s="157"/>
      <c r="FEC3" s="157"/>
      <c r="FED3" s="157"/>
      <c r="FEE3" s="157"/>
      <c r="FEF3" s="157"/>
      <c r="FEG3" s="157"/>
      <c r="FEH3" s="157"/>
      <c r="FEI3" s="157"/>
      <c r="FEJ3" s="157"/>
      <c r="FEK3" s="157"/>
      <c r="FEL3" s="157"/>
      <c r="FEM3" s="157"/>
      <c r="FEN3" s="157"/>
      <c r="FEO3" s="157"/>
      <c r="FEP3" s="157"/>
      <c r="FEQ3" s="157"/>
      <c r="FER3" s="157"/>
      <c r="FES3" s="157"/>
      <c r="FET3" s="157"/>
      <c r="FEU3" s="157"/>
      <c r="FEV3" s="157"/>
      <c r="FEW3" s="157"/>
      <c r="FEX3" s="157"/>
      <c r="FEY3" s="157"/>
      <c r="FEZ3" s="157"/>
      <c r="FFA3" s="157"/>
      <c r="FFB3" s="157"/>
      <c r="FFC3" s="157"/>
      <c r="FFD3" s="157"/>
      <c r="FFE3" s="157"/>
      <c r="FFF3" s="157"/>
      <c r="FFG3" s="157"/>
      <c r="FFH3" s="157"/>
      <c r="FFI3" s="157"/>
      <c r="FFJ3" s="157"/>
      <c r="FFK3" s="157"/>
      <c r="FFL3" s="157"/>
      <c r="FFM3" s="157"/>
      <c r="FFN3" s="157"/>
      <c r="FFO3" s="157"/>
      <c r="FFP3" s="157"/>
      <c r="FFQ3" s="157"/>
      <c r="FFR3" s="157"/>
      <c r="FFS3" s="157"/>
      <c r="FFT3" s="157"/>
      <c r="FFU3" s="157"/>
      <c r="FFV3" s="157"/>
      <c r="FFW3" s="157"/>
      <c r="FFX3" s="157"/>
      <c r="FFY3" s="157"/>
      <c r="FFZ3" s="157"/>
      <c r="FGA3" s="157"/>
      <c r="FGB3" s="157"/>
      <c r="FGC3" s="157"/>
      <c r="FGD3" s="157"/>
      <c r="FGE3" s="157"/>
      <c r="FGF3" s="157"/>
      <c r="FGG3" s="157"/>
      <c r="FGH3" s="157"/>
      <c r="FGI3" s="157"/>
      <c r="FGJ3" s="157"/>
      <c r="FGK3" s="157"/>
      <c r="FGL3" s="157"/>
      <c r="FGM3" s="157"/>
      <c r="FGN3" s="157"/>
      <c r="FGO3" s="157"/>
      <c r="FGP3" s="157"/>
      <c r="FGQ3" s="157"/>
      <c r="FGR3" s="157"/>
      <c r="FGS3" s="157"/>
      <c r="FGT3" s="157"/>
      <c r="FGU3" s="157"/>
      <c r="FGV3" s="157"/>
      <c r="FGW3" s="157"/>
      <c r="FGX3" s="157"/>
      <c r="FGY3" s="157"/>
      <c r="FGZ3" s="157"/>
      <c r="FHA3" s="157"/>
      <c r="FHB3" s="157"/>
      <c r="FHC3" s="157"/>
      <c r="FHD3" s="157"/>
      <c r="FHE3" s="157"/>
      <c r="FHF3" s="157"/>
      <c r="FHG3" s="157"/>
      <c r="FHH3" s="157"/>
      <c r="FHI3" s="157"/>
      <c r="FHJ3" s="157"/>
      <c r="FHK3" s="157"/>
      <c r="FHL3" s="157"/>
      <c r="FHM3" s="157"/>
      <c r="FHN3" s="157"/>
      <c r="FHO3" s="157"/>
      <c r="FHP3" s="157"/>
      <c r="FHQ3" s="157"/>
      <c r="FHR3" s="157"/>
      <c r="FHS3" s="157"/>
      <c r="FHT3" s="157"/>
      <c r="FHU3" s="157"/>
      <c r="FHV3" s="157"/>
      <c r="FHW3" s="157"/>
      <c r="FHX3" s="157"/>
      <c r="FHY3" s="157"/>
      <c r="FHZ3" s="157"/>
      <c r="FIA3" s="157"/>
      <c r="FIB3" s="157"/>
      <c r="FIC3" s="157"/>
      <c r="FID3" s="157"/>
      <c r="FIE3" s="157"/>
      <c r="FIF3" s="157"/>
      <c r="FIG3" s="157"/>
      <c r="FIH3" s="157"/>
      <c r="FII3" s="157"/>
      <c r="FIJ3" s="157"/>
      <c r="FIK3" s="157"/>
      <c r="FIL3" s="157"/>
      <c r="FIM3" s="157"/>
      <c r="FIN3" s="157"/>
      <c r="FIO3" s="157"/>
      <c r="FIP3" s="157"/>
      <c r="FIQ3" s="157"/>
      <c r="FIR3" s="157"/>
      <c r="FIS3" s="157"/>
      <c r="FIT3" s="157"/>
      <c r="FIU3" s="157"/>
      <c r="FIV3" s="157"/>
      <c r="FIW3" s="157"/>
      <c r="FIX3" s="157"/>
      <c r="FIY3" s="157"/>
      <c r="FIZ3" s="157"/>
      <c r="FJA3" s="157"/>
      <c r="FJB3" s="157"/>
      <c r="FJC3" s="157"/>
      <c r="FJD3" s="157"/>
      <c r="FJE3" s="157"/>
      <c r="FJF3" s="157"/>
      <c r="FJG3" s="157"/>
      <c r="FJH3" s="157"/>
      <c r="FJI3" s="157"/>
      <c r="FJJ3" s="157"/>
      <c r="FJK3" s="157"/>
      <c r="FJL3" s="157"/>
      <c r="FJM3" s="157"/>
      <c r="FJN3" s="157"/>
      <c r="FJO3" s="157"/>
      <c r="FJP3" s="157"/>
      <c r="FJQ3" s="157"/>
      <c r="FJR3" s="157"/>
      <c r="FJS3" s="157"/>
      <c r="FJT3" s="157"/>
      <c r="FJU3" s="157"/>
      <c r="FJV3" s="157"/>
      <c r="FJW3" s="157"/>
      <c r="FJX3" s="157"/>
      <c r="FJY3" s="157"/>
      <c r="FJZ3" s="157"/>
      <c r="FKA3" s="157"/>
      <c r="FKB3" s="157"/>
      <c r="FKC3" s="157"/>
      <c r="FKD3" s="157"/>
      <c r="FKE3" s="157"/>
      <c r="FKF3" s="157"/>
      <c r="FKG3" s="157"/>
      <c r="FKH3" s="157"/>
      <c r="FKI3" s="157"/>
      <c r="FKJ3" s="157"/>
      <c r="FKK3" s="157"/>
      <c r="FKL3" s="157"/>
      <c r="FKM3" s="157"/>
      <c r="FKN3" s="157"/>
      <c r="FKO3" s="157"/>
      <c r="FKP3" s="157"/>
      <c r="FKQ3" s="157"/>
      <c r="FKR3" s="157"/>
      <c r="FKS3" s="157"/>
      <c r="FKT3" s="157"/>
      <c r="FKU3" s="157"/>
      <c r="FKV3" s="157"/>
      <c r="FKW3" s="157"/>
      <c r="FKX3" s="157"/>
      <c r="FKY3" s="157"/>
      <c r="FKZ3" s="157"/>
      <c r="FLA3" s="157"/>
      <c r="FLB3" s="157"/>
      <c r="FLC3" s="157"/>
      <c r="FLD3" s="157"/>
      <c r="FLE3" s="157"/>
      <c r="FLF3" s="157"/>
      <c r="FLG3" s="157"/>
      <c r="FLH3" s="157"/>
      <c r="FLI3" s="157"/>
      <c r="FLJ3" s="157"/>
      <c r="FLK3" s="157"/>
      <c r="FLL3" s="157"/>
      <c r="FLM3" s="157"/>
      <c r="FLN3" s="157"/>
      <c r="FLO3" s="157"/>
      <c r="FLP3" s="157"/>
      <c r="FLQ3" s="157"/>
      <c r="FLR3" s="157"/>
      <c r="FLS3" s="157"/>
      <c r="FLT3" s="157"/>
      <c r="FLU3" s="157"/>
      <c r="FLV3" s="157"/>
      <c r="FLW3" s="157"/>
      <c r="FLX3" s="157"/>
      <c r="FLY3" s="157"/>
      <c r="FLZ3" s="157"/>
      <c r="FMA3" s="157"/>
      <c r="FMB3" s="157"/>
      <c r="FMC3" s="157"/>
      <c r="FMD3" s="157"/>
      <c r="FME3" s="157"/>
      <c r="FMF3" s="157"/>
      <c r="FMG3" s="157"/>
      <c r="FMH3" s="157"/>
      <c r="FMI3" s="157"/>
      <c r="FMJ3" s="157"/>
      <c r="FMK3" s="157"/>
      <c r="FML3" s="157"/>
      <c r="FMM3" s="157"/>
      <c r="FMN3" s="157"/>
      <c r="FMO3" s="157"/>
      <c r="FMP3" s="157"/>
      <c r="FMQ3" s="157"/>
      <c r="FMR3" s="157"/>
      <c r="FMS3" s="157"/>
      <c r="FMT3" s="157"/>
      <c r="FMU3" s="157"/>
      <c r="FMV3" s="157"/>
      <c r="FMW3" s="157"/>
      <c r="FMX3" s="157"/>
      <c r="FMY3" s="157"/>
      <c r="FMZ3" s="157"/>
      <c r="FNA3" s="157"/>
      <c r="FNB3" s="157"/>
      <c r="FNC3" s="157"/>
      <c r="FND3" s="157"/>
      <c r="FNE3" s="157"/>
      <c r="FNF3" s="157"/>
      <c r="FNG3" s="157"/>
      <c r="FNH3" s="157"/>
      <c r="FNI3" s="157"/>
      <c r="FNJ3" s="157"/>
      <c r="FNK3" s="157"/>
      <c r="FNL3" s="157"/>
      <c r="FNM3" s="157"/>
      <c r="FNN3" s="157"/>
      <c r="FNO3" s="157"/>
      <c r="FNP3" s="157"/>
      <c r="FNQ3" s="157"/>
      <c r="FNR3" s="157"/>
      <c r="FNS3" s="157"/>
      <c r="FNT3" s="157"/>
      <c r="FNU3" s="157"/>
      <c r="FNV3" s="157"/>
      <c r="FNW3" s="157"/>
      <c r="FNX3" s="157"/>
      <c r="FNY3" s="157"/>
      <c r="FNZ3" s="157"/>
      <c r="FOA3" s="157"/>
      <c r="FOB3" s="157"/>
      <c r="FOC3" s="157"/>
      <c r="FOD3" s="157"/>
      <c r="FOE3" s="157"/>
      <c r="FOF3" s="157"/>
      <c r="FOG3" s="157"/>
      <c r="FOH3" s="157"/>
      <c r="FOI3" s="157"/>
      <c r="FOJ3" s="157"/>
      <c r="FOK3" s="157"/>
      <c r="FOL3" s="157"/>
      <c r="FOM3" s="157"/>
      <c r="FON3" s="157"/>
      <c r="FOO3" s="157"/>
      <c r="FOP3" s="157"/>
      <c r="FOQ3" s="157"/>
      <c r="FOR3" s="157"/>
      <c r="FOS3" s="157"/>
      <c r="FOT3" s="157"/>
      <c r="FOU3" s="157"/>
      <c r="FOV3" s="157"/>
      <c r="FOW3" s="157"/>
      <c r="FOX3" s="157"/>
      <c r="FOY3" s="157"/>
      <c r="FOZ3" s="157"/>
      <c r="FPA3" s="157"/>
      <c r="FPB3" s="157"/>
      <c r="FPC3" s="157"/>
      <c r="FPD3" s="157"/>
      <c r="FPE3" s="157"/>
      <c r="FPF3" s="157"/>
      <c r="FPG3" s="157"/>
      <c r="FPH3" s="157"/>
      <c r="FPI3" s="157"/>
      <c r="FPJ3" s="157"/>
      <c r="FPK3" s="157"/>
      <c r="FPL3" s="157"/>
      <c r="FPM3" s="157"/>
      <c r="FPN3" s="157"/>
      <c r="FPO3" s="157"/>
      <c r="FPP3" s="157"/>
      <c r="FPQ3" s="157"/>
      <c r="FPR3" s="157"/>
      <c r="FPS3" s="157"/>
      <c r="FPT3" s="157"/>
      <c r="FPU3" s="157"/>
      <c r="FPV3" s="157"/>
      <c r="FPW3" s="157"/>
      <c r="FPX3" s="157"/>
      <c r="FPY3" s="157"/>
      <c r="FPZ3" s="157"/>
      <c r="FQA3" s="157"/>
      <c r="FQB3" s="157"/>
      <c r="FQC3" s="157"/>
      <c r="FQD3" s="157"/>
      <c r="FQE3" s="157"/>
      <c r="FQF3" s="157"/>
      <c r="FQG3" s="157"/>
      <c r="FQH3" s="157"/>
      <c r="FQI3" s="157"/>
      <c r="FQJ3" s="157"/>
      <c r="FQK3" s="157"/>
      <c r="FQL3" s="157"/>
      <c r="FQM3" s="157"/>
      <c r="FQN3" s="157"/>
      <c r="FQO3" s="157"/>
      <c r="FQP3" s="157"/>
      <c r="FQQ3" s="157"/>
      <c r="FQR3" s="157"/>
      <c r="FQS3" s="157"/>
      <c r="FQT3" s="157"/>
      <c r="FQU3" s="157"/>
      <c r="FQV3" s="157"/>
      <c r="FQW3" s="157"/>
      <c r="FQX3" s="157"/>
      <c r="FQY3" s="157"/>
      <c r="FQZ3" s="157"/>
      <c r="FRA3" s="157"/>
      <c r="FRB3" s="157"/>
      <c r="FRC3" s="157"/>
      <c r="FRD3" s="157"/>
      <c r="FRE3" s="157"/>
      <c r="FRF3" s="157"/>
      <c r="FRG3" s="157"/>
      <c r="FRH3" s="157"/>
      <c r="FRI3" s="157"/>
      <c r="FRJ3" s="157"/>
      <c r="FRK3" s="157"/>
      <c r="FRL3" s="157"/>
      <c r="FRM3" s="157"/>
      <c r="FRN3" s="157"/>
      <c r="FRO3" s="157"/>
      <c r="FRP3" s="157"/>
      <c r="FRQ3" s="157"/>
      <c r="FRR3" s="157"/>
      <c r="FRS3" s="157"/>
      <c r="FRT3" s="157"/>
      <c r="FRU3" s="157"/>
      <c r="FRV3" s="157"/>
      <c r="FRW3" s="157"/>
      <c r="FRX3" s="157"/>
      <c r="FRY3" s="157"/>
      <c r="FRZ3" s="157"/>
      <c r="FSA3" s="157"/>
      <c r="FSB3" s="157"/>
      <c r="FSC3" s="157"/>
      <c r="FSD3" s="157"/>
      <c r="FSE3" s="157"/>
      <c r="FSF3" s="157"/>
      <c r="FSG3" s="157"/>
      <c r="FSH3" s="157"/>
      <c r="FSI3" s="157"/>
      <c r="FSJ3" s="157"/>
      <c r="FSK3" s="157"/>
      <c r="FSL3" s="157"/>
      <c r="FSM3" s="157"/>
      <c r="FSN3" s="157"/>
      <c r="FSO3" s="157"/>
      <c r="FSP3" s="157"/>
      <c r="FSQ3" s="157"/>
      <c r="FSR3" s="157"/>
      <c r="FSS3" s="157"/>
      <c r="FST3" s="157"/>
      <c r="FSU3" s="157"/>
      <c r="FSV3" s="157"/>
      <c r="FSW3" s="157"/>
      <c r="FSX3" s="157"/>
      <c r="FSY3" s="157"/>
      <c r="FSZ3" s="157"/>
      <c r="FTA3" s="157"/>
      <c r="FTB3" s="157"/>
      <c r="FTC3" s="157"/>
      <c r="FTD3" s="157"/>
      <c r="FTE3" s="157"/>
      <c r="FTF3" s="157"/>
      <c r="FTG3" s="157"/>
      <c r="FTH3" s="157"/>
      <c r="FTI3" s="157"/>
      <c r="FTJ3" s="157"/>
      <c r="FTK3" s="157"/>
      <c r="FTL3" s="157"/>
      <c r="FTM3" s="157"/>
      <c r="FTN3" s="157"/>
      <c r="FTO3" s="157"/>
      <c r="FTP3" s="157"/>
      <c r="FTQ3" s="157"/>
      <c r="FTR3" s="157"/>
      <c r="FTS3" s="157"/>
      <c r="FTT3" s="157"/>
      <c r="FTU3" s="157"/>
      <c r="FTV3" s="157"/>
      <c r="FTW3" s="157"/>
      <c r="FTX3" s="157"/>
      <c r="FTY3" s="157"/>
      <c r="FTZ3" s="157"/>
      <c r="FUA3" s="157"/>
      <c r="FUB3" s="157"/>
      <c r="FUC3" s="157"/>
      <c r="FUD3" s="157"/>
      <c r="FUE3" s="157"/>
      <c r="FUF3" s="157"/>
      <c r="FUG3" s="157"/>
      <c r="FUH3" s="157"/>
      <c r="FUI3" s="157"/>
      <c r="FUJ3" s="157"/>
      <c r="FUK3" s="157"/>
      <c r="FUL3" s="157"/>
      <c r="FUM3" s="157"/>
      <c r="FUN3" s="157"/>
      <c r="FUO3" s="157"/>
      <c r="FUP3" s="157"/>
      <c r="FUQ3" s="157"/>
      <c r="FUR3" s="157"/>
      <c r="FUS3" s="157"/>
      <c r="FUT3" s="157"/>
      <c r="FUU3" s="157"/>
      <c r="FUV3" s="157"/>
      <c r="FUW3" s="157"/>
      <c r="FUX3" s="157"/>
      <c r="FUY3" s="157"/>
      <c r="FUZ3" s="157"/>
      <c r="FVA3" s="157"/>
      <c r="FVB3" s="157"/>
      <c r="FVC3" s="157"/>
      <c r="FVD3" s="157"/>
      <c r="FVE3" s="157"/>
      <c r="FVF3" s="157"/>
      <c r="FVG3" s="157"/>
      <c r="FVH3" s="157"/>
      <c r="FVI3" s="157"/>
      <c r="FVJ3" s="157"/>
      <c r="FVK3" s="157"/>
      <c r="FVL3" s="157"/>
      <c r="FVM3" s="157"/>
      <c r="FVN3" s="157"/>
      <c r="FVO3" s="157"/>
      <c r="FVP3" s="157"/>
      <c r="FVQ3" s="157"/>
      <c r="FVR3" s="157"/>
      <c r="FVS3" s="157"/>
      <c r="FVT3" s="157"/>
      <c r="FVU3" s="157"/>
      <c r="FVV3" s="157"/>
      <c r="FVW3" s="157"/>
      <c r="FVX3" s="157"/>
      <c r="FVY3" s="157"/>
      <c r="FVZ3" s="157"/>
      <c r="FWA3" s="157"/>
      <c r="FWB3" s="157"/>
      <c r="FWC3" s="157"/>
      <c r="FWD3" s="157"/>
      <c r="FWE3" s="157"/>
      <c r="FWF3" s="157"/>
      <c r="FWG3" s="157"/>
      <c r="FWH3" s="157"/>
      <c r="FWI3" s="157"/>
      <c r="FWJ3" s="157"/>
      <c r="FWK3" s="157"/>
      <c r="FWL3" s="157"/>
      <c r="FWM3" s="157"/>
      <c r="FWN3" s="157"/>
      <c r="FWO3" s="157"/>
      <c r="FWP3" s="157"/>
      <c r="FWQ3" s="157"/>
      <c r="FWR3" s="157"/>
      <c r="FWS3" s="157"/>
      <c r="FWT3" s="157"/>
      <c r="FWU3" s="157"/>
      <c r="FWV3" s="157"/>
      <c r="FWW3" s="157"/>
      <c r="FWX3" s="157"/>
      <c r="FWY3" s="157"/>
      <c r="FWZ3" s="157"/>
      <c r="FXA3" s="157"/>
      <c r="FXB3" s="157"/>
      <c r="FXC3" s="157"/>
      <c r="FXD3" s="157"/>
      <c r="FXE3" s="157"/>
      <c r="FXF3" s="157"/>
      <c r="FXG3" s="157"/>
      <c r="FXH3" s="157"/>
      <c r="FXI3" s="157"/>
      <c r="FXJ3" s="157"/>
      <c r="FXK3" s="157"/>
      <c r="FXL3" s="157"/>
      <c r="FXM3" s="157"/>
      <c r="FXN3" s="157"/>
      <c r="FXO3" s="157"/>
      <c r="FXP3" s="157"/>
      <c r="FXQ3" s="157"/>
      <c r="FXR3" s="157"/>
      <c r="FXS3" s="157"/>
      <c r="FXT3" s="157"/>
      <c r="FXU3" s="157"/>
      <c r="FXV3" s="157"/>
      <c r="FXW3" s="157"/>
      <c r="FXX3" s="157"/>
      <c r="FXY3" s="157"/>
      <c r="FXZ3" s="157"/>
      <c r="FYA3" s="157"/>
      <c r="FYB3" s="157"/>
      <c r="FYC3" s="157"/>
      <c r="FYD3" s="157"/>
      <c r="FYE3" s="157"/>
      <c r="FYF3" s="157"/>
      <c r="FYG3" s="157"/>
      <c r="FYH3" s="157"/>
      <c r="FYI3" s="157"/>
      <c r="FYJ3" s="157"/>
      <c r="FYK3" s="157"/>
      <c r="FYL3" s="157"/>
      <c r="FYM3" s="157"/>
      <c r="FYN3" s="157"/>
      <c r="FYO3" s="157"/>
      <c r="FYP3" s="157"/>
      <c r="FYQ3" s="157"/>
      <c r="FYR3" s="157"/>
      <c r="FYS3" s="157"/>
      <c r="FYT3" s="157"/>
      <c r="FYU3" s="157"/>
      <c r="FYV3" s="157"/>
      <c r="FYW3" s="157"/>
      <c r="FYX3" s="157"/>
      <c r="FYY3" s="157"/>
      <c r="FYZ3" s="157"/>
      <c r="FZA3" s="157"/>
      <c r="FZB3" s="157"/>
      <c r="FZC3" s="157"/>
      <c r="FZD3" s="157"/>
      <c r="FZE3" s="157"/>
      <c r="FZF3" s="157"/>
      <c r="FZG3" s="157"/>
      <c r="FZH3" s="157"/>
      <c r="FZI3" s="157"/>
      <c r="FZJ3" s="157"/>
      <c r="FZK3" s="157"/>
      <c r="FZL3" s="157"/>
      <c r="FZM3" s="157"/>
      <c r="FZN3" s="157"/>
      <c r="FZO3" s="157"/>
      <c r="FZP3" s="157"/>
      <c r="FZQ3" s="157"/>
      <c r="FZR3" s="157"/>
      <c r="FZS3" s="157"/>
      <c r="FZT3" s="157"/>
      <c r="FZU3" s="157"/>
      <c r="FZV3" s="157"/>
      <c r="FZW3" s="157"/>
      <c r="FZX3" s="157"/>
      <c r="FZY3" s="157"/>
      <c r="FZZ3" s="157"/>
      <c r="GAA3" s="157"/>
      <c r="GAB3" s="157"/>
      <c r="GAC3" s="157"/>
      <c r="GAD3" s="157"/>
      <c r="GAE3" s="157"/>
      <c r="GAF3" s="157"/>
      <c r="GAG3" s="157"/>
      <c r="GAH3" s="157"/>
      <c r="GAI3" s="157"/>
      <c r="GAJ3" s="157"/>
      <c r="GAK3" s="157"/>
      <c r="GAL3" s="157"/>
      <c r="GAM3" s="157"/>
      <c r="GAN3" s="157"/>
      <c r="GAO3" s="157"/>
      <c r="GAP3" s="157"/>
      <c r="GAQ3" s="157"/>
      <c r="GAR3" s="157"/>
      <c r="GAS3" s="157"/>
      <c r="GAT3" s="157"/>
      <c r="GAU3" s="157"/>
      <c r="GAV3" s="157"/>
      <c r="GAW3" s="157"/>
      <c r="GAX3" s="157"/>
      <c r="GAY3" s="157"/>
      <c r="GAZ3" s="157"/>
      <c r="GBA3" s="157"/>
      <c r="GBB3" s="157"/>
      <c r="GBC3" s="157"/>
      <c r="GBD3" s="157"/>
      <c r="GBE3" s="157"/>
      <c r="GBF3" s="157"/>
      <c r="GBG3" s="157"/>
      <c r="GBH3" s="157"/>
      <c r="GBI3" s="157"/>
      <c r="GBJ3" s="157"/>
      <c r="GBK3" s="157"/>
      <c r="GBL3" s="157"/>
      <c r="GBM3" s="157"/>
      <c r="GBN3" s="157"/>
      <c r="GBO3" s="157"/>
      <c r="GBP3" s="157"/>
      <c r="GBQ3" s="157"/>
      <c r="GBR3" s="157"/>
      <c r="GBS3" s="157"/>
      <c r="GBT3" s="157"/>
      <c r="GBU3" s="157"/>
      <c r="GBV3" s="157"/>
      <c r="GBW3" s="157"/>
      <c r="GBX3" s="157"/>
      <c r="GBY3" s="157"/>
      <c r="GBZ3" s="157"/>
      <c r="GCA3" s="157"/>
      <c r="GCB3" s="157"/>
      <c r="GCC3" s="157"/>
      <c r="GCD3" s="157"/>
      <c r="GCE3" s="157"/>
      <c r="GCF3" s="157"/>
      <c r="GCG3" s="157"/>
      <c r="GCH3" s="157"/>
      <c r="GCI3" s="157"/>
      <c r="GCJ3" s="157"/>
      <c r="GCK3" s="157"/>
      <c r="GCL3" s="157"/>
      <c r="GCM3" s="157"/>
      <c r="GCN3" s="157"/>
      <c r="GCO3" s="157"/>
      <c r="GCP3" s="157"/>
      <c r="GCQ3" s="157"/>
      <c r="GCR3" s="157"/>
      <c r="GCS3" s="157"/>
      <c r="GCT3" s="157"/>
      <c r="GCU3" s="157"/>
      <c r="GCV3" s="157"/>
      <c r="GCW3" s="157"/>
      <c r="GCX3" s="157"/>
      <c r="GCY3" s="157"/>
      <c r="GCZ3" s="157"/>
      <c r="GDA3" s="157"/>
      <c r="GDB3" s="157"/>
      <c r="GDC3" s="157"/>
      <c r="GDD3" s="157"/>
      <c r="GDE3" s="157"/>
      <c r="GDF3" s="157"/>
      <c r="GDG3" s="157"/>
      <c r="GDH3" s="157"/>
      <c r="GDI3" s="157"/>
      <c r="GDJ3" s="157"/>
      <c r="GDK3" s="157"/>
      <c r="GDL3" s="157"/>
      <c r="GDM3" s="157"/>
      <c r="GDN3" s="157"/>
      <c r="GDO3" s="157"/>
      <c r="GDP3" s="157"/>
      <c r="GDQ3" s="157"/>
      <c r="GDR3" s="157"/>
      <c r="GDS3" s="157"/>
      <c r="GDT3" s="157"/>
      <c r="GDU3" s="157"/>
      <c r="GDV3" s="157"/>
      <c r="GDW3" s="157"/>
      <c r="GDX3" s="157"/>
      <c r="GDY3" s="157"/>
      <c r="GDZ3" s="157"/>
      <c r="GEA3" s="157"/>
      <c r="GEB3" s="157"/>
      <c r="GEC3" s="157"/>
      <c r="GED3" s="157"/>
      <c r="GEE3" s="157"/>
      <c r="GEF3" s="157"/>
      <c r="GEG3" s="157"/>
      <c r="GEH3" s="157"/>
      <c r="GEI3" s="157"/>
      <c r="GEJ3" s="157"/>
      <c r="GEK3" s="157"/>
      <c r="GEL3" s="157"/>
      <c r="GEM3" s="157"/>
      <c r="GEN3" s="157"/>
      <c r="GEO3" s="157"/>
      <c r="GEP3" s="157"/>
      <c r="GEQ3" s="157"/>
      <c r="GER3" s="157"/>
      <c r="GES3" s="157"/>
      <c r="GET3" s="157"/>
      <c r="GEU3" s="157"/>
      <c r="GEV3" s="157"/>
      <c r="GEW3" s="157"/>
      <c r="GEX3" s="157"/>
      <c r="GEY3" s="157"/>
      <c r="GEZ3" s="157"/>
      <c r="GFA3" s="157"/>
      <c r="GFB3" s="157"/>
      <c r="GFC3" s="157"/>
      <c r="GFD3" s="157"/>
      <c r="GFE3" s="157"/>
      <c r="GFF3" s="157"/>
      <c r="GFG3" s="157"/>
      <c r="GFH3" s="157"/>
      <c r="GFI3" s="157"/>
      <c r="GFJ3" s="157"/>
      <c r="GFK3" s="157"/>
      <c r="GFL3" s="157"/>
      <c r="GFM3" s="157"/>
      <c r="GFN3" s="157"/>
      <c r="GFO3" s="157"/>
      <c r="GFP3" s="157"/>
      <c r="GFQ3" s="157"/>
      <c r="GFR3" s="157"/>
      <c r="GFS3" s="157"/>
      <c r="GFT3" s="157"/>
      <c r="GFU3" s="157"/>
      <c r="GFV3" s="157"/>
      <c r="GFW3" s="157"/>
      <c r="GFX3" s="157"/>
      <c r="GFY3" s="157"/>
      <c r="GFZ3" s="157"/>
      <c r="GGA3" s="157"/>
      <c r="GGB3" s="157"/>
      <c r="GGC3" s="157"/>
      <c r="GGD3" s="157"/>
      <c r="GGE3" s="157"/>
      <c r="GGF3" s="157"/>
      <c r="GGG3" s="157"/>
      <c r="GGH3" s="157"/>
      <c r="GGI3" s="157"/>
      <c r="GGJ3" s="157"/>
      <c r="GGK3" s="157"/>
      <c r="GGL3" s="157"/>
      <c r="GGM3" s="157"/>
      <c r="GGN3" s="157"/>
      <c r="GGO3" s="157"/>
      <c r="GGP3" s="157"/>
      <c r="GGQ3" s="157"/>
      <c r="GGR3" s="157"/>
      <c r="GGS3" s="157"/>
      <c r="GGT3" s="157"/>
      <c r="GGU3" s="157"/>
      <c r="GGV3" s="157"/>
      <c r="GGW3" s="157"/>
      <c r="GGX3" s="157"/>
      <c r="GGY3" s="157"/>
      <c r="GGZ3" s="157"/>
      <c r="GHA3" s="157"/>
      <c r="GHB3" s="157"/>
      <c r="GHC3" s="157"/>
      <c r="GHD3" s="157"/>
      <c r="GHE3" s="157"/>
      <c r="GHF3" s="157"/>
      <c r="GHG3" s="157"/>
      <c r="GHH3" s="157"/>
      <c r="GHI3" s="157"/>
      <c r="GHJ3" s="157"/>
      <c r="GHK3" s="157"/>
      <c r="GHL3" s="157"/>
      <c r="GHM3" s="157"/>
      <c r="GHN3" s="157"/>
      <c r="GHO3" s="157"/>
      <c r="GHP3" s="157"/>
      <c r="GHQ3" s="157"/>
      <c r="GHR3" s="157"/>
      <c r="GHS3" s="157"/>
      <c r="GHT3" s="157"/>
      <c r="GHU3" s="157"/>
      <c r="GHV3" s="157"/>
      <c r="GHW3" s="157"/>
      <c r="GHX3" s="157"/>
      <c r="GHY3" s="157"/>
      <c r="GHZ3" s="157"/>
      <c r="GIA3" s="157"/>
      <c r="GIB3" s="157"/>
      <c r="GIC3" s="157"/>
      <c r="GID3" s="157"/>
      <c r="GIE3" s="157"/>
      <c r="GIF3" s="157"/>
      <c r="GIG3" s="157"/>
      <c r="GIH3" s="157"/>
      <c r="GII3" s="157"/>
      <c r="GIJ3" s="157"/>
      <c r="GIK3" s="157"/>
      <c r="GIL3" s="157"/>
      <c r="GIM3" s="157"/>
      <c r="GIN3" s="157"/>
      <c r="GIO3" s="157"/>
      <c r="GIP3" s="157"/>
      <c r="GIQ3" s="157"/>
      <c r="GIR3" s="157"/>
      <c r="GIS3" s="157"/>
      <c r="GIT3" s="157"/>
      <c r="GIU3" s="157"/>
      <c r="GIV3" s="157"/>
      <c r="GIW3" s="157"/>
      <c r="GIX3" s="157"/>
      <c r="GIY3" s="157"/>
      <c r="GIZ3" s="157"/>
      <c r="GJA3" s="157"/>
      <c r="GJB3" s="157"/>
      <c r="GJC3" s="157"/>
      <c r="GJD3" s="157"/>
      <c r="GJE3" s="157"/>
      <c r="GJF3" s="157"/>
      <c r="GJG3" s="157"/>
      <c r="GJH3" s="157"/>
      <c r="GJI3" s="157"/>
      <c r="GJJ3" s="157"/>
      <c r="GJK3" s="157"/>
      <c r="GJL3" s="157"/>
      <c r="GJM3" s="157"/>
      <c r="GJN3" s="157"/>
      <c r="GJO3" s="157"/>
      <c r="GJP3" s="157"/>
      <c r="GJQ3" s="157"/>
      <c r="GJR3" s="157"/>
      <c r="GJS3" s="157"/>
      <c r="GJT3" s="157"/>
      <c r="GJU3" s="157"/>
      <c r="GJV3" s="157"/>
      <c r="GJW3" s="157"/>
      <c r="GJX3" s="157"/>
      <c r="GJY3" s="157"/>
      <c r="GJZ3" s="157"/>
      <c r="GKA3" s="157"/>
      <c r="GKB3" s="157"/>
      <c r="GKC3" s="157"/>
      <c r="GKD3" s="157"/>
      <c r="GKE3" s="157"/>
      <c r="GKF3" s="157"/>
      <c r="GKG3" s="157"/>
      <c r="GKH3" s="157"/>
      <c r="GKI3" s="157"/>
      <c r="GKJ3" s="157"/>
      <c r="GKK3" s="157"/>
      <c r="GKL3" s="157"/>
      <c r="GKM3" s="157"/>
      <c r="GKN3" s="157"/>
      <c r="GKO3" s="157"/>
      <c r="GKP3" s="157"/>
      <c r="GKQ3" s="157"/>
      <c r="GKR3" s="157"/>
      <c r="GKS3" s="157"/>
      <c r="GKT3" s="157"/>
      <c r="GKU3" s="157"/>
      <c r="GKV3" s="157"/>
      <c r="GKW3" s="157"/>
      <c r="GKX3" s="157"/>
      <c r="GKY3" s="157"/>
      <c r="GKZ3" s="157"/>
      <c r="GLA3" s="157"/>
      <c r="GLB3" s="157"/>
      <c r="GLC3" s="157"/>
      <c r="GLD3" s="157"/>
      <c r="GLE3" s="157"/>
      <c r="GLF3" s="157"/>
      <c r="GLG3" s="157"/>
      <c r="GLH3" s="157"/>
      <c r="GLI3" s="157"/>
      <c r="GLJ3" s="157"/>
      <c r="GLK3" s="157"/>
      <c r="GLL3" s="157"/>
      <c r="GLM3" s="157"/>
      <c r="GLN3" s="157"/>
      <c r="GLO3" s="157"/>
      <c r="GLP3" s="157"/>
      <c r="GLQ3" s="157"/>
      <c r="GLR3" s="157"/>
      <c r="GLS3" s="157"/>
      <c r="GLT3" s="157"/>
      <c r="GLU3" s="157"/>
      <c r="GLV3" s="157"/>
      <c r="GLW3" s="157"/>
      <c r="GLX3" s="157"/>
      <c r="GLY3" s="157"/>
      <c r="GLZ3" s="157"/>
      <c r="GMA3" s="157"/>
      <c r="GMB3" s="157"/>
      <c r="GMC3" s="157"/>
      <c r="GMD3" s="157"/>
      <c r="GME3" s="157"/>
      <c r="GMF3" s="157"/>
      <c r="GMG3" s="157"/>
      <c r="GMH3" s="157"/>
      <c r="GMI3" s="157"/>
      <c r="GMJ3" s="157"/>
      <c r="GMK3" s="157"/>
      <c r="GML3" s="157"/>
      <c r="GMM3" s="157"/>
      <c r="GMN3" s="157"/>
      <c r="GMO3" s="157"/>
      <c r="GMP3" s="157"/>
      <c r="GMQ3" s="157"/>
      <c r="GMR3" s="157"/>
      <c r="GMS3" s="157"/>
      <c r="GMT3" s="157"/>
      <c r="GMU3" s="157"/>
      <c r="GMV3" s="157"/>
      <c r="GMW3" s="157"/>
      <c r="GMX3" s="157"/>
      <c r="GMY3" s="157"/>
      <c r="GMZ3" s="157"/>
      <c r="GNA3" s="157"/>
      <c r="GNB3" s="157"/>
      <c r="GNC3" s="157"/>
      <c r="GND3" s="157"/>
      <c r="GNE3" s="157"/>
      <c r="GNF3" s="157"/>
      <c r="GNG3" s="157"/>
      <c r="GNH3" s="157"/>
      <c r="GNI3" s="157"/>
      <c r="GNJ3" s="157"/>
      <c r="GNK3" s="157"/>
      <c r="GNL3" s="157"/>
      <c r="GNM3" s="157"/>
      <c r="GNN3" s="157"/>
      <c r="GNO3" s="157"/>
      <c r="GNP3" s="157"/>
      <c r="GNQ3" s="157"/>
      <c r="GNR3" s="157"/>
      <c r="GNS3" s="157"/>
      <c r="GNT3" s="157"/>
      <c r="GNU3" s="157"/>
      <c r="GNV3" s="157"/>
      <c r="GNW3" s="157"/>
      <c r="GNX3" s="157"/>
      <c r="GNY3" s="157"/>
      <c r="GNZ3" s="157"/>
      <c r="GOA3" s="157"/>
      <c r="GOB3" s="157"/>
      <c r="GOC3" s="157"/>
      <c r="GOD3" s="157"/>
      <c r="GOE3" s="157"/>
      <c r="GOF3" s="157"/>
      <c r="GOG3" s="157"/>
      <c r="GOH3" s="157"/>
      <c r="GOI3" s="157"/>
      <c r="GOJ3" s="157"/>
      <c r="GOK3" s="157"/>
      <c r="GOL3" s="157"/>
      <c r="GOM3" s="157"/>
      <c r="GON3" s="157"/>
      <c r="GOO3" s="157"/>
      <c r="GOP3" s="157"/>
      <c r="GOQ3" s="157"/>
      <c r="GOR3" s="157"/>
      <c r="GOS3" s="157"/>
      <c r="GOT3" s="157"/>
      <c r="GOU3" s="157"/>
      <c r="GOV3" s="157"/>
      <c r="GOW3" s="157"/>
      <c r="GOX3" s="157"/>
      <c r="GOY3" s="157"/>
      <c r="GOZ3" s="157"/>
      <c r="GPA3" s="157"/>
      <c r="GPB3" s="157"/>
      <c r="GPC3" s="157"/>
      <c r="GPD3" s="157"/>
      <c r="GPE3" s="157"/>
      <c r="GPF3" s="157"/>
      <c r="GPG3" s="157"/>
      <c r="GPH3" s="157"/>
      <c r="GPI3" s="157"/>
      <c r="GPJ3" s="157"/>
      <c r="GPK3" s="157"/>
      <c r="GPL3" s="157"/>
      <c r="GPM3" s="157"/>
      <c r="GPN3" s="157"/>
      <c r="GPO3" s="157"/>
      <c r="GPP3" s="157"/>
      <c r="GPQ3" s="157"/>
      <c r="GPR3" s="157"/>
      <c r="GPS3" s="157"/>
      <c r="GPT3" s="157"/>
      <c r="GPU3" s="157"/>
      <c r="GPV3" s="157"/>
      <c r="GPW3" s="157"/>
      <c r="GPX3" s="157"/>
      <c r="GPY3" s="157"/>
      <c r="GPZ3" s="157"/>
      <c r="GQA3" s="157"/>
      <c r="GQB3" s="157"/>
      <c r="GQC3" s="157"/>
      <c r="GQD3" s="157"/>
      <c r="GQE3" s="157"/>
      <c r="GQF3" s="157"/>
      <c r="GQG3" s="157"/>
      <c r="GQH3" s="157"/>
      <c r="GQI3" s="157"/>
      <c r="GQJ3" s="157"/>
      <c r="GQK3" s="157"/>
      <c r="GQL3" s="157"/>
      <c r="GQM3" s="157"/>
      <c r="GQN3" s="157"/>
      <c r="GQO3" s="157"/>
      <c r="GQP3" s="157"/>
      <c r="GQQ3" s="157"/>
      <c r="GQR3" s="157"/>
      <c r="GQS3" s="157"/>
      <c r="GQT3" s="157"/>
      <c r="GQU3" s="157"/>
      <c r="GQV3" s="157"/>
      <c r="GQW3" s="157"/>
      <c r="GQX3" s="157"/>
      <c r="GQY3" s="157"/>
      <c r="GQZ3" s="157"/>
      <c r="GRA3" s="157"/>
      <c r="GRB3" s="157"/>
      <c r="GRC3" s="157"/>
      <c r="GRD3" s="157"/>
      <c r="GRE3" s="157"/>
      <c r="GRF3" s="157"/>
      <c r="GRG3" s="157"/>
      <c r="GRH3" s="157"/>
      <c r="GRI3" s="157"/>
      <c r="GRJ3" s="157"/>
      <c r="GRK3" s="157"/>
      <c r="GRL3" s="157"/>
      <c r="GRM3" s="157"/>
      <c r="GRN3" s="157"/>
      <c r="GRO3" s="157"/>
      <c r="GRP3" s="157"/>
      <c r="GRQ3" s="157"/>
      <c r="GRR3" s="157"/>
      <c r="GRS3" s="157"/>
      <c r="GRT3" s="157"/>
      <c r="GRU3" s="157"/>
      <c r="GRV3" s="157"/>
      <c r="GRW3" s="157"/>
      <c r="GRX3" s="157"/>
      <c r="GRY3" s="157"/>
      <c r="GRZ3" s="157"/>
      <c r="GSA3" s="157"/>
      <c r="GSB3" s="157"/>
      <c r="GSC3" s="157"/>
      <c r="GSD3" s="157"/>
      <c r="GSE3" s="157"/>
      <c r="GSF3" s="157"/>
      <c r="GSG3" s="157"/>
      <c r="GSH3" s="157"/>
      <c r="GSI3" s="157"/>
      <c r="GSJ3" s="157"/>
      <c r="GSK3" s="157"/>
      <c r="GSL3" s="157"/>
      <c r="GSM3" s="157"/>
      <c r="GSN3" s="157"/>
      <c r="GSO3" s="157"/>
      <c r="GSP3" s="157"/>
      <c r="GSQ3" s="157"/>
      <c r="GSR3" s="157"/>
      <c r="GSS3" s="157"/>
      <c r="GST3" s="157"/>
      <c r="GSU3" s="157"/>
      <c r="GSV3" s="157"/>
      <c r="GSW3" s="157"/>
      <c r="GSX3" s="157"/>
      <c r="GSY3" s="157"/>
      <c r="GSZ3" s="157"/>
      <c r="GTA3" s="157"/>
      <c r="GTB3" s="157"/>
      <c r="GTC3" s="157"/>
      <c r="GTD3" s="157"/>
      <c r="GTE3" s="157"/>
      <c r="GTF3" s="157"/>
      <c r="GTG3" s="157"/>
      <c r="GTH3" s="157"/>
      <c r="GTI3" s="157"/>
      <c r="GTJ3" s="157"/>
      <c r="GTK3" s="157"/>
      <c r="GTL3" s="157"/>
      <c r="GTM3" s="157"/>
      <c r="GTN3" s="157"/>
      <c r="GTO3" s="157"/>
      <c r="GTP3" s="157"/>
      <c r="GTQ3" s="157"/>
      <c r="GTR3" s="157"/>
      <c r="GTS3" s="157"/>
      <c r="GTT3" s="157"/>
      <c r="GTU3" s="157"/>
      <c r="GTV3" s="157"/>
      <c r="GTW3" s="157"/>
      <c r="GTX3" s="157"/>
      <c r="GTY3" s="157"/>
      <c r="GTZ3" s="157"/>
      <c r="GUA3" s="157"/>
      <c r="GUB3" s="157"/>
      <c r="GUC3" s="157"/>
      <c r="GUD3" s="157"/>
      <c r="GUE3" s="157"/>
      <c r="GUF3" s="157"/>
      <c r="GUG3" s="157"/>
      <c r="GUH3" s="157"/>
      <c r="GUI3" s="157"/>
      <c r="GUJ3" s="157"/>
      <c r="GUK3" s="157"/>
      <c r="GUL3" s="157"/>
      <c r="GUM3" s="157"/>
      <c r="GUN3" s="157"/>
      <c r="GUO3" s="157"/>
      <c r="GUP3" s="157"/>
      <c r="GUQ3" s="157"/>
      <c r="GUR3" s="157"/>
      <c r="GUS3" s="157"/>
      <c r="GUT3" s="157"/>
      <c r="GUU3" s="157"/>
      <c r="GUV3" s="157"/>
      <c r="GUW3" s="157"/>
      <c r="GUX3" s="157"/>
      <c r="GUY3" s="157"/>
      <c r="GUZ3" s="157"/>
      <c r="GVA3" s="157"/>
      <c r="GVB3" s="157"/>
      <c r="GVC3" s="157"/>
      <c r="GVD3" s="157"/>
      <c r="GVE3" s="157"/>
      <c r="GVF3" s="157"/>
      <c r="GVG3" s="157"/>
      <c r="GVH3" s="157"/>
      <c r="GVI3" s="157"/>
      <c r="GVJ3" s="157"/>
      <c r="GVK3" s="157"/>
      <c r="GVL3" s="157"/>
      <c r="GVM3" s="157"/>
      <c r="GVN3" s="157"/>
      <c r="GVO3" s="157"/>
      <c r="GVP3" s="157"/>
      <c r="GVQ3" s="157"/>
      <c r="GVR3" s="157"/>
      <c r="GVS3" s="157"/>
      <c r="GVT3" s="157"/>
      <c r="GVU3" s="157"/>
      <c r="GVV3" s="157"/>
      <c r="GVW3" s="157"/>
      <c r="GVX3" s="157"/>
      <c r="GVY3" s="157"/>
      <c r="GVZ3" s="157"/>
      <c r="GWA3" s="157"/>
      <c r="GWB3" s="157"/>
      <c r="GWC3" s="157"/>
      <c r="GWD3" s="157"/>
      <c r="GWE3" s="157"/>
      <c r="GWF3" s="157"/>
      <c r="GWG3" s="157"/>
      <c r="GWH3" s="157"/>
      <c r="GWI3" s="157"/>
      <c r="GWJ3" s="157"/>
      <c r="GWK3" s="157"/>
      <c r="GWL3" s="157"/>
      <c r="GWM3" s="157"/>
      <c r="GWN3" s="157"/>
      <c r="GWO3" s="157"/>
      <c r="GWP3" s="157"/>
      <c r="GWQ3" s="157"/>
      <c r="GWR3" s="157"/>
      <c r="GWS3" s="157"/>
      <c r="GWT3" s="157"/>
      <c r="GWU3" s="157"/>
      <c r="GWV3" s="157"/>
      <c r="GWW3" s="157"/>
      <c r="GWX3" s="157"/>
      <c r="GWY3" s="157"/>
      <c r="GWZ3" s="157"/>
      <c r="GXA3" s="157"/>
      <c r="GXB3" s="157"/>
      <c r="GXC3" s="157"/>
      <c r="GXD3" s="157"/>
      <c r="GXE3" s="157"/>
      <c r="GXF3" s="157"/>
      <c r="GXG3" s="157"/>
      <c r="GXH3" s="157"/>
      <c r="GXI3" s="157"/>
      <c r="GXJ3" s="157"/>
      <c r="GXK3" s="157"/>
      <c r="GXL3" s="157"/>
      <c r="GXM3" s="157"/>
      <c r="GXN3" s="157"/>
      <c r="GXO3" s="157"/>
      <c r="GXP3" s="157"/>
      <c r="GXQ3" s="157"/>
      <c r="GXR3" s="157"/>
      <c r="GXS3" s="157"/>
      <c r="GXT3" s="157"/>
      <c r="GXU3" s="157"/>
      <c r="GXV3" s="157"/>
      <c r="GXW3" s="157"/>
      <c r="GXX3" s="157"/>
      <c r="GXY3" s="157"/>
      <c r="GXZ3" s="157"/>
      <c r="GYA3" s="157"/>
      <c r="GYB3" s="157"/>
      <c r="GYC3" s="157"/>
      <c r="GYD3" s="157"/>
      <c r="GYE3" s="157"/>
      <c r="GYF3" s="157"/>
      <c r="GYG3" s="157"/>
      <c r="GYH3" s="157"/>
      <c r="GYI3" s="157"/>
      <c r="GYJ3" s="157"/>
      <c r="GYK3" s="157"/>
      <c r="GYL3" s="157"/>
      <c r="GYM3" s="157"/>
      <c r="GYN3" s="157"/>
      <c r="GYO3" s="157"/>
      <c r="GYP3" s="157"/>
      <c r="GYQ3" s="157"/>
      <c r="GYR3" s="157"/>
      <c r="GYS3" s="157"/>
      <c r="GYT3" s="157"/>
      <c r="GYU3" s="157"/>
      <c r="GYV3" s="157"/>
      <c r="GYW3" s="157"/>
      <c r="GYX3" s="157"/>
      <c r="GYY3" s="157"/>
      <c r="GYZ3" s="157"/>
      <c r="GZA3" s="157"/>
      <c r="GZB3" s="157"/>
      <c r="GZC3" s="157"/>
      <c r="GZD3" s="157"/>
      <c r="GZE3" s="157"/>
      <c r="GZF3" s="157"/>
      <c r="GZG3" s="157"/>
      <c r="GZH3" s="157"/>
      <c r="GZI3" s="157"/>
      <c r="GZJ3" s="157"/>
      <c r="GZK3" s="157"/>
      <c r="GZL3" s="157"/>
      <c r="GZM3" s="157"/>
      <c r="GZN3" s="157"/>
      <c r="GZO3" s="157"/>
      <c r="GZP3" s="157"/>
      <c r="GZQ3" s="157"/>
      <c r="GZR3" s="157"/>
      <c r="GZS3" s="157"/>
      <c r="GZT3" s="157"/>
      <c r="GZU3" s="157"/>
      <c r="GZV3" s="157"/>
      <c r="GZW3" s="157"/>
      <c r="GZX3" s="157"/>
      <c r="GZY3" s="157"/>
      <c r="GZZ3" s="157"/>
      <c r="HAA3" s="157"/>
      <c r="HAB3" s="157"/>
      <c r="HAC3" s="157"/>
      <c r="HAD3" s="157"/>
      <c r="HAE3" s="157"/>
      <c r="HAF3" s="157"/>
      <c r="HAG3" s="157"/>
      <c r="HAH3" s="157"/>
      <c r="HAI3" s="157"/>
      <c r="HAJ3" s="157"/>
      <c r="HAK3" s="157"/>
      <c r="HAL3" s="157"/>
      <c r="HAM3" s="157"/>
      <c r="HAN3" s="157"/>
      <c r="HAO3" s="157"/>
      <c r="HAP3" s="157"/>
      <c r="HAQ3" s="157"/>
      <c r="HAR3" s="157"/>
      <c r="HAS3" s="157"/>
      <c r="HAT3" s="157"/>
      <c r="HAU3" s="157"/>
      <c r="HAV3" s="157"/>
      <c r="HAW3" s="157"/>
      <c r="HAX3" s="157"/>
      <c r="HAY3" s="157"/>
      <c r="HAZ3" s="157"/>
      <c r="HBA3" s="157"/>
      <c r="HBB3" s="157"/>
      <c r="HBC3" s="157"/>
      <c r="HBD3" s="157"/>
      <c r="HBE3" s="157"/>
      <c r="HBF3" s="157"/>
      <c r="HBG3" s="157"/>
      <c r="HBH3" s="157"/>
      <c r="HBI3" s="157"/>
      <c r="HBJ3" s="157"/>
      <c r="HBK3" s="157"/>
      <c r="HBL3" s="157"/>
      <c r="HBM3" s="157"/>
      <c r="HBN3" s="157"/>
      <c r="HBO3" s="157"/>
      <c r="HBP3" s="157"/>
      <c r="HBQ3" s="157"/>
      <c r="HBR3" s="157"/>
      <c r="HBS3" s="157"/>
      <c r="HBT3" s="157"/>
      <c r="HBU3" s="157"/>
      <c r="HBV3" s="157"/>
      <c r="HBW3" s="157"/>
      <c r="HBX3" s="157"/>
      <c r="HBY3" s="157"/>
      <c r="HBZ3" s="157"/>
      <c r="HCA3" s="157"/>
      <c r="HCB3" s="157"/>
      <c r="HCC3" s="157"/>
      <c r="HCD3" s="157"/>
      <c r="HCE3" s="157"/>
      <c r="HCF3" s="157"/>
      <c r="HCG3" s="157"/>
      <c r="HCH3" s="157"/>
      <c r="HCI3" s="157"/>
      <c r="HCJ3" s="157"/>
      <c r="HCK3" s="157"/>
      <c r="HCL3" s="157"/>
      <c r="HCM3" s="157"/>
      <c r="HCN3" s="157"/>
      <c r="HCO3" s="157"/>
      <c r="HCP3" s="157"/>
      <c r="HCQ3" s="157"/>
      <c r="HCR3" s="157"/>
      <c r="HCS3" s="157"/>
      <c r="HCT3" s="157"/>
      <c r="HCU3" s="157"/>
      <c r="HCV3" s="157"/>
      <c r="HCW3" s="157"/>
      <c r="HCX3" s="157"/>
      <c r="HCY3" s="157"/>
      <c r="HCZ3" s="157"/>
      <c r="HDA3" s="157"/>
      <c r="HDB3" s="157"/>
      <c r="HDC3" s="157"/>
      <c r="HDD3" s="157"/>
      <c r="HDE3" s="157"/>
      <c r="HDF3" s="157"/>
      <c r="HDG3" s="157"/>
      <c r="HDH3" s="157"/>
      <c r="HDI3" s="157"/>
      <c r="HDJ3" s="157"/>
      <c r="HDK3" s="157"/>
      <c r="HDL3" s="157"/>
      <c r="HDM3" s="157"/>
      <c r="HDN3" s="157"/>
      <c r="HDO3" s="157"/>
      <c r="HDP3" s="157"/>
      <c r="HDQ3" s="157"/>
      <c r="HDR3" s="157"/>
      <c r="HDS3" s="157"/>
      <c r="HDT3" s="157"/>
      <c r="HDU3" s="157"/>
      <c r="HDV3" s="157"/>
      <c r="HDW3" s="157"/>
      <c r="HDX3" s="157"/>
      <c r="HDY3" s="157"/>
      <c r="HDZ3" s="157"/>
      <c r="HEA3" s="157"/>
      <c r="HEB3" s="157"/>
      <c r="HEC3" s="157"/>
      <c r="HED3" s="157"/>
      <c r="HEE3" s="157"/>
      <c r="HEF3" s="157"/>
      <c r="HEG3" s="157"/>
      <c r="HEH3" s="157"/>
      <c r="HEI3" s="157"/>
      <c r="HEJ3" s="157"/>
      <c r="HEK3" s="157"/>
      <c r="HEL3" s="157"/>
      <c r="HEM3" s="157"/>
      <c r="HEN3" s="157"/>
      <c r="HEO3" s="157"/>
      <c r="HEP3" s="157"/>
      <c r="HEQ3" s="157"/>
      <c r="HER3" s="157"/>
      <c r="HES3" s="157"/>
      <c r="HET3" s="157"/>
      <c r="HEU3" s="157"/>
      <c r="HEV3" s="157"/>
      <c r="HEW3" s="157"/>
      <c r="HEX3" s="157"/>
      <c r="HEY3" s="157"/>
      <c r="HEZ3" s="157"/>
      <c r="HFA3" s="157"/>
      <c r="HFB3" s="157"/>
      <c r="HFC3" s="157"/>
      <c r="HFD3" s="157"/>
      <c r="HFE3" s="157"/>
      <c r="HFF3" s="157"/>
      <c r="HFG3" s="157"/>
      <c r="HFH3" s="157"/>
      <c r="HFI3" s="157"/>
      <c r="HFJ3" s="157"/>
      <c r="HFK3" s="157"/>
      <c r="HFL3" s="157"/>
      <c r="HFM3" s="157"/>
      <c r="HFN3" s="157"/>
      <c r="HFO3" s="157"/>
      <c r="HFP3" s="157"/>
      <c r="HFQ3" s="157"/>
      <c r="HFR3" s="157"/>
      <c r="HFS3" s="157"/>
      <c r="HFT3" s="157"/>
      <c r="HFU3" s="157"/>
      <c r="HFV3" s="157"/>
      <c r="HFW3" s="157"/>
      <c r="HFX3" s="157"/>
      <c r="HFY3" s="157"/>
      <c r="HFZ3" s="157"/>
      <c r="HGA3" s="157"/>
      <c r="HGB3" s="157"/>
      <c r="HGC3" s="157"/>
      <c r="HGD3" s="157"/>
      <c r="HGE3" s="157"/>
      <c r="HGF3" s="157"/>
      <c r="HGG3" s="157"/>
      <c r="HGH3" s="157"/>
      <c r="HGI3" s="157"/>
      <c r="HGJ3" s="157"/>
      <c r="HGK3" s="157"/>
      <c r="HGL3" s="157"/>
      <c r="HGM3" s="157"/>
      <c r="HGN3" s="157"/>
      <c r="HGO3" s="157"/>
      <c r="HGP3" s="157"/>
      <c r="HGQ3" s="157"/>
      <c r="HGR3" s="157"/>
      <c r="HGS3" s="157"/>
      <c r="HGT3" s="157"/>
      <c r="HGU3" s="157"/>
      <c r="HGV3" s="157"/>
      <c r="HGW3" s="157"/>
      <c r="HGX3" s="157"/>
      <c r="HGY3" s="157"/>
      <c r="HGZ3" s="157"/>
      <c r="HHA3" s="157"/>
      <c r="HHB3" s="157"/>
      <c r="HHC3" s="157"/>
      <c r="HHD3" s="157"/>
      <c r="HHE3" s="157"/>
      <c r="HHF3" s="157"/>
      <c r="HHG3" s="157"/>
      <c r="HHH3" s="157"/>
      <c r="HHI3" s="157"/>
      <c r="HHJ3" s="157"/>
      <c r="HHK3" s="157"/>
      <c r="HHL3" s="157"/>
      <c r="HHM3" s="157"/>
      <c r="HHN3" s="157"/>
      <c r="HHO3" s="157"/>
      <c r="HHP3" s="157"/>
      <c r="HHQ3" s="157"/>
      <c r="HHR3" s="157"/>
      <c r="HHS3" s="157"/>
      <c r="HHT3" s="157"/>
      <c r="HHU3" s="157"/>
      <c r="HHV3" s="157"/>
      <c r="HHW3" s="157"/>
      <c r="HHX3" s="157"/>
      <c r="HHY3" s="157"/>
      <c r="HHZ3" s="157"/>
      <c r="HIA3" s="157"/>
      <c r="HIB3" s="157"/>
      <c r="HIC3" s="157"/>
      <c r="HID3" s="157"/>
      <c r="HIE3" s="157"/>
      <c r="HIF3" s="157"/>
      <c r="HIG3" s="157"/>
      <c r="HIH3" s="157"/>
      <c r="HII3" s="157"/>
      <c r="HIJ3" s="157"/>
      <c r="HIK3" s="157"/>
      <c r="HIL3" s="157"/>
      <c r="HIM3" s="157"/>
      <c r="HIN3" s="157"/>
      <c r="HIO3" s="157"/>
      <c r="HIP3" s="157"/>
      <c r="HIQ3" s="157"/>
      <c r="HIR3" s="157"/>
      <c r="HIS3" s="157"/>
      <c r="HIT3" s="157"/>
      <c r="HIU3" s="157"/>
      <c r="HIV3" s="157"/>
      <c r="HIW3" s="157"/>
      <c r="HIX3" s="157"/>
      <c r="HIY3" s="157"/>
      <c r="HIZ3" s="157"/>
      <c r="HJA3" s="157"/>
      <c r="HJB3" s="157"/>
      <c r="HJC3" s="157"/>
      <c r="HJD3" s="157"/>
      <c r="HJE3" s="157"/>
      <c r="HJF3" s="157"/>
      <c r="HJG3" s="157"/>
      <c r="HJH3" s="157"/>
      <c r="HJI3" s="157"/>
      <c r="HJJ3" s="157"/>
      <c r="HJK3" s="157"/>
      <c r="HJL3" s="157"/>
      <c r="HJM3" s="157"/>
      <c r="HJN3" s="157"/>
      <c r="HJO3" s="157"/>
      <c r="HJP3" s="157"/>
      <c r="HJQ3" s="157"/>
      <c r="HJR3" s="157"/>
      <c r="HJS3" s="157"/>
      <c r="HJT3" s="157"/>
      <c r="HJU3" s="157"/>
      <c r="HJV3" s="157"/>
      <c r="HJW3" s="157"/>
      <c r="HJX3" s="157"/>
      <c r="HJY3" s="157"/>
      <c r="HJZ3" s="157"/>
      <c r="HKA3" s="157"/>
      <c r="HKB3" s="157"/>
      <c r="HKC3" s="157"/>
      <c r="HKD3" s="157"/>
      <c r="HKE3" s="157"/>
      <c r="HKF3" s="157"/>
      <c r="HKG3" s="157"/>
      <c r="HKH3" s="157"/>
      <c r="HKI3" s="157"/>
      <c r="HKJ3" s="157"/>
      <c r="HKK3" s="157"/>
      <c r="HKL3" s="157"/>
      <c r="HKM3" s="157"/>
      <c r="HKN3" s="157"/>
      <c r="HKO3" s="157"/>
      <c r="HKP3" s="157"/>
      <c r="HKQ3" s="157"/>
      <c r="HKR3" s="157"/>
      <c r="HKS3" s="157"/>
      <c r="HKT3" s="157"/>
      <c r="HKU3" s="157"/>
      <c r="HKV3" s="157"/>
      <c r="HKW3" s="157"/>
      <c r="HKX3" s="157"/>
      <c r="HKY3" s="157"/>
      <c r="HKZ3" s="157"/>
      <c r="HLA3" s="157"/>
      <c r="HLB3" s="157"/>
      <c r="HLC3" s="157"/>
      <c r="HLD3" s="157"/>
      <c r="HLE3" s="157"/>
      <c r="HLF3" s="157"/>
      <c r="HLG3" s="157"/>
      <c r="HLH3" s="157"/>
      <c r="HLI3" s="157"/>
      <c r="HLJ3" s="157"/>
      <c r="HLK3" s="157"/>
      <c r="HLL3" s="157"/>
      <c r="HLM3" s="157"/>
      <c r="HLN3" s="157"/>
      <c r="HLO3" s="157"/>
      <c r="HLP3" s="157"/>
      <c r="HLQ3" s="157"/>
      <c r="HLR3" s="157"/>
      <c r="HLS3" s="157"/>
      <c r="HLT3" s="157"/>
      <c r="HLU3" s="157"/>
      <c r="HLV3" s="157"/>
      <c r="HLW3" s="157"/>
      <c r="HLX3" s="157"/>
      <c r="HLY3" s="157"/>
      <c r="HLZ3" s="157"/>
      <c r="HMA3" s="157"/>
      <c r="HMB3" s="157"/>
      <c r="HMC3" s="157"/>
      <c r="HMD3" s="157"/>
      <c r="HME3" s="157"/>
      <c r="HMF3" s="157"/>
      <c r="HMG3" s="157"/>
      <c r="HMH3" s="157"/>
      <c r="HMI3" s="157"/>
      <c r="HMJ3" s="157"/>
      <c r="HMK3" s="157"/>
      <c r="HML3" s="157"/>
      <c r="HMM3" s="157"/>
      <c r="HMN3" s="157"/>
      <c r="HMO3" s="157"/>
      <c r="HMP3" s="157"/>
      <c r="HMQ3" s="157"/>
      <c r="HMR3" s="157"/>
      <c r="HMS3" s="157"/>
      <c r="HMT3" s="157"/>
      <c r="HMU3" s="157"/>
      <c r="HMV3" s="157"/>
      <c r="HMW3" s="157"/>
      <c r="HMX3" s="157"/>
      <c r="HMY3" s="157"/>
      <c r="HMZ3" s="157"/>
      <c r="HNA3" s="157"/>
      <c r="HNB3" s="157"/>
      <c r="HNC3" s="157"/>
      <c r="HND3" s="157"/>
      <c r="HNE3" s="157"/>
      <c r="HNF3" s="157"/>
      <c r="HNG3" s="157"/>
      <c r="HNH3" s="157"/>
      <c r="HNI3" s="157"/>
      <c r="HNJ3" s="157"/>
      <c r="HNK3" s="157"/>
      <c r="HNL3" s="157"/>
      <c r="HNM3" s="157"/>
      <c r="HNN3" s="157"/>
      <c r="HNO3" s="157"/>
      <c r="HNP3" s="157"/>
      <c r="HNQ3" s="157"/>
      <c r="HNR3" s="157"/>
      <c r="HNS3" s="157"/>
      <c r="HNT3" s="157"/>
      <c r="HNU3" s="157"/>
      <c r="HNV3" s="157"/>
      <c r="HNW3" s="157"/>
      <c r="HNX3" s="157"/>
      <c r="HNY3" s="157"/>
      <c r="HNZ3" s="157"/>
      <c r="HOA3" s="157"/>
      <c r="HOB3" s="157"/>
      <c r="HOC3" s="157"/>
      <c r="HOD3" s="157"/>
      <c r="HOE3" s="157"/>
      <c r="HOF3" s="157"/>
      <c r="HOG3" s="157"/>
      <c r="HOH3" s="157"/>
      <c r="HOI3" s="157"/>
      <c r="HOJ3" s="157"/>
      <c r="HOK3" s="157"/>
      <c r="HOL3" s="157"/>
      <c r="HOM3" s="157"/>
      <c r="HON3" s="157"/>
      <c r="HOO3" s="157"/>
      <c r="HOP3" s="157"/>
      <c r="HOQ3" s="157"/>
      <c r="HOR3" s="157"/>
      <c r="HOS3" s="157"/>
      <c r="HOT3" s="157"/>
      <c r="HOU3" s="157"/>
      <c r="HOV3" s="157"/>
      <c r="HOW3" s="157"/>
      <c r="HOX3" s="157"/>
      <c r="HOY3" s="157"/>
      <c r="HOZ3" s="157"/>
      <c r="HPA3" s="157"/>
      <c r="HPB3" s="157"/>
      <c r="HPC3" s="157"/>
      <c r="HPD3" s="157"/>
      <c r="HPE3" s="157"/>
      <c r="HPF3" s="157"/>
      <c r="HPG3" s="157"/>
      <c r="HPH3" s="157"/>
      <c r="HPI3" s="157"/>
      <c r="HPJ3" s="157"/>
      <c r="HPK3" s="157"/>
      <c r="HPL3" s="157"/>
      <c r="HPM3" s="157"/>
      <c r="HPN3" s="157"/>
      <c r="HPO3" s="157"/>
      <c r="HPP3" s="157"/>
      <c r="HPQ3" s="157"/>
      <c r="HPR3" s="157"/>
      <c r="HPS3" s="157"/>
      <c r="HPT3" s="157"/>
      <c r="HPU3" s="157"/>
      <c r="HPV3" s="157"/>
      <c r="HPW3" s="157"/>
      <c r="HPX3" s="157"/>
      <c r="HPY3" s="157"/>
      <c r="HPZ3" s="157"/>
      <c r="HQA3" s="157"/>
      <c r="HQB3" s="157"/>
      <c r="HQC3" s="157"/>
      <c r="HQD3" s="157"/>
      <c r="HQE3" s="157"/>
      <c r="HQF3" s="157"/>
      <c r="HQG3" s="157"/>
      <c r="HQH3" s="157"/>
      <c r="HQI3" s="157"/>
      <c r="HQJ3" s="157"/>
      <c r="HQK3" s="157"/>
      <c r="HQL3" s="157"/>
      <c r="HQM3" s="157"/>
      <c r="HQN3" s="157"/>
      <c r="HQO3" s="157"/>
      <c r="HQP3" s="157"/>
      <c r="HQQ3" s="157"/>
      <c r="HQR3" s="157"/>
      <c r="HQS3" s="157"/>
      <c r="HQT3" s="157"/>
      <c r="HQU3" s="157"/>
      <c r="HQV3" s="157"/>
      <c r="HQW3" s="157"/>
      <c r="HQX3" s="157"/>
      <c r="HQY3" s="157"/>
      <c r="HQZ3" s="157"/>
      <c r="HRA3" s="157"/>
      <c r="HRB3" s="157"/>
      <c r="HRC3" s="157"/>
      <c r="HRD3" s="157"/>
      <c r="HRE3" s="157"/>
      <c r="HRF3" s="157"/>
      <c r="HRG3" s="157"/>
      <c r="HRH3" s="157"/>
      <c r="HRI3" s="157"/>
      <c r="HRJ3" s="157"/>
      <c r="HRK3" s="157"/>
      <c r="HRL3" s="157"/>
      <c r="HRM3" s="157"/>
      <c r="HRN3" s="157"/>
      <c r="HRO3" s="157"/>
      <c r="HRP3" s="157"/>
      <c r="HRQ3" s="157"/>
      <c r="HRR3" s="157"/>
      <c r="HRS3" s="157"/>
      <c r="HRT3" s="157"/>
      <c r="HRU3" s="157"/>
      <c r="HRV3" s="157"/>
      <c r="HRW3" s="157"/>
      <c r="HRX3" s="157"/>
      <c r="HRY3" s="157"/>
      <c r="HRZ3" s="157"/>
      <c r="HSA3" s="157"/>
      <c r="HSB3" s="157"/>
      <c r="HSC3" s="157"/>
      <c r="HSD3" s="157"/>
      <c r="HSE3" s="157"/>
      <c r="HSF3" s="157"/>
      <c r="HSG3" s="157"/>
      <c r="HSH3" s="157"/>
      <c r="HSI3" s="157"/>
      <c r="HSJ3" s="157"/>
      <c r="HSK3" s="157"/>
      <c r="HSL3" s="157"/>
      <c r="HSM3" s="157"/>
      <c r="HSN3" s="157"/>
      <c r="HSO3" s="157"/>
      <c r="HSP3" s="157"/>
      <c r="HSQ3" s="157"/>
      <c r="HSR3" s="157"/>
      <c r="HSS3" s="157"/>
      <c r="HST3" s="157"/>
      <c r="HSU3" s="157"/>
      <c r="HSV3" s="157"/>
      <c r="HSW3" s="157"/>
      <c r="HSX3" s="157"/>
      <c r="HSY3" s="157"/>
      <c r="HSZ3" s="157"/>
      <c r="HTA3" s="157"/>
      <c r="HTB3" s="157"/>
      <c r="HTC3" s="157"/>
      <c r="HTD3" s="157"/>
      <c r="HTE3" s="157"/>
      <c r="HTF3" s="157"/>
      <c r="HTG3" s="157"/>
      <c r="HTH3" s="157"/>
      <c r="HTI3" s="157"/>
      <c r="HTJ3" s="157"/>
      <c r="HTK3" s="157"/>
      <c r="HTL3" s="157"/>
      <c r="HTM3" s="157"/>
      <c r="HTN3" s="157"/>
      <c r="HTO3" s="157"/>
      <c r="HTP3" s="157"/>
      <c r="HTQ3" s="157"/>
      <c r="HTR3" s="157"/>
      <c r="HTS3" s="157"/>
      <c r="HTT3" s="157"/>
      <c r="HTU3" s="157"/>
      <c r="HTV3" s="157"/>
      <c r="HTW3" s="157"/>
      <c r="HTX3" s="157"/>
      <c r="HTY3" s="157"/>
      <c r="HTZ3" s="157"/>
      <c r="HUA3" s="157"/>
      <c r="HUB3" s="157"/>
      <c r="HUC3" s="157"/>
      <c r="HUD3" s="157"/>
      <c r="HUE3" s="157"/>
      <c r="HUF3" s="157"/>
      <c r="HUG3" s="157"/>
      <c r="HUH3" s="157"/>
      <c r="HUI3" s="157"/>
      <c r="HUJ3" s="157"/>
      <c r="HUK3" s="157"/>
      <c r="HUL3" s="157"/>
      <c r="HUM3" s="157"/>
      <c r="HUN3" s="157"/>
      <c r="HUO3" s="157"/>
      <c r="HUP3" s="157"/>
      <c r="HUQ3" s="157"/>
      <c r="HUR3" s="157"/>
      <c r="HUS3" s="157"/>
      <c r="HUT3" s="157"/>
      <c r="HUU3" s="157"/>
      <c r="HUV3" s="157"/>
      <c r="HUW3" s="157"/>
      <c r="HUX3" s="157"/>
      <c r="HUY3" s="157"/>
      <c r="HUZ3" s="157"/>
      <c r="HVA3" s="157"/>
      <c r="HVB3" s="157"/>
      <c r="HVC3" s="157"/>
      <c r="HVD3" s="157"/>
      <c r="HVE3" s="157"/>
      <c r="HVF3" s="157"/>
      <c r="HVG3" s="157"/>
      <c r="HVH3" s="157"/>
      <c r="HVI3" s="157"/>
      <c r="HVJ3" s="157"/>
      <c r="HVK3" s="157"/>
      <c r="HVL3" s="157"/>
      <c r="HVM3" s="157"/>
      <c r="HVN3" s="157"/>
      <c r="HVO3" s="157"/>
      <c r="HVP3" s="157"/>
      <c r="HVQ3" s="157"/>
      <c r="HVR3" s="157"/>
      <c r="HVS3" s="157"/>
      <c r="HVT3" s="157"/>
      <c r="HVU3" s="157"/>
      <c r="HVV3" s="157"/>
      <c r="HVW3" s="157"/>
      <c r="HVX3" s="157"/>
      <c r="HVY3" s="157"/>
      <c r="HVZ3" s="157"/>
      <c r="HWA3" s="157"/>
      <c r="HWB3" s="157"/>
      <c r="HWC3" s="157"/>
      <c r="HWD3" s="157"/>
      <c r="HWE3" s="157"/>
      <c r="HWF3" s="157"/>
      <c r="HWG3" s="157"/>
      <c r="HWH3" s="157"/>
      <c r="HWI3" s="157"/>
      <c r="HWJ3" s="157"/>
      <c r="HWK3" s="157"/>
      <c r="HWL3" s="157"/>
      <c r="HWM3" s="157"/>
      <c r="HWN3" s="157"/>
      <c r="HWO3" s="157"/>
      <c r="HWP3" s="157"/>
      <c r="HWQ3" s="157"/>
      <c r="HWR3" s="157"/>
      <c r="HWS3" s="157"/>
      <c r="HWT3" s="157"/>
      <c r="HWU3" s="157"/>
      <c r="HWV3" s="157"/>
      <c r="HWW3" s="157"/>
      <c r="HWX3" s="157"/>
      <c r="HWY3" s="157"/>
      <c r="HWZ3" s="157"/>
      <c r="HXA3" s="157"/>
      <c r="HXB3" s="157"/>
      <c r="HXC3" s="157"/>
      <c r="HXD3" s="157"/>
      <c r="HXE3" s="157"/>
      <c r="HXF3" s="157"/>
      <c r="HXG3" s="157"/>
      <c r="HXH3" s="157"/>
      <c r="HXI3" s="157"/>
      <c r="HXJ3" s="157"/>
      <c r="HXK3" s="157"/>
      <c r="HXL3" s="157"/>
      <c r="HXM3" s="157"/>
      <c r="HXN3" s="157"/>
      <c r="HXO3" s="157"/>
      <c r="HXP3" s="157"/>
      <c r="HXQ3" s="157"/>
      <c r="HXR3" s="157"/>
      <c r="HXS3" s="157"/>
      <c r="HXT3" s="157"/>
      <c r="HXU3" s="157"/>
      <c r="HXV3" s="157"/>
      <c r="HXW3" s="157"/>
      <c r="HXX3" s="157"/>
      <c r="HXY3" s="157"/>
      <c r="HXZ3" s="157"/>
      <c r="HYA3" s="157"/>
      <c r="HYB3" s="157"/>
      <c r="HYC3" s="157"/>
      <c r="HYD3" s="157"/>
      <c r="HYE3" s="157"/>
      <c r="HYF3" s="157"/>
      <c r="HYG3" s="157"/>
      <c r="HYH3" s="157"/>
      <c r="HYI3" s="157"/>
      <c r="HYJ3" s="157"/>
      <c r="HYK3" s="157"/>
      <c r="HYL3" s="157"/>
      <c r="HYM3" s="157"/>
      <c r="HYN3" s="157"/>
      <c r="HYO3" s="157"/>
      <c r="HYP3" s="157"/>
      <c r="HYQ3" s="157"/>
      <c r="HYR3" s="157"/>
      <c r="HYS3" s="157"/>
      <c r="HYT3" s="157"/>
      <c r="HYU3" s="157"/>
      <c r="HYV3" s="157"/>
      <c r="HYW3" s="157"/>
      <c r="HYX3" s="157"/>
      <c r="HYY3" s="157"/>
      <c r="HYZ3" s="157"/>
      <c r="HZA3" s="157"/>
      <c r="HZB3" s="157"/>
      <c r="HZC3" s="157"/>
      <c r="HZD3" s="157"/>
      <c r="HZE3" s="157"/>
      <c r="HZF3" s="157"/>
      <c r="HZG3" s="157"/>
      <c r="HZH3" s="157"/>
      <c r="HZI3" s="157"/>
      <c r="HZJ3" s="157"/>
      <c r="HZK3" s="157"/>
      <c r="HZL3" s="157"/>
      <c r="HZM3" s="157"/>
      <c r="HZN3" s="157"/>
      <c r="HZO3" s="157"/>
      <c r="HZP3" s="157"/>
      <c r="HZQ3" s="157"/>
      <c r="HZR3" s="157"/>
      <c r="HZS3" s="157"/>
      <c r="HZT3" s="157"/>
      <c r="HZU3" s="157"/>
      <c r="HZV3" s="157"/>
      <c r="HZW3" s="157"/>
      <c r="HZX3" s="157"/>
      <c r="HZY3" s="157"/>
      <c r="HZZ3" s="157"/>
      <c r="IAA3" s="157"/>
      <c r="IAB3" s="157"/>
      <c r="IAC3" s="157"/>
      <c r="IAD3" s="157"/>
      <c r="IAE3" s="157"/>
      <c r="IAF3" s="157"/>
      <c r="IAG3" s="157"/>
      <c r="IAH3" s="157"/>
      <c r="IAI3" s="157"/>
      <c r="IAJ3" s="157"/>
      <c r="IAK3" s="157"/>
      <c r="IAL3" s="157"/>
      <c r="IAM3" s="157"/>
      <c r="IAN3" s="157"/>
      <c r="IAO3" s="157"/>
      <c r="IAP3" s="157"/>
      <c r="IAQ3" s="157"/>
      <c r="IAR3" s="157"/>
      <c r="IAS3" s="157"/>
      <c r="IAT3" s="157"/>
      <c r="IAU3" s="157"/>
      <c r="IAV3" s="157"/>
      <c r="IAW3" s="157"/>
      <c r="IAX3" s="157"/>
      <c r="IAY3" s="157"/>
      <c r="IAZ3" s="157"/>
      <c r="IBA3" s="157"/>
      <c r="IBB3" s="157"/>
      <c r="IBC3" s="157"/>
      <c r="IBD3" s="157"/>
      <c r="IBE3" s="157"/>
      <c r="IBF3" s="157"/>
      <c r="IBG3" s="157"/>
      <c r="IBH3" s="157"/>
      <c r="IBI3" s="157"/>
      <c r="IBJ3" s="157"/>
      <c r="IBK3" s="157"/>
      <c r="IBL3" s="157"/>
      <c r="IBM3" s="157"/>
      <c r="IBN3" s="157"/>
      <c r="IBO3" s="157"/>
      <c r="IBP3" s="157"/>
      <c r="IBQ3" s="157"/>
      <c r="IBR3" s="157"/>
      <c r="IBS3" s="157"/>
      <c r="IBT3" s="157"/>
      <c r="IBU3" s="157"/>
      <c r="IBV3" s="157"/>
      <c r="IBW3" s="157"/>
      <c r="IBX3" s="157"/>
      <c r="IBY3" s="157"/>
      <c r="IBZ3" s="157"/>
      <c r="ICA3" s="157"/>
      <c r="ICB3" s="157"/>
      <c r="ICC3" s="157"/>
      <c r="ICD3" s="157"/>
      <c r="ICE3" s="157"/>
      <c r="ICF3" s="157"/>
      <c r="ICG3" s="157"/>
      <c r="ICH3" s="157"/>
      <c r="ICI3" s="157"/>
      <c r="ICJ3" s="157"/>
      <c r="ICK3" s="157"/>
      <c r="ICL3" s="157"/>
      <c r="ICM3" s="157"/>
      <c r="ICN3" s="157"/>
      <c r="ICO3" s="157"/>
      <c r="ICP3" s="157"/>
      <c r="ICQ3" s="157"/>
      <c r="ICR3" s="157"/>
      <c r="ICS3" s="157"/>
      <c r="ICT3" s="157"/>
      <c r="ICU3" s="157"/>
      <c r="ICV3" s="157"/>
      <c r="ICW3" s="157"/>
      <c r="ICX3" s="157"/>
      <c r="ICY3" s="157"/>
      <c r="ICZ3" s="157"/>
      <c r="IDA3" s="157"/>
      <c r="IDB3" s="157"/>
      <c r="IDC3" s="157"/>
      <c r="IDD3" s="157"/>
      <c r="IDE3" s="157"/>
      <c r="IDF3" s="157"/>
      <c r="IDG3" s="157"/>
      <c r="IDH3" s="157"/>
      <c r="IDI3" s="157"/>
      <c r="IDJ3" s="157"/>
      <c r="IDK3" s="157"/>
      <c r="IDL3" s="157"/>
      <c r="IDM3" s="157"/>
      <c r="IDN3" s="157"/>
      <c r="IDO3" s="157"/>
      <c r="IDP3" s="157"/>
      <c r="IDQ3" s="157"/>
      <c r="IDR3" s="157"/>
      <c r="IDS3" s="157"/>
      <c r="IDT3" s="157"/>
      <c r="IDU3" s="157"/>
      <c r="IDV3" s="157"/>
      <c r="IDW3" s="157"/>
      <c r="IDX3" s="157"/>
      <c r="IDY3" s="157"/>
      <c r="IDZ3" s="157"/>
      <c r="IEA3" s="157"/>
      <c r="IEB3" s="157"/>
      <c r="IEC3" s="157"/>
      <c r="IED3" s="157"/>
      <c r="IEE3" s="157"/>
      <c r="IEF3" s="157"/>
      <c r="IEG3" s="157"/>
      <c r="IEH3" s="157"/>
      <c r="IEI3" s="157"/>
      <c r="IEJ3" s="157"/>
      <c r="IEK3" s="157"/>
      <c r="IEL3" s="157"/>
      <c r="IEM3" s="157"/>
      <c r="IEN3" s="157"/>
      <c r="IEO3" s="157"/>
      <c r="IEP3" s="157"/>
      <c r="IEQ3" s="157"/>
      <c r="IER3" s="157"/>
      <c r="IES3" s="157"/>
      <c r="IET3" s="157"/>
      <c r="IEU3" s="157"/>
      <c r="IEV3" s="157"/>
      <c r="IEW3" s="157"/>
      <c r="IEX3" s="157"/>
      <c r="IEY3" s="157"/>
      <c r="IEZ3" s="157"/>
      <c r="IFA3" s="157"/>
      <c r="IFB3" s="157"/>
      <c r="IFC3" s="157"/>
      <c r="IFD3" s="157"/>
      <c r="IFE3" s="157"/>
      <c r="IFF3" s="157"/>
      <c r="IFG3" s="157"/>
      <c r="IFH3" s="157"/>
      <c r="IFI3" s="157"/>
      <c r="IFJ3" s="157"/>
      <c r="IFK3" s="157"/>
      <c r="IFL3" s="157"/>
      <c r="IFM3" s="157"/>
      <c r="IFN3" s="157"/>
      <c r="IFO3" s="157"/>
      <c r="IFP3" s="157"/>
      <c r="IFQ3" s="157"/>
      <c r="IFR3" s="157"/>
      <c r="IFS3" s="157"/>
      <c r="IFT3" s="157"/>
      <c r="IFU3" s="157"/>
      <c r="IFV3" s="157"/>
      <c r="IFW3" s="157"/>
      <c r="IFX3" s="157"/>
      <c r="IFY3" s="157"/>
      <c r="IFZ3" s="157"/>
      <c r="IGA3" s="157"/>
      <c r="IGB3" s="157"/>
      <c r="IGC3" s="157"/>
      <c r="IGD3" s="157"/>
      <c r="IGE3" s="157"/>
      <c r="IGF3" s="157"/>
      <c r="IGG3" s="157"/>
      <c r="IGH3" s="157"/>
      <c r="IGI3" s="157"/>
      <c r="IGJ3" s="157"/>
      <c r="IGK3" s="157"/>
      <c r="IGL3" s="157"/>
      <c r="IGM3" s="157"/>
      <c r="IGN3" s="157"/>
      <c r="IGO3" s="157"/>
      <c r="IGP3" s="157"/>
      <c r="IGQ3" s="157"/>
      <c r="IGR3" s="157"/>
      <c r="IGS3" s="157"/>
      <c r="IGT3" s="157"/>
      <c r="IGU3" s="157"/>
      <c r="IGV3" s="157"/>
      <c r="IGW3" s="157"/>
      <c r="IGX3" s="157"/>
      <c r="IGY3" s="157"/>
      <c r="IGZ3" s="157"/>
      <c r="IHA3" s="157"/>
      <c r="IHB3" s="157"/>
      <c r="IHC3" s="157"/>
      <c r="IHD3" s="157"/>
      <c r="IHE3" s="157"/>
      <c r="IHF3" s="157"/>
      <c r="IHG3" s="157"/>
      <c r="IHH3" s="157"/>
      <c r="IHI3" s="157"/>
      <c r="IHJ3" s="157"/>
      <c r="IHK3" s="157"/>
      <c r="IHL3" s="157"/>
      <c r="IHM3" s="157"/>
      <c r="IHN3" s="157"/>
      <c r="IHO3" s="157"/>
      <c r="IHP3" s="157"/>
      <c r="IHQ3" s="157"/>
      <c r="IHR3" s="157"/>
      <c r="IHS3" s="157"/>
      <c r="IHT3" s="157"/>
      <c r="IHU3" s="157"/>
      <c r="IHV3" s="157"/>
      <c r="IHW3" s="157"/>
      <c r="IHX3" s="157"/>
      <c r="IHY3" s="157"/>
      <c r="IHZ3" s="157"/>
      <c r="IIA3" s="157"/>
      <c r="IIB3" s="157"/>
      <c r="IIC3" s="157"/>
      <c r="IID3" s="157"/>
      <c r="IIE3" s="157"/>
      <c r="IIF3" s="157"/>
      <c r="IIG3" s="157"/>
      <c r="IIH3" s="157"/>
      <c r="III3" s="157"/>
      <c r="IIJ3" s="157"/>
      <c r="IIK3" s="157"/>
      <c r="IIL3" s="157"/>
      <c r="IIM3" s="157"/>
      <c r="IIN3" s="157"/>
      <c r="IIO3" s="157"/>
      <c r="IIP3" s="157"/>
      <c r="IIQ3" s="157"/>
      <c r="IIR3" s="157"/>
      <c r="IIS3" s="157"/>
      <c r="IIT3" s="157"/>
      <c r="IIU3" s="157"/>
      <c r="IIV3" s="157"/>
      <c r="IIW3" s="157"/>
      <c r="IIX3" s="157"/>
      <c r="IIY3" s="157"/>
      <c r="IIZ3" s="157"/>
      <c r="IJA3" s="157"/>
      <c r="IJB3" s="157"/>
      <c r="IJC3" s="157"/>
      <c r="IJD3" s="157"/>
      <c r="IJE3" s="157"/>
      <c r="IJF3" s="157"/>
      <c r="IJG3" s="157"/>
      <c r="IJH3" s="157"/>
      <c r="IJI3" s="157"/>
      <c r="IJJ3" s="157"/>
      <c r="IJK3" s="157"/>
      <c r="IJL3" s="157"/>
      <c r="IJM3" s="157"/>
      <c r="IJN3" s="157"/>
      <c r="IJO3" s="157"/>
      <c r="IJP3" s="157"/>
      <c r="IJQ3" s="157"/>
      <c r="IJR3" s="157"/>
      <c r="IJS3" s="157"/>
      <c r="IJT3" s="157"/>
      <c r="IJU3" s="157"/>
      <c r="IJV3" s="157"/>
      <c r="IJW3" s="157"/>
      <c r="IJX3" s="157"/>
      <c r="IJY3" s="157"/>
      <c r="IJZ3" s="157"/>
      <c r="IKA3" s="157"/>
      <c r="IKB3" s="157"/>
      <c r="IKC3" s="157"/>
      <c r="IKD3" s="157"/>
      <c r="IKE3" s="157"/>
      <c r="IKF3" s="157"/>
      <c r="IKG3" s="157"/>
      <c r="IKH3" s="157"/>
      <c r="IKI3" s="157"/>
      <c r="IKJ3" s="157"/>
      <c r="IKK3" s="157"/>
      <c r="IKL3" s="157"/>
      <c r="IKM3" s="157"/>
      <c r="IKN3" s="157"/>
      <c r="IKO3" s="157"/>
      <c r="IKP3" s="157"/>
      <c r="IKQ3" s="157"/>
      <c r="IKR3" s="157"/>
      <c r="IKS3" s="157"/>
      <c r="IKT3" s="157"/>
      <c r="IKU3" s="157"/>
      <c r="IKV3" s="157"/>
      <c r="IKW3" s="157"/>
      <c r="IKX3" s="157"/>
      <c r="IKY3" s="157"/>
      <c r="IKZ3" s="157"/>
      <c r="ILA3" s="157"/>
      <c r="ILB3" s="157"/>
      <c r="ILC3" s="157"/>
      <c r="ILD3" s="157"/>
      <c r="ILE3" s="157"/>
      <c r="ILF3" s="157"/>
      <c r="ILG3" s="157"/>
      <c r="ILH3" s="157"/>
      <c r="ILI3" s="157"/>
      <c r="ILJ3" s="157"/>
      <c r="ILK3" s="157"/>
      <c r="ILL3" s="157"/>
      <c r="ILM3" s="157"/>
      <c r="ILN3" s="157"/>
      <c r="ILO3" s="157"/>
      <c r="ILP3" s="157"/>
      <c r="ILQ3" s="157"/>
      <c r="ILR3" s="157"/>
      <c r="ILS3" s="157"/>
      <c r="ILT3" s="157"/>
      <c r="ILU3" s="157"/>
      <c r="ILV3" s="157"/>
      <c r="ILW3" s="157"/>
      <c r="ILX3" s="157"/>
      <c r="ILY3" s="157"/>
      <c r="ILZ3" s="157"/>
      <c r="IMA3" s="157"/>
      <c r="IMB3" s="157"/>
      <c r="IMC3" s="157"/>
      <c r="IMD3" s="157"/>
      <c r="IME3" s="157"/>
      <c r="IMF3" s="157"/>
      <c r="IMG3" s="157"/>
      <c r="IMH3" s="157"/>
      <c r="IMI3" s="157"/>
      <c r="IMJ3" s="157"/>
      <c r="IMK3" s="157"/>
      <c r="IML3" s="157"/>
      <c r="IMM3" s="157"/>
      <c r="IMN3" s="157"/>
      <c r="IMO3" s="157"/>
      <c r="IMP3" s="157"/>
      <c r="IMQ3" s="157"/>
      <c r="IMR3" s="157"/>
      <c r="IMS3" s="157"/>
      <c r="IMT3" s="157"/>
      <c r="IMU3" s="157"/>
      <c r="IMV3" s="157"/>
      <c r="IMW3" s="157"/>
      <c r="IMX3" s="157"/>
      <c r="IMY3" s="157"/>
      <c r="IMZ3" s="157"/>
      <c r="INA3" s="157"/>
      <c r="INB3" s="157"/>
      <c r="INC3" s="157"/>
      <c r="IND3" s="157"/>
      <c r="INE3" s="157"/>
      <c r="INF3" s="157"/>
      <c r="ING3" s="157"/>
      <c r="INH3" s="157"/>
      <c r="INI3" s="157"/>
      <c r="INJ3" s="157"/>
      <c r="INK3" s="157"/>
      <c r="INL3" s="157"/>
      <c r="INM3" s="157"/>
      <c r="INN3" s="157"/>
      <c r="INO3" s="157"/>
      <c r="INP3" s="157"/>
      <c r="INQ3" s="157"/>
      <c r="INR3" s="157"/>
      <c r="INS3" s="157"/>
      <c r="INT3" s="157"/>
      <c r="INU3" s="157"/>
      <c r="INV3" s="157"/>
      <c r="INW3" s="157"/>
      <c r="INX3" s="157"/>
      <c r="INY3" s="157"/>
      <c r="INZ3" s="157"/>
      <c r="IOA3" s="157"/>
      <c r="IOB3" s="157"/>
      <c r="IOC3" s="157"/>
      <c r="IOD3" s="157"/>
      <c r="IOE3" s="157"/>
      <c r="IOF3" s="157"/>
      <c r="IOG3" s="157"/>
      <c r="IOH3" s="157"/>
      <c r="IOI3" s="157"/>
      <c r="IOJ3" s="157"/>
      <c r="IOK3" s="157"/>
      <c r="IOL3" s="157"/>
      <c r="IOM3" s="157"/>
      <c r="ION3" s="157"/>
      <c r="IOO3" s="157"/>
      <c r="IOP3" s="157"/>
      <c r="IOQ3" s="157"/>
      <c r="IOR3" s="157"/>
      <c r="IOS3" s="157"/>
      <c r="IOT3" s="157"/>
      <c r="IOU3" s="157"/>
      <c r="IOV3" s="157"/>
      <c r="IOW3" s="157"/>
      <c r="IOX3" s="157"/>
      <c r="IOY3" s="157"/>
      <c r="IOZ3" s="157"/>
      <c r="IPA3" s="157"/>
      <c r="IPB3" s="157"/>
      <c r="IPC3" s="157"/>
      <c r="IPD3" s="157"/>
      <c r="IPE3" s="157"/>
      <c r="IPF3" s="157"/>
      <c r="IPG3" s="157"/>
      <c r="IPH3" s="157"/>
      <c r="IPI3" s="157"/>
      <c r="IPJ3" s="157"/>
      <c r="IPK3" s="157"/>
      <c r="IPL3" s="157"/>
      <c r="IPM3" s="157"/>
      <c r="IPN3" s="157"/>
      <c r="IPO3" s="157"/>
      <c r="IPP3" s="157"/>
      <c r="IPQ3" s="157"/>
      <c r="IPR3" s="157"/>
      <c r="IPS3" s="157"/>
      <c r="IPT3" s="157"/>
      <c r="IPU3" s="157"/>
      <c r="IPV3" s="157"/>
      <c r="IPW3" s="157"/>
      <c r="IPX3" s="157"/>
      <c r="IPY3" s="157"/>
      <c r="IPZ3" s="157"/>
      <c r="IQA3" s="157"/>
      <c r="IQB3" s="157"/>
      <c r="IQC3" s="157"/>
      <c r="IQD3" s="157"/>
      <c r="IQE3" s="157"/>
      <c r="IQF3" s="157"/>
      <c r="IQG3" s="157"/>
      <c r="IQH3" s="157"/>
      <c r="IQI3" s="157"/>
      <c r="IQJ3" s="157"/>
      <c r="IQK3" s="157"/>
      <c r="IQL3" s="157"/>
      <c r="IQM3" s="157"/>
      <c r="IQN3" s="157"/>
      <c r="IQO3" s="157"/>
      <c r="IQP3" s="157"/>
      <c r="IQQ3" s="157"/>
      <c r="IQR3" s="157"/>
      <c r="IQS3" s="157"/>
      <c r="IQT3" s="157"/>
      <c r="IQU3" s="157"/>
      <c r="IQV3" s="157"/>
      <c r="IQW3" s="157"/>
      <c r="IQX3" s="157"/>
      <c r="IQY3" s="157"/>
      <c r="IQZ3" s="157"/>
      <c r="IRA3" s="157"/>
      <c r="IRB3" s="157"/>
      <c r="IRC3" s="157"/>
      <c r="IRD3" s="157"/>
      <c r="IRE3" s="157"/>
      <c r="IRF3" s="157"/>
      <c r="IRG3" s="157"/>
      <c r="IRH3" s="157"/>
      <c r="IRI3" s="157"/>
      <c r="IRJ3" s="157"/>
      <c r="IRK3" s="157"/>
      <c r="IRL3" s="157"/>
      <c r="IRM3" s="157"/>
      <c r="IRN3" s="157"/>
      <c r="IRO3" s="157"/>
      <c r="IRP3" s="157"/>
      <c r="IRQ3" s="157"/>
      <c r="IRR3" s="157"/>
      <c r="IRS3" s="157"/>
      <c r="IRT3" s="157"/>
      <c r="IRU3" s="157"/>
      <c r="IRV3" s="157"/>
      <c r="IRW3" s="157"/>
      <c r="IRX3" s="157"/>
      <c r="IRY3" s="157"/>
      <c r="IRZ3" s="157"/>
      <c r="ISA3" s="157"/>
      <c r="ISB3" s="157"/>
      <c r="ISC3" s="157"/>
      <c r="ISD3" s="157"/>
      <c r="ISE3" s="157"/>
      <c r="ISF3" s="157"/>
      <c r="ISG3" s="157"/>
      <c r="ISH3" s="157"/>
      <c r="ISI3" s="157"/>
      <c r="ISJ3" s="157"/>
      <c r="ISK3" s="157"/>
      <c r="ISL3" s="157"/>
      <c r="ISM3" s="157"/>
      <c r="ISN3" s="157"/>
      <c r="ISO3" s="157"/>
      <c r="ISP3" s="157"/>
      <c r="ISQ3" s="157"/>
      <c r="ISR3" s="157"/>
      <c r="ISS3" s="157"/>
      <c r="IST3" s="157"/>
      <c r="ISU3" s="157"/>
      <c r="ISV3" s="157"/>
      <c r="ISW3" s="157"/>
      <c r="ISX3" s="157"/>
      <c r="ISY3" s="157"/>
      <c r="ISZ3" s="157"/>
      <c r="ITA3" s="157"/>
      <c r="ITB3" s="157"/>
      <c r="ITC3" s="157"/>
      <c r="ITD3" s="157"/>
      <c r="ITE3" s="157"/>
      <c r="ITF3" s="157"/>
      <c r="ITG3" s="157"/>
      <c r="ITH3" s="157"/>
      <c r="ITI3" s="157"/>
      <c r="ITJ3" s="157"/>
      <c r="ITK3" s="157"/>
      <c r="ITL3" s="157"/>
      <c r="ITM3" s="157"/>
      <c r="ITN3" s="157"/>
      <c r="ITO3" s="157"/>
      <c r="ITP3" s="157"/>
      <c r="ITQ3" s="157"/>
      <c r="ITR3" s="157"/>
      <c r="ITS3" s="157"/>
      <c r="ITT3" s="157"/>
      <c r="ITU3" s="157"/>
      <c r="ITV3" s="157"/>
      <c r="ITW3" s="157"/>
      <c r="ITX3" s="157"/>
      <c r="ITY3" s="157"/>
      <c r="ITZ3" s="157"/>
      <c r="IUA3" s="157"/>
      <c r="IUB3" s="157"/>
      <c r="IUC3" s="157"/>
      <c r="IUD3" s="157"/>
      <c r="IUE3" s="157"/>
      <c r="IUF3" s="157"/>
      <c r="IUG3" s="157"/>
      <c r="IUH3" s="157"/>
      <c r="IUI3" s="157"/>
      <c r="IUJ3" s="157"/>
      <c r="IUK3" s="157"/>
      <c r="IUL3" s="157"/>
      <c r="IUM3" s="157"/>
      <c r="IUN3" s="157"/>
      <c r="IUO3" s="157"/>
      <c r="IUP3" s="157"/>
      <c r="IUQ3" s="157"/>
      <c r="IUR3" s="157"/>
      <c r="IUS3" s="157"/>
      <c r="IUT3" s="157"/>
      <c r="IUU3" s="157"/>
      <c r="IUV3" s="157"/>
      <c r="IUW3" s="157"/>
      <c r="IUX3" s="157"/>
      <c r="IUY3" s="157"/>
      <c r="IUZ3" s="157"/>
      <c r="IVA3" s="157"/>
      <c r="IVB3" s="157"/>
      <c r="IVC3" s="157"/>
      <c r="IVD3" s="157"/>
      <c r="IVE3" s="157"/>
      <c r="IVF3" s="157"/>
      <c r="IVG3" s="157"/>
      <c r="IVH3" s="157"/>
      <c r="IVI3" s="157"/>
      <c r="IVJ3" s="157"/>
      <c r="IVK3" s="157"/>
      <c r="IVL3" s="157"/>
      <c r="IVM3" s="157"/>
      <c r="IVN3" s="157"/>
      <c r="IVO3" s="157"/>
      <c r="IVP3" s="157"/>
      <c r="IVQ3" s="157"/>
      <c r="IVR3" s="157"/>
      <c r="IVS3" s="157"/>
      <c r="IVT3" s="157"/>
      <c r="IVU3" s="157"/>
      <c r="IVV3" s="157"/>
      <c r="IVW3" s="157"/>
      <c r="IVX3" s="157"/>
      <c r="IVY3" s="157"/>
      <c r="IVZ3" s="157"/>
      <c r="IWA3" s="157"/>
      <c r="IWB3" s="157"/>
      <c r="IWC3" s="157"/>
      <c r="IWD3" s="157"/>
      <c r="IWE3" s="157"/>
      <c r="IWF3" s="157"/>
      <c r="IWG3" s="157"/>
      <c r="IWH3" s="157"/>
      <c r="IWI3" s="157"/>
      <c r="IWJ3" s="157"/>
      <c r="IWK3" s="157"/>
      <c r="IWL3" s="157"/>
      <c r="IWM3" s="157"/>
      <c r="IWN3" s="157"/>
      <c r="IWO3" s="157"/>
      <c r="IWP3" s="157"/>
      <c r="IWQ3" s="157"/>
      <c r="IWR3" s="157"/>
      <c r="IWS3" s="157"/>
      <c r="IWT3" s="157"/>
      <c r="IWU3" s="157"/>
      <c r="IWV3" s="157"/>
      <c r="IWW3" s="157"/>
      <c r="IWX3" s="157"/>
      <c r="IWY3" s="157"/>
      <c r="IWZ3" s="157"/>
      <c r="IXA3" s="157"/>
      <c r="IXB3" s="157"/>
      <c r="IXC3" s="157"/>
      <c r="IXD3" s="157"/>
      <c r="IXE3" s="157"/>
      <c r="IXF3" s="157"/>
      <c r="IXG3" s="157"/>
      <c r="IXH3" s="157"/>
      <c r="IXI3" s="157"/>
      <c r="IXJ3" s="157"/>
      <c r="IXK3" s="157"/>
      <c r="IXL3" s="157"/>
      <c r="IXM3" s="157"/>
      <c r="IXN3" s="157"/>
      <c r="IXO3" s="157"/>
      <c r="IXP3" s="157"/>
      <c r="IXQ3" s="157"/>
      <c r="IXR3" s="157"/>
      <c r="IXS3" s="157"/>
      <c r="IXT3" s="157"/>
      <c r="IXU3" s="157"/>
      <c r="IXV3" s="157"/>
      <c r="IXW3" s="157"/>
      <c r="IXX3" s="157"/>
      <c r="IXY3" s="157"/>
      <c r="IXZ3" s="157"/>
      <c r="IYA3" s="157"/>
      <c r="IYB3" s="157"/>
      <c r="IYC3" s="157"/>
      <c r="IYD3" s="157"/>
      <c r="IYE3" s="157"/>
      <c r="IYF3" s="157"/>
      <c r="IYG3" s="157"/>
      <c r="IYH3" s="157"/>
      <c r="IYI3" s="157"/>
      <c r="IYJ3" s="157"/>
      <c r="IYK3" s="157"/>
      <c r="IYL3" s="157"/>
      <c r="IYM3" s="157"/>
      <c r="IYN3" s="157"/>
      <c r="IYO3" s="157"/>
      <c r="IYP3" s="157"/>
      <c r="IYQ3" s="157"/>
      <c r="IYR3" s="157"/>
      <c r="IYS3" s="157"/>
      <c r="IYT3" s="157"/>
      <c r="IYU3" s="157"/>
      <c r="IYV3" s="157"/>
      <c r="IYW3" s="157"/>
      <c r="IYX3" s="157"/>
      <c r="IYY3" s="157"/>
      <c r="IYZ3" s="157"/>
      <c r="IZA3" s="157"/>
      <c r="IZB3" s="157"/>
      <c r="IZC3" s="157"/>
      <c r="IZD3" s="157"/>
      <c r="IZE3" s="157"/>
      <c r="IZF3" s="157"/>
      <c r="IZG3" s="157"/>
      <c r="IZH3" s="157"/>
      <c r="IZI3" s="157"/>
      <c r="IZJ3" s="157"/>
      <c r="IZK3" s="157"/>
      <c r="IZL3" s="157"/>
      <c r="IZM3" s="157"/>
      <c r="IZN3" s="157"/>
      <c r="IZO3" s="157"/>
      <c r="IZP3" s="157"/>
      <c r="IZQ3" s="157"/>
      <c r="IZR3" s="157"/>
      <c r="IZS3" s="157"/>
      <c r="IZT3" s="157"/>
      <c r="IZU3" s="157"/>
      <c r="IZV3" s="157"/>
      <c r="IZW3" s="157"/>
      <c r="IZX3" s="157"/>
      <c r="IZY3" s="157"/>
      <c r="IZZ3" s="157"/>
      <c r="JAA3" s="157"/>
      <c r="JAB3" s="157"/>
      <c r="JAC3" s="157"/>
      <c r="JAD3" s="157"/>
      <c r="JAE3" s="157"/>
      <c r="JAF3" s="157"/>
      <c r="JAG3" s="157"/>
      <c r="JAH3" s="157"/>
      <c r="JAI3" s="157"/>
      <c r="JAJ3" s="157"/>
      <c r="JAK3" s="157"/>
      <c r="JAL3" s="157"/>
      <c r="JAM3" s="157"/>
      <c r="JAN3" s="157"/>
      <c r="JAO3" s="157"/>
      <c r="JAP3" s="157"/>
      <c r="JAQ3" s="157"/>
      <c r="JAR3" s="157"/>
      <c r="JAS3" s="157"/>
      <c r="JAT3" s="157"/>
      <c r="JAU3" s="157"/>
      <c r="JAV3" s="157"/>
      <c r="JAW3" s="157"/>
      <c r="JAX3" s="157"/>
      <c r="JAY3" s="157"/>
      <c r="JAZ3" s="157"/>
      <c r="JBA3" s="157"/>
      <c r="JBB3" s="157"/>
      <c r="JBC3" s="157"/>
      <c r="JBD3" s="157"/>
      <c r="JBE3" s="157"/>
      <c r="JBF3" s="157"/>
      <c r="JBG3" s="157"/>
      <c r="JBH3" s="157"/>
      <c r="JBI3" s="157"/>
      <c r="JBJ3" s="157"/>
      <c r="JBK3" s="157"/>
      <c r="JBL3" s="157"/>
      <c r="JBM3" s="157"/>
      <c r="JBN3" s="157"/>
      <c r="JBO3" s="157"/>
      <c r="JBP3" s="157"/>
      <c r="JBQ3" s="157"/>
      <c r="JBR3" s="157"/>
      <c r="JBS3" s="157"/>
      <c r="JBT3" s="157"/>
      <c r="JBU3" s="157"/>
      <c r="JBV3" s="157"/>
      <c r="JBW3" s="157"/>
      <c r="JBX3" s="157"/>
      <c r="JBY3" s="157"/>
      <c r="JBZ3" s="157"/>
      <c r="JCA3" s="157"/>
      <c r="JCB3" s="157"/>
      <c r="JCC3" s="157"/>
      <c r="JCD3" s="157"/>
      <c r="JCE3" s="157"/>
      <c r="JCF3" s="157"/>
      <c r="JCG3" s="157"/>
      <c r="JCH3" s="157"/>
      <c r="JCI3" s="157"/>
      <c r="JCJ3" s="157"/>
      <c r="JCK3" s="157"/>
      <c r="JCL3" s="157"/>
      <c r="JCM3" s="157"/>
      <c r="JCN3" s="157"/>
      <c r="JCO3" s="157"/>
      <c r="JCP3" s="157"/>
      <c r="JCQ3" s="157"/>
      <c r="JCR3" s="157"/>
      <c r="JCS3" s="157"/>
      <c r="JCT3" s="157"/>
      <c r="JCU3" s="157"/>
      <c r="JCV3" s="157"/>
      <c r="JCW3" s="157"/>
      <c r="JCX3" s="157"/>
      <c r="JCY3" s="157"/>
      <c r="JCZ3" s="157"/>
      <c r="JDA3" s="157"/>
      <c r="JDB3" s="157"/>
      <c r="JDC3" s="157"/>
      <c r="JDD3" s="157"/>
      <c r="JDE3" s="157"/>
      <c r="JDF3" s="157"/>
      <c r="JDG3" s="157"/>
      <c r="JDH3" s="157"/>
      <c r="JDI3" s="157"/>
      <c r="JDJ3" s="157"/>
      <c r="JDK3" s="157"/>
      <c r="JDL3" s="157"/>
      <c r="JDM3" s="157"/>
      <c r="JDN3" s="157"/>
      <c r="JDO3" s="157"/>
      <c r="JDP3" s="157"/>
      <c r="JDQ3" s="157"/>
      <c r="JDR3" s="157"/>
      <c r="JDS3" s="157"/>
      <c r="JDT3" s="157"/>
      <c r="JDU3" s="157"/>
      <c r="JDV3" s="157"/>
      <c r="JDW3" s="157"/>
      <c r="JDX3" s="157"/>
      <c r="JDY3" s="157"/>
      <c r="JDZ3" s="157"/>
      <c r="JEA3" s="157"/>
      <c r="JEB3" s="157"/>
      <c r="JEC3" s="157"/>
      <c r="JED3" s="157"/>
      <c r="JEE3" s="157"/>
      <c r="JEF3" s="157"/>
      <c r="JEG3" s="157"/>
      <c r="JEH3" s="157"/>
      <c r="JEI3" s="157"/>
      <c r="JEJ3" s="157"/>
      <c r="JEK3" s="157"/>
      <c r="JEL3" s="157"/>
      <c r="JEM3" s="157"/>
      <c r="JEN3" s="157"/>
      <c r="JEO3" s="157"/>
      <c r="JEP3" s="157"/>
      <c r="JEQ3" s="157"/>
      <c r="JER3" s="157"/>
      <c r="JES3" s="157"/>
      <c r="JET3" s="157"/>
      <c r="JEU3" s="157"/>
      <c r="JEV3" s="157"/>
      <c r="JEW3" s="157"/>
      <c r="JEX3" s="157"/>
      <c r="JEY3" s="157"/>
      <c r="JEZ3" s="157"/>
      <c r="JFA3" s="157"/>
      <c r="JFB3" s="157"/>
      <c r="JFC3" s="157"/>
      <c r="JFD3" s="157"/>
      <c r="JFE3" s="157"/>
      <c r="JFF3" s="157"/>
      <c r="JFG3" s="157"/>
      <c r="JFH3" s="157"/>
      <c r="JFI3" s="157"/>
      <c r="JFJ3" s="157"/>
      <c r="JFK3" s="157"/>
      <c r="JFL3" s="157"/>
      <c r="JFM3" s="157"/>
      <c r="JFN3" s="157"/>
      <c r="JFO3" s="157"/>
      <c r="JFP3" s="157"/>
      <c r="JFQ3" s="157"/>
      <c r="JFR3" s="157"/>
      <c r="JFS3" s="157"/>
      <c r="JFT3" s="157"/>
      <c r="JFU3" s="157"/>
      <c r="JFV3" s="157"/>
      <c r="JFW3" s="157"/>
      <c r="JFX3" s="157"/>
      <c r="JFY3" s="157"/>
      <c r="JFZ3" s="157"/>
      <c r="JGA3" s="157"/>
      <c r="JGB3" s="157"/>
      <c r="JGC3" s="157"/>
      <c r="JGD3" s="157"/>
      <c r="JGE3" s="157"/>
      <c r="JGF3" s="157"/>
      <c r="JGG3" s="157"/>
      <c r="JGH3" s="157"/>
      <c r="JGI3" s="157"/>
      <c r="JGJ3" s="157"/>
      <c r="JGK3" s="157"/>
      <c r="JGL3" s="157"/>
      <c r="JGM3" s="157"/>
      <c r="JGN3" s="157"/>
      <c r="JGO3" s="157"/>
      <c r="JGP3" s="157"/>
      <c r="JGQ3" s="157"/>
      <c r="JGR3" s="157"/>
      <c r="JGS3" s="157"/>
      <c r="JGT3" s="157"/>
      <c r="JGU3" s="157"/>
      <c r="JGV3" s="157"/>
      <c r="JGW3" s="157"/>
      <c r="JGX3" s="157"/>
      <c r="JGY3" s="157"/>
      <c r="JGZ3" s="157"/>
      <c r="JHA3" s="157"/>
      <c r="JHB3" s="157"/>
      <c r="JHC3" s="157"/>
      <c r="JHD3" s="157"/>
      <c r="JHE3" s="157"/>
      <c r="JHF3" s="157"/>
      <c r="JHG3" s="157"/>
      <c r="JHH3" s="157"/>
      <c r="JHI3" s="157"/>
      <c r="JHJ3" s="157"/>
      <c r="JHK3" s="157"/>
      <c r="JHL3" s="157"/>
      <c r="JHM3" s="157"/>
      <c r="JHN3" s="157"/>
      <c r="JHO3" s="157"/>
      <c r="JHP3" s="157"/>
      <c r="JHQ3" s="157"/>
      <c r="JHR3" s="157"/>
      <c r="JHS3" s="157"/>
      <c r="JHT3" s="157"/>
      <c r="JHU3" s="157"/>
      <c r="JHV3" s="157"/>
      <c r="JHW3" s="157"/>
      <c r="JHX3" s="157"/>
      <c r="JHY3" s="157"/>
      <c r="JHZ3" s="157"/>
      <c r="JIA3" s="157"/>
      <c r="JIB3" s="157"/>
      <c r="JIC3" s="157"/>
      <c r="JID3" s="157"/>
      <c r="JIE3" s="157"/>
      <c r="JIF3" s="157"/>
      <c r="JIG3" s="157"/>
      <c r="JIH3" s="157"/>
      <c r="JII3" s="157"/>
      <c r="JIJ3" s="157"/>
      <c r="JIK3" s="157"/>
      <c r="JIL3" s="157"/>
      <c r="JIM3" s="157"/>
      <c r="JIN3" s="157"/>
      <c r="JIO3" s="157"/>
      <c r="JIP3" s="157"/>
      <c r="JIQ3" s="157"/>
      <c r="JIR3" s="157"/>
      <c r="JIS3" s="157"/>
      <c r="JIT3" s="157"/>
      <c r="JIU3" s="157"/>
      <c r="JIV3" s="157"/>
      <c r="JIW3" s="157"/>
      <c r="JIX3" s="157"/>
      <c r="JIY3" s="157"/>
      <c r="JIZ3" s="157"/>
      <c r="JJA3" s="157"/>
      <c r="JJB3" s="157"/>
      <c r="JJC3" s="157"/>
      <c r="JJD3" s="157"/>
      <c r="JJE3" s="157"/>
      <c r="JJF3" s="157"/>
      <c r="JJG3" s="157"/>
      <c r="JJH3" s="157"/>
      <c r="JJI3" s="157"/>
      <c r="JJJ3" s="157"/>
      <c r="JJK3" s="157"/>
      <c r="JJL3" s="157"/>
      <c r="JJM3" s="157"/>
      <c r="JJN3" s="157"/>
      <c r="JJO3" s="157"/>
      <c r="JJP3" s="157"/>
      <c r="JJQ3" s="157"/>
      <c r="JJR3" s="157"/>
      <c r="JJS3" s="157"/>
      <c r="JJT3" s="157"/>
      <c r="JJU3" s="157"/>
      <c r="JJV3" s="157"/>
      <c r="JJW3" s="157"/>
      <c r="JJX3" s="157"/>
      <c r="JJY3" s="157"/>
      <c r="JJZ3" s="157"/>
      <c r="JKA3" s="157"/>
      <c r="JKB3" s="157"/>
      <c r="JKC3" s="157"/>
      <c r="JKD3" s="157"/>
      <c r="JKE3" s="157"/>
      <c r="JKF3" s="157"/>
      <c r="JKG3" s="157"/>
      <c r="JKH3" s="157"/>
      <c r="JKI3" s="157"/>
      <c r="JKJ3" s="157"/>
      <c r="JKK3" s="157"/>
      <c r="JKL3" s="157"/>
      <c r="JKM3" s="157"/>
      <c r="JKN3" s="157"/>
      <c r="JKO3" s="157"/>
      <c r="JKP3" s="157"/>
      <c r="JKQ3" s="157"/>
      <c r="JKR3" s="157"/>
      <c r="JKS3" s="157"/>
      <c r="JKT3" s="157"/>
      <c r="JKU3" s="157"/>
      <c r="JKV3" s="157"/>
      <c r="JKW3" s="157"/>
      <c r="JKX3" s="157"/>
      <c r="JKY3" s="157"/>
      <c r="JKZ3" s="157"/>
      <c r="JLA3" s="157"/>
      <c r="JLB3" s="157"/>
      <c r="JLC3" s="157"/>
      <c r="JLD3" s="157"/>
      <c r="JLE3" s="157"/>
      <c r="JLF3" s="157"/>
      <c r="JLG3" s="157"/>
      <c r="JLH3" s="157"/>
      <c r="JLI3" s="157"/>
      <c r="JLJ3" s="157"/>
      <c r="JLK3" s="157"/>
      <c r="JLL3" s="157"/>
      <c r="JLM3" s="157"/>
      <c r="JLN3" s="157"/>
      <c r="JLO3" s="157"/>
      <c r="JLP3" s="157"/>
      <c r="JLQ3" s="157"/>
      <c r="JLR3" s="157"/>
      <c r="JLS3" s="157"/>
      <c r="JLT3" s="157"/>
      <c r="JLU3" s="157"/>
      <c r="JLV3" s="157"/>
      <c r="JLW3" s="157"/>
      <c r="JLX3" s="157"/>
      <c r="JLY3" s="157"/>
      <c r="JLZ3" s="157"/>
      <c r="JMA3" s="157"/>
      <c r="JMB3" s="157"/>
      <c r="JMC3" s="157"/>
      <c r="JMD3" s="157"/>
      <c r="JME3" s="157"/>
      <c r="JMF3" s="157"/>
      <c r="JMG3" s="157"/>
      <c r="JMH3" s="157"/>
      <c r="JMI3" s="157"/>
      <c r="JMJ3" s="157"/>
      <c r="JMK3" s="157"/>
      <c r="JML3" s="157"/>
      <c r="JMM3" s="157"/>
      <c r="JMN3" s="157"/>
      <c r="JMO3" s="157"/>
      <c r="JMP3" s="157"/>
      <c r="JMQ3" s="157"/>
      <c r="JMR3" s="157"/>
      <c r="JMS3" s="157"/>
      <c r="JMT3" s="157"/>
      <c r="JMU3" s="157"/>
      <c r="JMV3" s="157"/>
      <c r="JMW3" s="157"/>
      <c r="JMX3" s="157"/>
      <c r="JMY3" s="157"/>
      <c r="JMZ3" s="157"/>
      <c r="JNA3" s="157"/>
      <c r="JNB3" s="157"/>
      <c r="JNC3" s="157"/>
      <c r="JND3" s="157"/>
      <c r="JNE3" s="157"/>
      <c r="JNF3" s="157"/>
      <c r="JNG3" s="157"/>
      <c r="JNH3" s="157"/>
      <c r="JNI3" s="157"/>
      <c r="JNJ3" s="157"/>
      <c r="JNK3" s="157"/>
      <c r="JNL3" s="157"/>
      <c r="JNM3" s="157"/>
      <c r="JNN3" s="157"/>
      <c r="JNO3" s="157"/>
      <c r="JNP3" s="157"/>
      <c r="JNQ3" s="157"/>
      <c r="JNR3" s="157"/>
      <c r="JNS3" s="157"/>
      <c r="JNT3" s="157"/>
      <c r="JNU3" s="157"/>
      <c r="JNV3" s="157"/>
      <c r="JNW3" s="157"/>
      <c r="JNX3" s="157"/>
      <c r="JNY3" s="157"/>
      <c r="JNZ3" s="157"/>
      <c r="JOA3" s="157"/>
      <c r="JOB3" s="157"/>
      <c r="JOC3" s="157"/>
      <c r="JOD3" s="157"/>
      <c r="JOE3" s="157"/>
      <c r="JOF3" s="157"/>
      <c r="JOG3" s="157"/>
      <c r="JOH3" s="157"/>
      <c r="JOI3" s="157"/>
      <c r="JOJ3" s="157"/>
      <c r="JOK3" s="157"/>
      <c r="JOL3" s="157"/>
      <c r="JOM3" s="157"/>
      <c r="JON3" s="157"/>
      <c r="JOO3" s="157"/>
      <c r="JOP3" s="157"/>
      <c r="JOQ3" s="157"/>
      <c r="JOR3" s="157"/>
      <c r="JOS3" s="157"/>
      <c r="JOT3" s="157"/>
      <c r="JOU3" s="157"/>
      <c r="JOV3" s="157"/>
      <c r="JOW3" s="157"/>
      <c r="JOX3" s="157"/>
      <c r="JOY3" s="157"/>
      <c r="JOZ3" s="157"/>
      <c r="JPA3" s="157"/>
      <c r="JPB3" s="157"/>
      <c r="JPC3" s="157"/>
      <c r="JPD3" s="157"/>
      <c r="JPE3" s="157"/>
      <c r="JPF3" s="157"/>
      <c r="JPG3" s="157"/>
      <c r="JPH3" s="157"/>
      <c r="JPI3" s="157"/>
      <c r="JPJ3" s="157"/>
      <c r="JPK3" s="157"/>
      <c r="JPL3" s="157"/>
      <c r="JPM3" s="157"/>
      <c r="JPN3" s="157"/>
      <c r="JPO3" s="157"/>
      <c r="JPP3" s="157"/>
      <c r="JPQ3" s="157"/>
      <c r="JPR3" s="157"/>
      <c r="JPS3" s="157"/>
      <c r="JPT3" s="157"/>
      <c r="JPU3" s="157"/>
      <c r="JPV3" s="157"/>
      <c r="JPW3" s="157"/>
      <c r="JPX3" s="157"/>
      <c r="JPY3" s="157"/>
      <c r="JPZ3" s="157"/>
      <c r="JQA3" s="157"/>
      <c r="JQB3" s="157"/>
      <c r="JQC3" s="157"/>
      <c r="JQD3" s="157"/>
      <c r="JQE3" s="157"/>
      <c r="JQF3" s="157"/>
      <c r="JQG3" s="157"/>
      <c r="JQH3" s="157"/>
      <c r="JQI3" s="157"/>
      <c r="JQJ3" s="157"/>
      <c r="JQK3" s="157"/>
      <c r="JQL3" s="157"/>
      <c r="JQM3" s="157"/>
      <c r="JQN3" s="157"/>
      <c r="JQO3" s="157"/>
      <c r="JQP3" s="157"/>
      <c r="JQQ3" s="157"/>
      <c r="JQR3" s="157"/>
      <c r="JQS3" s="157"/>
      <c r="JQT3" s="157"/>
      <c r="JQU3" s="157"/>
      <c r="JQV3" s="157"/>
      <c r="JQW3" s="157"/>
      <c r="JQX3" s="157"/>
      <c r="JQY3" s="157"/>
      <c r="JQZ3" s="157"/>
      <c r="JRA3" s="157"/>
      <c r="JRB3" s="157"/>
      <c r="JRC3" s="157"/>
      <c r="JRD3" s="157"/>
      <c r="JRE3" s="157"/>
      <c r="JRF3" s="157"/>
      <c r="JRG3" s="157"/>
      <c r="JRH3" s="157"/>
      <c r="JRI3" s="157"/>
      <c r="JRJ3" s="157"/>
      <c r="JRK3" s="157"/>
      <c r="JRL3" s="157"/>
      <c r="JRM3" s="157"/>
      <c r="JRN3" s="157"/>
      <c r="JRO3" s="157"/>
      <c r="JRP3" s="157"/>
      <c r="JRQ3" s="157"/>
      <c r="JRR3" s="157"/>
      <c r="JRS3" s="157"/>
      <c r="JRT3" s="157"/>
      <c r="JRU3" s="157"/>
      <c r="JRV3" s="157"/>
      <c r="JRW3" s="157"/>
      <c r="JRX3" s="157"/>
      <c r="JRY3" s="157"/>
      <c r="JRZ3" s="157"/>
      <c r="JSA3" s="157"/>
      <c r="JSB3" s="157"/>
      <c r="JSC3" s="157"/>
      <c r="JSD3" s="157"/>
      <c r="JSE3" s="157"/>
      <c r="JSF3" s="157"/>
      <c r="JSG3" s="157"/>
      <c r="JSH3" s="157"/>
      <c r="JSI3" s="157"/>
      <c r="JSJ3" s="157"/>
      <c r="JSK3" s="157"/>
      <c r="JSL3" s="157"/>
      <c r="JSM3" s="157"/>
      <c r="JSN3" s="157"/>
      <c r="JSO3" s="157"/>
      <c r="JSP3" s="157"/>
      <c r="JSQ3" s="157"/>
      <c r="JSR3" s="157"/>
      <c r="JSS3" s="157"/>
      <c r="JST3" s="157"/>
      <c r="JSU3" s="157"/>
      <c r="JSV3" s="157"/>
      <c r="JSW3" s="157"/>
      <c r="JSX3" s="157"/>
      <c r="JSY3" s="157"/>
      <c r="JSZ3" s="157"/>
      <c r="JTA3" s="157"/>
      <c r="JTB3" s="157"/>
      <c r="JTC3" s="157"/>
      <c r="JTD3" s="157"/>
      <c r="JTE3" s="157"/>
      <c r="JTF3" s="157"/>
      <c r="JTG3" s="157"/>
      <c r="JTH3" s="157"/>
      <c r="JTI3" s="157"/>
      <c r="JTJ3" s="157"/>
      <c r="JTK3" s="157"/>
      <c r="JTL3" s="157"/>
      <c r="JTM3" s="157"/>
      <c r="JTN3" s="157"/>
      <c r="JTO3" s="157"/>
      <c r="JTP3" s="157"/>
      <c r="JTQ3" s="157"/>
      <c r="JTR3" s="157"/>
      <c r="JTS3" s="157"/>
      <c r="JTT3" s="157"/>
      <c r="JTU3" s="157"/>
      <c r="JTV3" s="157"/>
      <c r="JTW3" s="157"/>
      <c r="JTX3" s="157"/>
      <c r="JTY3" s="157"/>
      <c r="JTZ3" s="157"/>
      <c r="JUA3" s="157"/>
      <c r="JUB3" s="157"/>
      <c r="JUC3" s="157"/>
      <c r="JUD3" s="157"/>
      <c r="JUE3" s="157"/>
      <c r="JUF3" s="157"/>
      <c r="JUG3" s="157"/>
      <c r="JUH3" s="157"/>
      <c r="JUI3" s="157"/>
      <c r="JUJ3" s="157"/>
      <c r="JUK3" s="157"/>
      <c r="JUL3" s="157"/>
      <c r="JUM3" s="157"/>
      <c r="JUN3" s="157"/>
      <c r="JUO3" s="157"/>
      <c r="JUP3" s="157"/>
      <c r="JUQ3" s="157"/>
      <c r="JUR3" s="157"/>
      <c r="JUS3" s="157"/>
      <c r="JUT3" s="157"/>
      <c r="JUU3" s="157"/>
      <c r="JUV3" s="157"/>
      <c r="JUW3" s="157"/>
      <c r="JUX3" s="157"/>
      <c r="JUY3" s="157"/>
      <c r="JUZ3" s="157"/>
      <c r="JVA3" s="157"/>
      <c r="JVB3" s="157"/>
      <c r="JVC3" s="157"/>
      <c r="JVD3" s="157"/>
      <c r="JVE3" s="157"/>
      <c r="JVF3" s="157"/>
      <c r="JVG3" s="157"/>
      <c r="JVH3" s="157"/>
      <c r="JVI3" s="157"/>
      <c r="JVJ3" s="157"/>
      <c r="JVK3" s="157"/>
      <c r="JVL3" s="157"/>
      <c r="JVM3" s="157"/>
      <c r="JVN3" s="157"/>
      <c r="JVO3" s="157"/>
      <c r="JVP3" s="157"/>
      <c r="JVQ3" s="157"/>
      <c r="JVR3" s="157"/>
      <c r="JVS3" s="157"/>
      <c r="JVT3" s="157"/>
      <c r="JVU3" s="157"/>
      <c r="JVV3" s="157"/>
      <c r="JVW3" s="157"/>
      <c r="JVX3" s="157"/>
      <c r="JVY3" s="157"/>
      <c r="JVZ3" s="157"/>
      <c r="JWA3" s="157"/>
      <c r="JWB3" s="157"/>
      <c r="JWC3" s="157"/>
      <c r="JWD3" s="157"/>
      <c r="JWE3" s="157"/>
      <c r="JWF3" s="157"/>
      <c r="JWG3" s="157"/>
      <c r="JWH3" s="157"/>
      <c r="JWI3" s="157"/>
      <c r="JWJ3" s="157"/>
      <c r="JWK3" s="157"/>
      <c r="JWL3" s="157"/>
      <c r="JWM3" s="157"/>
      <c r="JWN3" s="157"/>
      <c r="JWO3" s="157"/>
      <c r="JWP3" s="157"/>
      <c r="JWQ3" s="157"/>
      <c r="JWR3" s="157"/>
      <c r="JWS3" s="157"/>
      <c r="JWT3" s="157"/>
      <c r="JWU3" s="157"/>
      <c r="JWV3" s="157"/>
      <c r="JWW3" s="157"/>
      <c r="JWX3" s="157"/>
      <c r="JWY3" s="157"/>
      <c r="JWZ3" s="157"/>
      <c r="JXA3" s="157"/>
      <c r="JXB3" s="157"/>
      <c r="JXC3" s="157"/>
      <c r="JXD3" s="157"/>
      <c r="JXE3" s="157"/>
      <c r="JXF3" s="157"/>
      <c r="JXG3" s="157"/>
      <c r="JXH3" s="157"/>
      <c r="JXI3" s="157"/>
      <c r="JXJ3" s="157"/>
      <c r="JXK3" s="157"/>
      <c r="JXL3" s="157"/>
      <c r="JXM3" s="157"/>
      <c r="JXN3" s="157"/>
      <c r="JXO3" s="157"/>
      <c r="JXP3" s="157"/>
      <c r="JXQ3" s="157"/>
      <c r="JXR3" s="157"/>
      <c r="JXS3" s="157"/>
      <c r="JXT3" s="157"/>
      <c r="JXU3" s="157"/>
      <c r="JXV3" s="157"/>
      <c r="JXW3" s="157"/>
      <c r="JXX3" s="157"/>
      <c r="JXY3" s="157"/>
      <c r="JXZ3" s="157"/>
      <c r="JYA3" s="157"/>
      <c r="JYB3" s="157"/>
      <c r="JYC3" s="157"/>
      <c r="JYD3" s="157"/>
      <c r="JYE3" s="157"/>
      <c r="JYF3" s="157"/>
      <c r="JYG3" s="157"/>
      <c r="JYH3" s="157"/>
      <c r="JYI3" s="157"/>
      <c r="JYJ3" s="157"/>
      <c r="JYK3" s="157"/>
      <c r="JYL3" s="157"/>
      <c r="JYM3" s="157"/>
      <c r="JYN3" s="157"/>
      <c r="JYO3" s="157"/>
      <c r="JYP3" s="157"/>
      <c r="JYQ3" s="157"/>
      <c r="JYR3" s="157"/>
      <c r="JYS3" s="157"/>
      <c r="JYT3" s="157"/>
      <c r="JYU3" s="157"/>
      <c r="JYV3" s="157"/>
      <c r="JYW3" s="157"/>
      <c r="JYX3" s="157"/>
      <c r="JYY3" s="157"/>
      <c r="JYZ3" s="157"/>
      <c r="JZA3" s="157"/>
      <c r="JZB3" s="157"/>
      <c r="JZC3" s="157"/>
      <c r="JZD3" s="157"/>
      <c r="JZE3" s="157"/>
      <c r="JZF3" s="157"/>
      <c r="JZG3" s="157"/>
      <c r="JZH3" s="157"/>
      <c r="JZI3" s="157"/>
      <c r="JZJ3" s="157"/>
      <c r="JZK3" s="157"/>
      <c r="JZL3" s="157"/>
      <c r="JZM3" s="157"/>
      <c r="JZN3" s="157"/>
      <c r="JZO3" s="157"/>
      <c r="JZP3" s="157"/>
      <c r="JZQ3" s="157"/>
      <c r="JZR3" s="157"/>
      <c r="JZS3" s="157"/>
      <c r="JZT3" s="157"/>
      <c r="JZU3" s="157"/>
      <c r="JZV3" s="157"/>
      <c r="JZW3" s="157"/>
      <c r="JZX3" s="157"/>
      <c r="JZY3" s="157"/>
      <c r="JZZ3" s="157"/>
      <c r="KAA3" s="157"/>
      <c r="KAB3" s="157"/>
      <c r="KAC3" s="157"/>
      <c r="KAD3" s="157"/>
      <c r="KAE3" s="157"/>
      <c r="KAF3" s="157"/>
      <c r="KAG3" s="157"/>
      <c r="KAH3" s="157"/>
      <c r="KAI3" s="157"/>
      <c r="KAJ3" s="157"/>
      <c r="KAK3" s="157"/>
      <c r="KAL3" s="157"/>
      <c r="KAM3" s="157"/>
      <c r="KAN3" s="157"/>
      <c r="KAO3" s="157"/>
      <c r="KAP3" s="157"/>
      <c r="KAQ3" s="157"/>
      <c r="KAR3" s="157"/>
      <c r="KAS3" s="157"/>
      <c r="KAT3" s="157"/>
      <c r="KAU3" s="157"/>
      <c r="KAV3" s="157"/>
      <c r="KAW3" s="157"/>
      <c r="KAX3" s="157"/>
      <c r="KAY3" s="157"/>
      <c r="KAZ3" s="157"/>
      <c r="KBA3" s="157"/>
      <c r="KBB3" s="157"/>
      <c r="KBC3" s="157"/>
      <c r="KBD3" s="157"/>
      <c r="KBE3" s="157"/>
      <c r="KBF3" s="157"/>
      <c r="KBG3" s="157"/>
      <c r="KBH3" s="157"/>
      <c r="KBI3" s="157"/>
      <c r="KBJ3" s="157"/>
      <c r="KBK3" s="157"/>
      <c r="KBL3" s="157"/>
      <c r="KBM3" s="157"/>
      <c r="KBN3" s="157"/>
      <c r="KBO3" s="157"/>
      <c r="KBP3" s="157"/>
      <c r="KBQ3" s="157"/>
      <c r="KBR3" s="157"/>
      <c r="KBS3" s="157"/>
      <c r="KBT3" s="157"/>
      <c r="KBU3" s="157"/>
      <c r="KBV3" s="157"/>
      <c r="KBW3" s="157"/>
      <c r="KBX3" s="157"/>
      <c r="KBY3" s="157"/>
      <c r="KBZ3" s="157"/>
      <c r="KCA3" s="157"/>
      <c r="KCB3" s="157"/>
      <c r="KCC3" s="157"/>
      <c r="KCD3" s="157"/>
      <c r="KCE3" s="157"/>
      <c r="KCF3" s="157"/>
      <c r="KCG3" s="157"/>
      <c r="KCH3" s="157"/>
      <c r="KCI3" s="157"/>
      <c r="KCJ3" s="157"/>
      <c r="KCK3" s="157"/>
      <c r="KCL3" s="157"/>
      <c r="KCM3" s="157"/>
      <c r="KCN3" s="157"/>
      <c r="KCO3" s="157"/>
      <c r="KCP3" s="157"/>
      <c r="KCQ3" s="157"/>
      <c r="KCR3" s="157"/>
      <c r="KCS3" s="157"/>
      <c r="KCT3" s="157"/>
      <c r="KCU3" s="157"/>
      <c r="KCV3" s="157"/>
      <c r="KCW3" s="157"/>
      <c r="KCX3" s="157"/>
      <c r="KCY3" s="157"/>
      <c r="KCZ3" s="157"/>
      <c r="KDA3" s="157"/>
      <c r="KDB3" s="157"/>
      <c r="KDC3" s="157"/>
      <c r="KDD3" s="157"/>
      <c r="KDE3" s="157"/>
      <c r="KDF3" s="157"/>
      <c r="KDG3" s="157"/>
      <c r="KDH3" s="157"/>
      <c r="KDI3" s="157"/>
      <c r="KDJ3" s="157"/>
      <c r="KDK3" s="157"/>
      <c r="KDL3" s="157"/>
      <c r="KDM3" s="157"/>
      <c r="KDN3" s="157"/>
      <c r="KDO3" s="157"/>
      <c r="KDP3" s="157"/>
      <c r="KDQ3" s="157"/>
      <c r="KDR3" s="157"/>
      <c r="KDS3" s="157"/>
      <c r="KDT3" s="157"/>
      <c r="KDU3" s="157"/>
      <c r="KDV3" s="157"/>
      <c r="KDW3" s="157"/>
      <c r="KDX3" s="157"/>
      <c r="KDY3" s="157"/>
      <c r="KDZ3" s="157"/>
      <c r="KEA3" s="157"/>
      <c r="KEB3" s="157"/>
      <c r="KEC3" s="157"/>
      <c r="KED3" s="157"/>
      <c r="KEE3" s="157"/>
      <c r="KEF3" s="157"/>
      <c r="KEG3" s="157"/>
      <c r="KEH3" s="157"/>
      <c r="KEI3" s="157"/>
      <c r="KEJ3" s="157"/>
      <c r="KEK3" s="157"/>
      <c r="KEL3" s="157"/>
      <c r="KEM3" s="157"/>
      <c r="KEN3" s="157"/>
      <c r="KEO3" s="157"/>
      <c r="KEP3" s="157"/>
      <c r="KEQ3" s="157"/>
      <c r="KER3" s="157"/>
      <c r="KES3" s="157"/>
      <c r="KET3" s="157"/>
      <c r="KEU3" s="157"/>
      <c r="KEV3" s="157"/>
      <c r="KEW3" s="157"/>
      <c r="KEX3" s="157"/>
      <c r="KEY3" s="157"/>
      <c r="KEZ3" s="157"/>
      <c r="KFA3" s="157"/>
      <c r="KFB3" s="157"/>
      <c r="KFC3" s="157"/>
      <c r="KFD3" s="157"/>
      <c r="KFE3" s="157"/>
      <c r="KFF3" s="157"/>
      <c r="KFG3" s="157"/>
      <c r="KFH3" s="157"/>
      <c r="KFI3" s="157"/>
      <c r="KFJ3" s="157"/>
      <c r="KFK3" s="157"/>
      <c r="KFL3" s="157"/>
      <c r="KFM3" s="157"/>
      <c r="KFN3" s="157"/>
      <c r="KFO3" s="157"/>
      <c r="KFP3" s="157"/>
      <c r="KFQ3" s="157"/>
      <c r="KFR3" s="157"/>
      <c r="KFS3" s="157"/>
      <c r="KFT3" s="157"/>
      <c r="KFU3" s="157"/>
      <c r="KFV3" s="157"/>
      <c r="KFW3" s="157"/>
      <c r="KFX3" s="157"/>
      <c r="KFY3" s="157"/>
      <c r="KFZ3" s="157"/>
      <c r="KGA3" s="157"/>
      <c r="KGB3" s="157"/>
      <c r="KGC3" s="157"/>
      <c r="KGD3" s="157"/>
      <c r="KGE3" s="157"/>
      <c r="KGF3" s="157"/>
      <c r="KGG3" s="157"/>
      <c r="KGH3" s="157"/>
      <c r="KGI3" s="157"/>
      <c r="KGJ3" s="157"/>
      <c r="KGK3" s="157"/>
      <c r="KGL3" s="157"/>
      <c r="KGM3" s="157"/>
      <c r="KGN3" s="157"/>
      <c r="KGO3" s="157"/>
      <c r="KGP3" s="157"/>
      <c r="KGQ3" s="157"/>
      <c r="KGR3" s="157"/>
      <c r="KGS3" s="157"/>
      <c r="KGT3" s="157"/>
      <c r="KGU3" s="157"/>
      <c r="KGV3" s="157"/>
      <c r="KGW3" s="157"/>
      <c r="KGX3" s="157"/>
      <c r="KGY3" s="157"/>
      <c r="KGZ3" s="157"/>
      <c r="KHA3" s="157"/>
      <c r="KHB3" s="157"/>
      <c r="KHC3" s="157"/>
      <c r="KHD3" s="157"/>
      <c r="KHE3" s="157"/>
      <c r="KHF3" s="157"/>
      <c r="KHG3" s="157"/>
      <c r="KHH3" s="157"/>
      <c r="KHI3" s="157"/>
      <c r="KHJ3" s="157"/>
      <c r="KHK3" s="157"/>
      <c r="KHL3" s="157"/>
      <c r="KHM3" s="157"/>
      <c r="KHN3" s="157"/>
      <c r="KHO3" s="157"/>
      <c r="KHP3" s="157"/>
      <c r="KHQ3" s="157"/>
      <c r="KHR3" s="157"/>
      <c r="KHS3" s="157"/>
      <c r="KHT3" s="157"/>
      <c r="KHU3" s="157"/>
      <c r="KHV3" s="157"/>
      <c r="KHW3" s="157"/>
      <c r="KHX3" s="157"/>
      <c r="KHY3" s="157"/>
      <c r="KHZ3" s="157"/>
      <c r="KIA3" s="157"/>
      <c r="KIB3" s="157"/>
      <c r="KIC3" s="157"/>
      <c r="KID3" s="157"/>
      <c r="KIE3" s="157"/>
      <c r="KIF3" s="157"/>
      <c r="KIG3" s="157"/>
      <c r="KIH3" s="157"/>
      <c r="KII3" s="157"/>
      <c r="KIJ3" s="157"/>
      <c r="KIK3" s="157"/>
      <c r="KIL3" s="157"/>
      <c r="KIM3" s="157"/>
      <c r="KIN3" s="157"/>
      <c r="KIO3" s="157"/>
      <c r="KIP3" s="157"/>
      <c r="KIQ3" s="157"/>
      <c r="KIR3" s="157"/>
      <c r="KIS3" s="157"/>
      <c r="KIT3" s="157"/>
      <c r="KIU3" s="157"/>
      <c r="KIV3" s="157"/>
      <c r="KIW3" s="157"/>
      <c r="KIX3" s="157"/>
      <c r="KIY3" s="157"/>
      <c r="KIZ3" s="157"/>
      <c r="KJA3" s="157"/>
      <c r="KJB3" s="157"/>
      <c r="KJC3" s="157"/>
      <c r="KJD3" s="157"/>
      <c r="KJE3" s="157"/>
      <c r="KJF3" s="157"/>
      <c r="KJG3" s="157"/>
      <c r="KJH3" s="157"/>
      <c r="KJI3" s="157"/>
      <c r="KJJ3" s="157"/>
      <c r="KJK3" s="157"/>
      <c r="KJL3" s="157"/>
      <c r="KJM3" s="157"/>
      <c r="KJN3" s="157"/>
      <c r="KJO3" s="157"/>
      <c r="KJP3" s="157"/>
      <c r="KJQ3" s="157"/>
      <c r="KJR3" s="157"/>
      <c r="KJS3" s="157"/>
      <c r="KJT3" s="157"/>
      <c r="KJU3" s="157"/>
      <c r="KJV3" s="157"/>
      <c r="KJW3" s="157"/>
      <c r="KJX3" s="157"/>
      <c r="KJY3" s="157"/>
      <c r="KJZ3" s="157"/>
      <c r="KKA3" s="157"/>
      <c r="KKB3" s="157"/>
      <c r="KKC3" s="157"/>
      <c r="KKD3" s="157"/>
      <c r="KKE3" s="157"/>
      <c r="KKF3" s="157"/>
      <c r="KKG3" s="157"/>
      <c r="KKH3" s="157"/>
      <c r="KKI3" s="157"/>
      <c r="KKJ3" s="157"/>
      <c r="KKK3" s="157"/>
      <c r="KKL3" s="157"/>
      <c r="KKM3" s="157"/>
      <c r="KKN3" s="157"/>
      <c r="KKO3" s="157"/>
      <c r="KKP3" s="157"/>
      <c r="KKQ3" s="157"/>
      <c r="KKR3" s="157"/>
      <c r="KKS3" s="157"/>
      <c r="KKT3" s="157"/>
      <c r="KKU3" s="157"/>
      <c r="KKV3" s="157"/>
      <c r="KKW3" s="157"/>
      <c r="KKX3" s="157"/>
      <c r="KKY3" s="157"/>
      <c r="KKZ3" s="157"/>
      <c r="KLA3" s="157"/>
      <c r="KLB3" s="157"/>
      <c r="KLC3" s="157"/>
      <c r="KLD3" s="157"/>
      <c r="KLE3" s="157"/>
      <c r="KLF3" s="157"/>
      <c r="KLG3" s="157"/>
      <c r="KLH3" s="157"/>
      <c r="KLI3" s="157"/>
      <c r="KLJ3" s="157"/>
      <c r="KLK3" s="157"/>
      <c r="KLL3" s="157"/>
      <c r="KLM3" s="157"/>
      <c r="KLN3" s="157"/>
      <c r="KLO3" s="157"/>
      <c r="KLP3" s="157"/>
      <c r="KLQ3" s="157"/>
      <c r="KLR3" s="157"/>
      <c r="KLS3" s="157"/>
      <c r="KLT3" s="157"/>
      <c r="KLU3" s="157"/>
      <c r="KLV3" s="157"/>
      <c r="KLW3" s="157"/>
      <c r="KLX3" s="157"/>
      <c r="KLY3" s="157"/>
      <c r="KLZ3" s="157"/>
      <c r="KMA3" s="157"/>
      <c r="KMB3" s="157"/>
      <c r="KMC3" s="157"/>
      <c r="KMD3" s="157"/>
      <c r="KME3" s="157"/>
      <c r="KMF3" s="157"/>
      <c r="KMG3" s="157"/>
      <c r="KMH3" s="157"/>
      <c r="KMI3" s="157"/>
      <c r="KMJ3" s="157"/>
      <c r="KMK3" s="157"/>
      <c r="KML3" s="157"/>
      <c r="KMM3" s="157"/>
      <c r="KMN3" s="157"/>
      <c r="KMO3" s="157"/>
      <c r="KMP3" s="157"/>
      <c r="KMQ3" s="157"/>
      <c r="KMR3" s="157"/>
      <c r="KMS3" s="157"/>
      <c r="KMT3" s="157"/>
      <c r="KMU3" s="157"/>
      <c r="KMV3" s="157"/>
      <c r="KMW3" s="157"/>
      <c r="KMX3" s="157"/>
      <c r="KMY3" s="157"/>
      <c r="KMZ3" s="157"/>
      <c r="KNA3" s="157"/>
      <c r="KNB3" s="157"/>
      <c r="KNC3" s="157"/>
      <c r="KND3" s="157"/>
      <c r="KNE3" s="157"/>
      <c r="KNF3" s="157"/>
      <c r="KNG3" s="157"/>
      <c r="KNH3" s="157"/>
      <c r="KNI3" s="157"/>
      <c r="KNJ3" s="157"/>
      <c r="KNK3" s="157"/>
      <c r="KNL3" s="157"/>
      <c r="KNM3" s="157"/>
      <c r="KNN3" s="157"/>
      <c r="KNO3" s="157"/>
      <c r="KNP3" s="157"/>
      <c r="KNQ3" s="157"/>
      <c r="KNR3" s="157"/>
      <c r="KNS3" s="157"/>
      <c r="KNT3" s="157"/>
      <c r="KNU3" s="157"/>
      <c r="KNV3" s="157"/>
      <c r="KNW3" s="157"/>
      <c r="KNX3" s="157"/>
      <c r="KNY3" s="157"/>
      <c r="KNZ3" s="157"/>
      <c r="KOA3" s="157"/>
      <c r="KOB3" s="157"/>
      <c r="KOC3" s="157"/>
      <c r="KOD3" s="157"/>
      <c r="KOE3" s="157"/>
      <c r="KOF3" s="157"/>
      <c r="KOG3" s="157"/>
      <c r="KOH3" s="157"/>
      <c r="KOI3" s="157"/>
      <c r="KOJ3" s="157"/>
      <c r="KOK3" s="157"/>
      <c r="KOL3" s="157"/>
      <c r="KOM3" s="157"/>
      <c r="KON3" s="157"/>
      <c r="KOO3" s="157"/>
      <c r="KOP3" s="157"/>
      <c r="KOQ3" s="157"/>
      <c r="KOR3" s="157"/>
      <c r="KOS3" s="157"/>
      <c r="KOT3" s="157"/>
      <c r="KOU3" s="157"/>
      <c r="KOV3" s="157"/>
      <c r="KOW3" s="157"/>
      <c r="KOX3" s="157"/>
      <c r="KOY3" s="157"/>
      <c r="KOZ3" s="157"/>
      <c r="KPA3" s="157"/>
      <c r="KPB3" s="157"/>
      <c r="KPC3" s="157"/>
      <c r="KPD3" s="157"/>
      <c r="KPE3" s="157"/>
      <c r="KPF3" s="157"/>
      <c r="KPG3" s="157"/>
      <c r="KPH3" s="157"/>
      <c r="KPI3" s="157"/>
      <c r="KPJ3" s="157"/>
      <c r="KPK3" s="157"/>
      <c r="KPL3" s="157"/>
      <c r="KPM3" s="157"/>
      <c r="KPN3" s="157"/>
      <c r="KPO3" s="157"/>
      <c r="KPP3" s="157"/>
      <c r="KPQ3" s="157"/>
      <c r="KPR3" s="157"/>
      <c r="KPS3" s="157"/>
      <c r="KPT3" s="157"/>
      <c r="KPU3" s="157"/>
      <c r="KPV3" s="157"/>
      <c r="KPW3" s="157"/>
      <c r="KPX3" s="157"/>
      <c r="KPY3" s="157"/>
      <c r="KPZ3" s="157"/>
      <c r="KQA3" s="157"/>
      <c r="KQB3" s="157"/>
      <c r="KQC3" s="157"/>
      <c r="KQD3" s="157"/>
      <c r="KQE3" s="157"/>
      <c r="KQF3" s="157"/>
      <c r="KQG3" s="157"/>
      <c r="KQH3" s="157"/>
      <c r="KQI3" s="157"/>
      <c r="KQJ3" s="157"/>
      <c r="KQK3" s="157"/>
      <c r="KQL3" s="157"/>
      <c r="KQM3" s="157"/>
      <c r="KQN3" s="157"/>
      <c r="KQO3" s="157"/>
      <c r="KQP3" s="157"/>
      <c r="KQQ3" s="157"/>
      <c r="KQR3" s="157"/>
      <c r="KQS3" s="157"/>
      <c r="KQT3" s="157"/>
      <c r="KQU3" s="157"/>
      <c r="KQV3" s="157"/>
      <c r="KQW3" s="157"/>
      <c r="KQX3" s="157"/>
      <c r="KQY3" s="157"/>
      <c r="KQZ3" s="157"/>
      <c r="KRA3" s="157"/>
      <c r="KRB3" s="157"/>
      <c r="KRC3" s="157"/>
      <c r="KRD3" s="157"/>
      <c r="KRE3" s="157"/>
      <c r="KRF3" s="157"/>
      <c r="KRG3" s="157"/>
      <c r="KRH3" s="157"/>
      <c r="KRI3" s="157"/>
      <c r="KRJ3" s="157"/>
      <c r="KRK3" s="157"/>
      <c r="KRL3" s="157"/>
      <c r="KRM3" s="157"/>
      <c r="KRN3" s="157"/>
      <c r="KRO3" s="157"/>
      <c r="KRP3" s="157"/>
      <c r="KRQ3" s="157"/>
      <c r="KRR3" s="157"/>
      <c r="KRS3" s="157"/>
      <c r="KRT3" s="157"/>
      <c r="KRU3" s="157"/>
      <c r="KRV3" s="157"/>
      <c r="KRW3" s="157"/>
      <c r="KRX3" s="157"/>
      <c r="KRY3" s="157"/>
      <c r="KRZ3" s="157"/>
      <c r="KSA3" s="157"/>
      <c r="KSB3" s="157"/>
      <c r="KSC3" s="157"/>
      <c r="KSD3" s="157"/>
      <c r="KSE3" s="157"/>
      <c r="KSF3" s="157"/>
      <c r="KSG3" s="157"/>
      <c r="KSH3" s="157"/>
      <c r="KSI3" s="157"/>
      <c r="KSJ3" s="157"/>
      <c r="KSK3" s="157"/>
      <c r="KSL3" s="157"/>
      <c r="KSM3" s="157"/>
      <c r="KSN3" s="157"/>
      <c r="KSO3" s="157"/>
      <c r="KSP3" s="157"/>
      <c r="KSQ3" s="157"/>
      <c r="KSR3" s="157"/>
      <c r="KSS3" s="157"/>
      <c r="KST3" s="157"/>
      <c r="KSU3" s="157"/>
      <c r="KSV3" s="157"/>
      <c r="KSW3" s="157"/>
      <c r="KSX3" s="157"/>
      <c r="KSY3" s="157"/>
      <c r="KSZ3" s="157"/>
      <c r="KTA3" s="157"/>
      <c r="KTB3" s="157"/>
      <c r="KTC3" s="157"/>
      <c r="KTD3" s="157"/>
      <c r="KTE3" s="157"/>
      <c r="KTF3" s="157"/>
      <c r="KTG3" s="157"/>
      <c r="KTH3" s="157"/>
      <c r="KTI3" s="157"/>
      <c r="KTJ3" s="157"/>
      <c r="KTK3" s="157"/>
      <c r="KTL3" s="157"/>
      <c r="KTM3" s="157"/>
      <c r="KTN3" s="157"/>
      <c r="KTO3" s="157"/>
      <c r="KTP3" s="157"/>
      <c r="KTQ3" s="157"/>
      <c r="KTR3" s="157"/>
      <c r="KTS3" s="157"/>
      <c r="KTT3" s="157"/>
      <c r="KTU3" s="157"/>
      <c r="KTV3" s="157"/>
      <c r="KTW3" s="157"/>
      <c r="KTX3" s="157"/>
      <c r="KTY3" s="157"/>
      <c r="KTZ3" s="157"/>
      <c r="KUA3" s="157"/>
      <c r="KUB3" s="157"/>
      <c r="KUC3" s="157"/>
      <c r="KUD3" s="157"/>
      <c r="KUE3" s="157"/>
      <c r="KUF3" s="157"/>
      <c r="KUG3" s="157"/>
      <c r="KUH3" s="157"/>
      <c r="KUI3" s="157"/>
      <c r="KUJ3" s="157"/>
      <c r="KUK3" s="157"/>
      <c r="KUL3" s="157"/>
      <c r="KUM3" s="157"/>
      <c r="KUN3" s="157"/>
      <c r="KUO3" s="157"/>
      <c r="KUP3" s="157"/>
      <c r="KUQ3" s="157"/>
      <c r="KUR3" s="157"/>
      <c r="KUS3" s="157"/>
      <c r="KUT3" s="157"/>
      <c r="KUU3" s="157"/>
      <c r="KUV3" s="157"/>
      <c r="KUW3" s="157"/>
      <c r="KUX3" s="157"/>
      <c r="KUY3" s="157"/>
      <c r="KUZ3" s="157"/>
      <c r="KVA3" s="157"/>
      <c r="KVB3" s="157"/>
      <c r="KVC3" s="157"/>
      <c r="KVD3" s="157"/>
      <c r="KVE3" s="157"/>
      <c r="KVF3" s="157"/>
      <c r="KVG3" s="157"/>
      <c r="KVH3" s="157"/>
      <c r="KVI3" s="157"/>
      <c r="KVJ3" s="157"/>
      <c r="KVK3" s="157"/>
      <c r="KVL3" s="157"/>
      <c r="KVM3" s="157"/>
      <c r="KVN3" s="157"/>
      <c r="KVO3" s="157"/>
      <c r="KVP3" s="157"/>
      <c r="KVQ3" s="157"/>
      <c r="KVR3" s="157"/>
      <c r="KVS3" s="157"/>
      <c r="KVT3" s="157"/>
      <c r="KVU3" s="157"/>
      <c r="KVV3" s="157"/>
      <c r="KVW3" s="157"/>
      <c r="KVX3" s="157"/>
      <c r="KVY3" s="157"/>
      <c r="KVZ3" s="157"/>
      <c r="KWA3" s="157"/>
      <c r="KWB3" s="157"/>
      <c r="KWC3" s="157"/>
      <c r="KWD3" s="157"/>
      <c r="KWE3" s="157"/>
      <c r="KWF3" s="157"/>
      <c r="KWG3" s="157"/>
      <c r="KWH3" s="157"/>
      <c r="KWI3" s="157"/>
      <c r="KWJ3" s="157"/>
      <c r="KWK3" s="157"/>
      <c r="KWL3" s="157"/>
      <c r="KWM3" s="157"/>
      <c r="KWN3" s="157"/>
      <c r="KWO3" s="157"/>
      <c r="KWP3" s="157"/>
      <c r="KWQ3" s="157"/>
      <c r="KWR3" s="157"/>
      <c r="KWS3" s="157"/>
      <c r="KWT3" s="157"/>
      <c r="KWU3" s="157"/>
      <c r="KWV3" s="157"/>
      <c r="KWW3" s="157"/>
      <c r="KWX3" s="157"/>
      <c r="KWY3" s="157"/>
      <c r="KWZ3" s="157"/>
      <c r="KXA3" s="157"/>
      <c r="KXB3" s="157"/>
      <c r="KXC3" s="157"/>
      <c r="KXD3" s="157"/>
      <c r="KXE3" s="157"/>
      <c r="KXF3" s="157"/>
      <c r="KXG3" s="157"/>
      <c r="KXH3" s="157"/>
      <c r="KXI3" s="157"/>
      <c r="KXJ3" s="157"/>
      <c r="KXK3" s="157"/>
      <c r="KXL3" s="157"/>
      <c r="KXM3" s="157"/>
      <c r="KXN3" s="157"/>
      <c r="KXO3" s="157"/>
      <c r="KXP3" s="157"/>
      <c r="KXQ3" s="157"/>
      <c r="KXR3" s="157"/>
      <c r="KXS3" s="157"/>
      <c r="KXT3" s="157"/>
      <c r="KXU3" s="157"/>
      <c r="KXV3" s="157"/>
      <c r="KXW3" s="157"/>
      <c r="KXX3" s="157"/>
      <c r="KXY3" s="157"/>
      <c r="KXZ3" s="157"/>
      <c r="KYA3" s="157"/>
      <c r="KYB3" s="157"/>
      <c r="KYC3" s="157"/>
      <c r="KYD3" s="157"/>
      <c r="KYE3" s="157"/>
      <c r="KYF3" s="157"/>
      <c r="KYG3" s="157"/>
      <c r="KYH3" s="157"/>
      <c r="KYI3" s="157"/>
      <c r="KYJ3" s="157"/>
      <c r="KYK3" s="157"/>
      <c r="KYL3" s="157"/>
      <c r="KYM3" s="157"/>
      <c r="KYN3" s="157"/>
      <c r="KYO3" s="157"/>
      <c r="KYP3" s="157"/>
      <c r="KYQ3" s="157"/>
      <c r="KYR3" s="157"/>
      <c r="KYS3" s="157"/>
      <c r="KYT3" s="157"/>
      <c r="KYU3" s="157"/>
      <c r="KYV3" s="157"/>
      <c r="KYW3" s="157"/>
      <c r="KYX3" s="157"/>
      <c r="KYY3" s="157"/>
      <c r="KYZ3" s="157"/>
      <c r="KZA3" s="157"/>
      <c r="KZB3" s="157"/>
      <c r="KZC3" s="157"/>
      <c r="KZD3" s="157"/>
      <c r="KZE3" s="157"/>
      <c r="KZF3" s="157"/>
      <c r="KZG3" s="157"/>
      <c r="KZH3" s="157"/>
      <c r="KZI3" s="157"/>
      <c r="KZJ3" s="157"/>
      <c r="KZK3" s="157"/>
      <c r="KZL3" s="157"/>
      <c r="KZM3" s="157"/>
      <c r="KZN3" s="157"/>
      <c r="KZO3" s="157"/>
      <c r="KZP3" s="157"/>
      <c r="KZQ3" s="157"/>
      <c r="KZR3" s="157"/>
      <c r="KZS3" s="157"/>
      <c r="KZT3" s="157"/>
      <c r="KZU3" s="157"/>
      <c r="KZV3" s="157"/>
      <c r="KZW3" s="157"/>
      <c r="KZX3" s="157"/>
      <c r="KZY3" s="157"/>
      <c r="KZZ3" s="157"/>
      <c r="LAA3" s="157"/>
      <c r="LAB3" s="157"/>
      <c r="LAC3" s="157"/>
      <c r="LAD3" s="157"/>
      <c r="LAE3" s="157"/>
      <c r="LAF3" s="157"/>
      <c r="LAG3" s="157"/>
      <c r="LAH3" s="157"/>
      <c r="LAI3" s="157"/>
      <c r="LAJ3" s="157"/>
      <c r="LAK3" s="157"/>
      <c r="LAL3" s="157"/>
      <c r="LAM3" s="157"/>
      <c r="LAN3" s="157"/>
      <c r="LAO3" s="157"/>
      <c r="LAP3" s="157"/>
      <c r="LAQ3" s="157"/>
      <c r="LAR3" s="157"/>
      <c r="LAS3" s="157"/>
      <c r="LAT3" s="157"/>
      <c r="LAU3" s="157"/>
      <c r="LAV3" s="157"/>
      <c r="LAW3" s="157"/>
      <c r="LAX3" s="157"/>
      <c r="LAY3" s="157"/>
      <c r="LAZ3" s="157"/>
      <c r="LBA3" s="157"/>
      <c r="LBB3" s="157"/>
      <c r="LBC3" s="157"/>
      <c r="LBD3" s="157"/>
      <c r="LBE3" s="157"/>
      <c r="LBF3" s="157"/>
      <c r="LBG3" s="157"/>
      <c r="LBH3" s="157"/>
      <c r="LBI3" s="157"/>
      <c r="LBJ3" s="157"/>
      <c r="LBK3" s="157"/>
      <c r="LBL3" s="157"/>
      <c r="LBM3" s="157"/>
      <c r="LBN3" s="157"/>
      <c r="LBO3" s="157"/>
      <c r="LBP3" s="157"/>
      <c r="LBQ3" s="157"/>
      <c r="LBR3" s="157"/>
      <c r="LBS3" s="157"/>
      <c r="LBT3" s="157"/>
      <c r="LBU3" s="157"/>
      <c r="LBV3" s="157"/>
      <c r="LBW3" s="157"/>
      <c r="LBX3" s="157"/>
      <c r="LBY3" s="157"/>
      <c r="LBZ3" s="157"/>
      <c r="LCA3" s="157"/>
      <c r="LCB3" s="157"/>
      <c r="LCC3" s="157"/>
      <c r="LCD3" s="157"/>
      <c r="LCE3" s="157"/>
      <c r="LCF3" s="157"/>
      <c r="LCG3" s="157"/>
      <c r="LCH3" s="157"/>
      <c r="LCI3" s="157"/>
      <c r="LCJ3" s="157"/>
      <c r="LCK3" s="157"/>
      <c r="LCL3" s="157"/>
      <c r="LCM3" s="157"/>
      <c r="LCN3" s="157"/>
      <c r="LCO3" s="157"/>
      <c r="LCP3" s="157"/>
      <c r="LCQ3" s="157"/>
      <c r="LCR3" s="157"/>
      <c r="LCS3" s="157"/>
      <c r="LCT3" s="157"/>
      <c r="LCU3" s="157"/>
      <c r="LCV3" s="157"/>
      <c r="LCW3" s="157"/>
      <c r="LCX3" s="157"/>
      <c r="LCY3" s="157"/>
      <c r="LCZ3" s="157"/>
      <c r="LDA3" s="157"/>
      <c r="LDB3" s="157"/>
      <c r="LDC3" s="157"/>
      <c r="LDD3" s="157"/>
      <c r="LDE3" s="157"/>
      <c r="LDF3" s="157"/>
      <c r="LDG3" s="157"/>
      <c r="LDH3" s="157"/>
      <c r="LDI3" s="157"/>
      <c r="LDJ3" s="157"/>
      <c r="LDK3" s="157"/>
      <c r="LDL3" s="157"/>
      <c r="LDM3" s="157"/>
      <c r="LDN3" s="157"/>
      <c r="LDO3" s="157"/>
      <c r="LDP3" s="157"/>
      <c r="LDQ3" s="157"/>
      <c r="LDR3" s="157"/>
      <c r="LDS3" s="157"/>
      <c r="LDT3" s="157"/>
      <c r="LDU3" s="157"/>
      <c r="LDV3" s="157"/>
      <c r="LDW3" s="157"/>
      <c r="LDX3" s="157"/>
      <c r="LDY3" s="157"/>
      <c r="LDZ3" s="157"/>
      <c r="LEA3" s="157"/>
      <c r="LEB3" s="157"/>
      <c r="LEC3" s="157"/>
      <c r="LED3" s="157"/>
      <c r="LEE3" s="157"/>
      <c r="LEF3" s="157"/>
      <c r="LEG3" s="157"/>
      <c r="LEH3" s="157"/>
      <c r="LEI3" s="157"/>
      <c r="LEJ3" s="157"/>
      <c r="LEK3" s="157"/>
      <c r="LEL3" s="157"/>
      <c r="LEM3" s="157"/>
      <c r="LEN3" s="157"/>
      <c r="LEO3" s="157"/>
      <c r="LEP3" s="157"/>
      <c r="LEQ3" s="157"/>
      <c r="LER3" s="157"/>
      <c r="LES3" s="157"/>
      <c r="LET3" s="157"/>
      <c r="LEU3" s="157"/>
      <c r="LEV3" s="157"/>
      <c r="LEW3" s="157"/>
      <c r="LEX3" s="157"/>
      <c r="LEY3" s="157"/>
      <c r="LEZ3" s="157"/>
      <c r="LFA3" s="157"/>
      <c r="LFB3" s="157"/>
      <c r="LFC3" s="157"/>
      <c r="LFD3" s="157"/>
      <c r="LFE3" s="157"/>
      <c r="LFF3" s="157"/>
      <c r="LFG3" s="157"/>
      <c r="LFH3" s="157"/>
      <c r="LFI3" s="157"/>
      <c r="LFJ3" s="157"/>
      <c r="LFK3" s="157"/>
      <c r="LFL3" s="157"/>
      <c r="LFM3" s="157"/>
      <c r="LFN3" s="157"/>
      <c r="LFO3" s="157"/>
      <c r="LFP3" s="157"/>
      <c r="LFQ3" s="157"/>
      <c r="LFR3" s="157"/>
      <c r="LFS3" s="157"/>
      <c r="LFT3" s="157"/>
      <c r="LFU3" s="157"/>
      <c r="LFV3" s="157"/>
      <c r="LFW3" s="157"/>
      <c r="LFX3" s="157"/>
      <c r="LFY3" s="157"/>
      <c r="LFZ3" s="157"/>
      <c r="LGA3" s="157"/>
      <c r="LGB3" s="157"/>
      <c r="LGC3" s="157"/>
      <c r="LGD3" s="157"/>
      <c r="LGE3" s="157"/>
      <c r="LGF3" s="157"/>
      <c r="LGG3" s="157"/>
      <c r="LGH3" s="157"/>
      <c r="LGI3" s="157"/>
      <c r="LGJ3" s="157"/>
      <c r="LGK3" s="157"/>
      <c r="LGL3" s="157"/>
      <c r="LGM3" s="157"/>
      <c r="LGN3" s="157"/>
      <c r="LGO3" s="157"/>
      <c r="LGP3" s="157"/>
      <c r="LGQ3" s="157"/>
      <c r="LGR3" s="157"/>
      <c r="LGS3" s="157"/>
      <c r="LGT3" s="157"/>
      <c r="LGU3" s="157"/>
      <c r="LGV3" s="157"/>
      <c r="LGW3" s="157"/>
      <c r="LGX3" s="157"/>
      <c r="LGY3" s="157"/>
      <c r="LGZ3" s="157"/>
      <c r="LHA3" s="157"/>
      <c r="LHB3" s="157"/>
      <c r="LHC3" s="157"/>
      <c r="LHD3" s="157"/>
      <c r="LHE3" s="157"/>
      <c r="LHF3" s="157"/>
      <c r="LHG3" s="157"/>
      <c r="LHH3" s="157"/>
      <c r="LHI3" s="157"/>
      <c r="LHJ3" s="157"/>
      <c r="LHK3" s="157"/>
      <c r="LHL3" s="157"/>
      <c r="LHM3" s="157"/>
      <c r="LHN3" s="157"/>
      <c r="LHO3" s="157"/>
      <c r="LHP3" s="157"/>
      <c r="LHQ3" s="157"/>
      <c r="LHR3" s="157"/>
      <c r="LHS3" s="157"/>
      <c r="LHT3" s="157"/>
      <c r="LHU3" s="157"/>
      <c r="LHV3" s="157"/>
      <c r="LHW3" s="157"/>
      <c r="LHX3" s="157"/>
      <c r="LHY3" s="157"/>
      <c r="LHZ3" s="157"/>
      <c r="LIA3" s="157"/>
      <c r="LIB3" s="157"/>
      <c r="LIC3" s="157"/>
      <c r="LID3" s="157"/>
      <c r="LIE3" s="157"/>
      <c r="LIF3" s="157"/>
      <c r="LIG3" s="157"/>
      <c r="LIH3" s="157"/>
      <c r="LII3" s="157"/>
      <c r="LIJ3" s="157"/>
      <c r="LIK3" s="157"/>
      <c r="LIL3" s="157"/>
      <c r="LIM3" s="157"/>
      <c r="LIN3" s="157"/>
      <c r="LIO3" s="157"/>
      <c r="LIP3" s="157"/>
      <c r="LIQ3" s="157"/>
      <c r="LIR3" s="157"/>
      <c r="LIS3" s="157"/>
      <c r="LIT3" s="157"/>
      <c r="LIU3" s="157"/>
      <c r="LIV3" s="157"/>
      <c r="LIW3" s="157"/>
      <c r="LIX3" s="157"/>
      <c r="LIY3" s="157"/>
      <c r="LIZ3" s="157"/>
      <c r="LJA3" s="157"/>
      <c r="LJB3" s="157"/>
      <c r="LJC3" s="157"/>
      <c r="LJD3" s="157"/>
      <c r="LJE3" s="157"/>
      <c r="LJF3" s="157"/>
      <c r="LJG3" s="157"/>
      <c r="LJH3" s="157"/>
      <c r="LJI3" s="157"/>
      <c r="LJJ3" s="157"/>
      <c r="LJK3" s="157"/>
      <c r="LJL3" s="157"/>
      <c r="LJM3" s="157"/>
      <c r="LJN3" s="157"/>
      <c r="LJO3" s="157"/>
      <c r="LJP3" s="157"/>
      <c r="LJQ3" s="157"/>
      <c r="LJR3" s="157"/>
      <c r="LJS3" s="157"/>
      <c r="LJT3" s="157"/>
      <c r="LJU3" s="157"/>
      <c r="LJV3" s="157"/>
      <c r="LJW3" s="157"/>
      <c r="LJX3" s="157"/>
      <c r="LJY3" s="157"/>
      <c r="LJZ3" s="157"/>
      <c r="LKA3" s="157"/>
      <c r="LKB3" s="157"/>
      <c r="LKC3" s="157"/>
      <c r="LKD3" s="157"/>
      <c r="LKE3" s="157"/>
      <c r="LKF3" s="157"/>
      <c r="LKG3" s="157"/>
      <c r="LKH3" s="157"/>
      <c r="LKI3" s="157"/>
      <c r="LKJ3" s="157"/>
      <c r="LKK3" s="157"/>
      <c r="LKL3" s="157"/>
      <c r="LKM3" s="157"/>
      <c r="LKN3" s="157"/>
      <c r="LKO3" s="157"/>
      <c r="LKP3" s="157"/>
      <c r="LKQ3" s="157"/>
      <c r="LKR3" s="157"/>
      <c r="LKS3" s="157"/>
      <c r="LKT3" s="157"/>
      <c r="LKU3" s="157"/>
      <c r="LKV3" s="157"/>
      <c r="LKW3" s="157"/>
      <c r="LKX3" s="157"/>
      <c r="LKY3" s="157"/>
      <c r="LKZ3" s="157"/>
      <c r="LLA3" s="157"/>
      <c r="LLB3" s="157"/>
      <c r="LLC3" s="157"/>
      <c r="LLD3" s="157"/>
      <c r="LLE3" s="157"/>
      <c r="LLF3" s="157"/>
      <c r="LLG3" s="157"/>
      <c r="LLH3" s="157"/>
      <c r="LLI3" s="157"/>
      <c r="LLJ3" s="157"/>
      <c r="LLK3" s="157"/>
      <c r="LLL3" s="157"/>
      <c r="LLM3" s="157"/>
      <c r="LLN3" s="157"/>
      <c r="LLO3" s="157"/>
      <c r="LLP3" s="157"/>
      <c r="LLQ3" s="157"/>
      <c r="LLR3" s="157"/>
      <c r="LLS3" s="157"/>
      <c r="LLT3" s="157"/>
      <c r="LLU3" s="157"/>
      <c r="LLV3" s="157"/>
      <c r="LLW3" s="157"/>
      <c r="LLX3" s="157"/>
      <c r="LLY3" s="157"/>
      <c r="LLZ3" s="157"/>
      <c r="LMA3" s="157"/>
      <c r="LMB3" s="157"/>
      <c r="LMC3" s="157"/>
      <c r="LMD3" s="157"/>
      <c r="LME3" s="157"/>
      <c r="LMF3" s="157"/>
      <c r="LMG3" s="157"/>
      <c r="LMH3" s="157"/>
      <c r="LMI3" s="157"/>
      <c r="LMJ3" s="157"/>
      <c r="LMK3" s="157"/>
      <c r="LML3" s="157"/>
      <c r="LMM3" s="157"/>
      <c r="LMN3" s="157"/>
      <c r="LMO3" s="157"/>
      <c r="LMP3" s="157"/>
      <c r="LMQ3" s="157"/>
      <c r="LMR3" s="157"/>
      <c r="LMS3" s="157"/>
      <c r="LMT3" s="157"/>
      <c r="LMU3" s="157"/>
      <c r="LMV3" s="157"/>
      <c r="LMW3" s="157"/>
      <c r="LMX3" s="157"/>
      <c r="LMY3" s="157"/>
      <c r="LMZ3" s="157"/>
      <c r="LNA3" s="157"/>
      <c r="LNB3" s="157"/>
      <c r="LNC3" s="157"/>
      <c r="LND3" s="157"/>
      <c r="LNE3" s="157"/>
      <c r="LNF3" s="157"/>
      <c r="LNG3" s="157"/>
      <c r="LNH3" s="157"/>
      <c r="LNI3" s="157"/>
      <c r="LNJ3" s="157"/>
      <c r="LNK3" s="157"/>
      <c r="LNL3" s="157"/>
      <c r="LNM3" s="157"/>
      <c r="LNN3" s="157"/>
      <c r="LNO3" s="157"/>
      <c r="LNP3" s="157"/>
      <c r="LNQ3" s="157"/>
      <c r="LNR3" s="157"/>
      <c r="LNS3" s="157"/>
      <c r="LNT3" s="157"/>
      <c r="LNU3" s="157"/>
      <c r="LNV3" s="157"/>
      <c r="LNW3" s="157"/>
      <c r="LNX3" s="157"/>
      <c r="LNY3" s="157"/>
      <c r="LNZ3" s="157"/>
      <c r="LOA3" s="157"/>
      <c r="LOB3" s="157"/>
      <c r="LOC3" s="157"/>
      <c r="LOD3" s="157"/>
      <c r="LOE3" s="157"/>
      <c r="LOF3" s="157"/>
      <c r="LOG3" s="157"/>
      <c r="LOH3" s="157"/>
      <c r="LOI3" s="157"/>
      <c r="LOJ3" s="157"/>
      <c r="LOK3" s="157"/>
      <c r="LOL3" s="157"/>
      <c r="LOM3" s="157"/>
      <c r="LON3" s="157"/>
      <c r="LOO3" s="157"/>
      <c r="LOP3" s="157"/>
      <c r="LOQ3" s="157"/>
      <c r="LOR3" s="157"/>
      <c r="LOS3" s="157"/>
      <c r="LOT3" s="157"/>
      <c r="LOU3" s="157"/>
      <c r="LOV3" s="157"/>
      <c r="LOW3" s="157"/>
      <c r="LOX3" s="157"/>
      <c r="LOY3" s="157"/>
      <c r="LOZ3" s="157"/>
      <c r="LPA3" s="157"/>
      <c r="LPB3" s="157"/>
      <c r="LPC3" s="157"/>
      <c r="LPD3" s="157"/>
      <c r="LPE3" s="157"/>
      <c r="LPF3" s="157"/>
      <c r="LPG3" s="157"/>
      <c r="LPH3" s="157"/>
      <c r="LPI3" s="157"/>
      <c r="LPJ3" s="157"/>
      <c r="LPK3" s="157"/>
      <c r="LPL3" s="157"/>
      <c r="LPM3" s="157"/>
      <c r="LPN3" s="157"/>
      <c r="LPO3" s="157"/>
      <c r="LPP3" s="157"/>
      <c r="LPQ3" s="157"/>
      <c r="LPR3" s="157"/>
      <c r="LPS3" s="157"/>
      <c r="LPT3" s="157"/>
      <c r="LPU3" s="157"/>
      <c r="LPV3" s="157"/>
      <c r="LPW3" s="157"/>
      <c r="LPX3" s="157"/>
      <c r="LPY3" s="157"/>
      <c r="LPZ3" s="157"/>
      <c r="LQA3" s="157"/>
      <c r="LQB3" s="157"/>
      <c r="LQC3" s="157"/>
      <c r="LQD3" s="157"/>
      <c r="LQE3" s="157"/>
      <c r="LQF3" s="157"/>
      <c r="LQG3" s="157"/>
      <c r="LQH3" s="157"/>
      <c r="LQI3" s="157"/>
      <c r="LQJ3" s="157"/>
      <c r="LQK3" s="157"/>
      <c r="LQL3" s="157"/>
      <c r="LQM3" s="157"/>
      <c r="LQN3" s="157"/>
      <c r="LQO3" s="157"/>
      <c r="LQP3" s="157"/>
      <c r="LQQ3" s="157"/>
      <c r="LQR3" s="157"/>
      <c r="LQS3" s="157"/>
      <c r="LQT3" s="157"/>
      <c r="LQU3" s="157"/>
      <c r="LQV3" s="157"/>
      <c r="LQW3" s="157"/>
      <c r="LQX3" s="157"/>
      <c r="LQY3" s="157"/>
      <c r="LQZ3" s="157"/>
      <c r="LRA3" s="157"/>
      <c r="LRB3" s="157"/>
      <c r="LRC3" s="157"/>
      <c r="LRD3" s="157"/>
      <c r="LRE3" s="157"/>
      <c r="LRF3" s="157"/>
      <c r="LRG3" s="157"/>
      <c r="LRH3" s="157"/>
      <c r="LRI3" s="157"/>
      <c r="LRJ3" s="157"/>
      <c r="LRK3" s="157"/>
      <c r="LRL3" s="157"/>
      <c r="LRM3" s="157"/>
      <c r="LRN3" s="157"/>
      <c r="LRO3" s="157"/>
      <c r="LRP3" s="157"/>
      <c r="LRQ3" s="157"/>
      <c r="LRR3" s="157"/>
      <c r="LRS3" s="157"/>
      <c r="LRT3" s="157"/>
      <c r="LRU3" s="157"/>
      <c r="LRV3" s="157"/>
      <c r="LRW3" s="157"/>
      <c r="LRX3" s="157"/>
      <c r="LRY3" s="157"/>
      <c r="LRZ3" s="157"/>
      <c r="LSA3" s="157"/>
      <c r="LSB3" s="157"/>
      <c r="LSC3" s="157"/>
      <c r="LSD3" s="157"/>
      <c r="LSE3" s="157"/>
      <c r="LSF3" s="157"/>
      <c r="LSG3" s="157"/>
      <c r="LSH3" s="157"/>
      <c r="LSI3" s="157"/>
      <c r="LSJ3" s="157"/>
      <c r="LSK3" s="157"/>
      <c r="LSL3" s="157"/>
      <c r="LSM3" s="157"/>
      <c r="LSN3" s="157"/>
      <c r="LSO3" s="157"/>
      <c r="LSP3" s="157"/>
      <c r="LSQ3" s="157"/>
      <c r="LSR3" s="157"/>
      <c r="LSS3" s="157"/>
      <c r="LST3" s="157"/>
      <c r="LSU3" s="157"/>
      <c r="LSV3" s="157"/>
      <c r="LSW3" s="157"/>
      <c r="LSX3" s="157"/>
      <c r="LSY3" s="157"/>
      <c r="LSZ3" s="157"/>
      <c r="LTA3" s="157"/>
      <c r="LTB3" s="157"/>
      <c r="LTC3" s="157"/>
      <c r="LTD3" s="157"/>
      <c r="LTE3" s="157"/>
      <c r="LTF3" s="157"/>
      <c r="LTG3" s="157"/>
      <c r="LTH3" s="157"/>
      <c r="LTI3" s="157"/>
      <c r="LTJ3" s="157"/>
      <c r="LTK3" s="157"/>
      <c r="LTL3" s="157"/>
      <c r="LTM3" s="157"/>
      <c r="LTN3" s="157"/>
      <c r="LTO3" s="157"/>
      <c r="LTP3" s="157"/>
      <c r="LTQ3" s="157"/>
      <c r="LTR3" s="157"/>
      <c r="LTS3" s="157"/>
      <c r="LTT3" s="157"/>
      <c r="LTU3" s="157"/>
      <c r="LTV3" s="157"/>
      <c r="LTW3" s="157"/>
      <c r="LTX3" s="157"/>
      <c r="LTY3" s="157"/>
      <c r="LTZ3" s="157"/>
      <c r="LUA3" s="157"/>
      <c r="LUB3" s="157"/>
      <c r="LUC3" s="157"/>
      <c r="LUD3" s="157"/>
      <c r="LUE3" s="157"/>
      <c r="LUF3" s="157"/>
      <c r="LUG3" s="157"/>
      <c r="LUH3" s="157"/>
      <c r="LUI3" s="157"/>
      <c r="LUJ3" s="157"/>
      <c r="LUK3" s="157"/>
      <c r="LUL3" s="157"/>
      <c r="LUM3" s="157"/>
      <c r="LUN3" s="157"/>
      <c r="LUO3" s="157"/>
      <c r="LUP3" s="157"/>
      <c r="LUQ3" s="157"/>
      <c r="LUR3" s="157"/>
      <c r="LUS3" s="157"/>
      <c r="LUT3" s="157"/>
      <c r="LUU3" s="157"/>
      <c r="LUV3" s="157"/>
      <c r="LUW3" s="157"/>
      <c r="LUX3" s="157"/>
      <c r="LUY3" s="157"/>
      <c r="LUZ3" s="157"/>
      <c r="LVA3" s="157"/>
      <c r="LVB3" s="157"/>
      <c r="LVC3" s="157"/>
      <c r="LVD3" s="157"/>
      <c r="LVE3" s="157"/>
      <c r="LVF3" s="157"/>
      <c r="LVG3" s="157"/>
      <c r="LVH3" s="157"/>
      <c r="LVI3" s="157"/>
      <c r="LVJ3" s="157"/>
      <c r="LVK3" s="157"/>
      <c r="LVL3" s="157"/>
      <c r="LVM3" s="157"/>
      <c r="LVN3" s="157"/>
      <c r="LVO3" s="157"/>
      <c r="LVP3" s="157"/>
      <c r="LVQ3" s="157"/>
      <c r="LVR3" s="157"/>
      <c r="LVS3" s="157"/>
      <c r="LVT3" s="157"/>
      <c r="LVU3" s="157"/>
      <c r="LVV3" s="157"/>
      <c r="LVW3" s="157"/>
      <c r="LVX3" s="157"/>
      <c r="LVY3" s="157"/>
      <c r="LVZ3" s="157"/>
      <c r="LWA3" s="157"/>
      <c r="LWB3" s="157"/>
      <c r="LWC3" s="157"/>
      <c r="LWD3" s="157"/>
      <c r="LWE3" s="157"/>
      <c r="LWF3" s="157"/>
      <c r="LWG3" s="157"/>
      <c r="LWH3" s="157"/>
      <c r="LWI3" s="157"/>
      <c r="LWJ3" s="157"/>
      <c r="LWK3" s="157"/>
      <c r="LWL3" s="157"/>
      <c r="LWM3" s="157"/>
      <c r="LWN3" s="157"/>
      <c r="LWO3" s="157"/>
      <c r="LWP3" s="157"/>
      <c r="LWQ3" s="157"/>
      <c r="LWR3" s="157"/>
      <c r="LWS3" s="157"/>
      <c r="LWT3" s="157"/>
      <c r="LWU3" s="157"/>
      <c r="LWV3" s="157"/>
      <c r="LWW3" s="157"/>
      <c r="LWX3" s="157"/>
      <c r="LWY3" s="157"/>
      <c r="LWZ3" s="157"/>
      <c r="LXA3" s="157"/>
      <c r="LXB3" s="157"/>
      <c r="LXC3" s="157"/>
      <c r="LXD3" s="157"/>
      <c r="LXE3" s="157"/>
      <c r="LXF3" s="157"/>
      <c r="LXG3" s="157"/>
      <c r="LXH3" s="157"/>
      <c r="LXI3" s="157"/>
      <c r="LXJ3" s="157"/>
      <c r="LXK3" s="157"/>
      <c r="LXL3" s="157"/>
      <c r="LXM3" s="157"/>
      <c r="LXN3" s="157"/>
      <c r="LXO3" s="157"/>
      <c r="LXP3" s="157"/>
      <c r="LXQ3" s="157"/>
      <c r="LXR3" s="157"/>
      <c r="LXS3" s="157"/>
      <c r="LXT3" s="157"/>
      <c r="LXU3" s="157"/>
      <c r="LXV3" s="157"/>
      <c r="LXW3" s="157"/>
      <c r="LXX3" s="157"/>
      <c r="LXY3" s="157"/>
      <c r="LXZ3" s="157"/>
      <c r="LYA3" s="157"/>
      <c r="LYB3" s="157"/>
      <c r="LYC3" s="157"/>
      <c r="LYD3" s="157"/>
      <c r="LYE3" s="157"/>
      <c r="LYF3" s="157"/>
      <c r="LYG3" s="157"/>
      <c r="LYH3" s="157"/>
      <c r="LYI3" s="157"/>
      <c r="LYJ3" s="157"/>
      <c r="LYK3" s="157"/>
      <c r="LYL3" s="157"/>
      <c r="LYM3" s="157"/>
      <c r="LYN3" s="157"/>
      <c r="LYO3" s="157"/>
      <c r="LYP3" s="157"/>
      <c r="LYQ3" s="157"/>
      <c r="LYR3" s="157"/>
      <c r="LYS3" s="157"/>
      <c r="LYT3" s="157"/>
      <c r="LYU3" s="157"/>
      <c r="LYV3" s="157"/>
      <c r="LYW3" s="157"/>
      <c r="LYX3" s="157"/>
      <c r="LYY3" s="157"/>
      <c r="LYZ3" s="157"/>
      <c r="LZA3" s="157"/>
      <c r="LZB3" s="157"/>
      <c r="LZC3" s="157"/>
      <c r="LZD3" s="157"/>
      <c r="LZE3" s="157"/>
      <c r="LZF3" s="157"/>
      <c r="LZG3" s="157"/>
      <c r="LZH3" s="157"/>
      <c r="LZI3" s="157"/>
      <c r="LZJ3" s="157"/>
      <c r="LZK3" s="157"/>
      <c r="LZL3" s="157"/>
      <c r="LZM3" s="157"/>
      <c r="LZN3" s="157"/>
      <c r="LZO3" s="157"/>
      <c r="LZP3" s="157"/>
      <c r="LZQ3" s="157"/>
      <c r="LZR3" s="157"/>
      <c r="LZS3" s="157"/>
      <c r="LZT3" s="157"/>
      <c r="LZU3" s="157"/>
      <c r="LZV3" s="157"/>
      <c r="LZW3" s="157"/>
      <c r="LZX3" s="157"/>
      <c r="LZY3" s="157"/>
      <c r="LZZ3" s="157"/>
      <c r="MAA3" s="157"/>
      <c r="MAB3" s="157"/>
      <c r="MAC3" s="157"/>
      <c r="MAD3" s="157"/>
      <c r="MAE3" s="157"/>
      <c r="MAF3" s="157"/>
      <c r="MAG3" s="157"/>
      <c r="MAH3" s="157"/>
      <c r="MAI3" s="157"/>
      <c r="MAJ3" s="157"/>
      <c r="MAK3" s="157"/>
      <c r="MAL3" s="157"/>
      <c r="MAM3" s="157"/>
      <c r="MAN3" s="157"/>
      <c r="MAO3" s="157"/>
      <c r="MAP3" s="157"/>
      <c r="MAQ3" s="157"/>
      <c r="MAR3" s="157"/>
      <c r="MAS3" s="157"/>
      <c r="MAT3" s="157"/>
      <c r="MAU3" s="157"/>
      <c r="MAV3" s="157"/>
      <c r="MAW3" s="157"/>
      <c r="MAX3" s="157"/>
      <c r="MAY3" s="157"/>
      <c r="MAZ3" s="157"/>
      <c r="MBA3" s="157"/>
      <c r="MBB3" s="157"/>
      <c r="MBC3" s="157"/>
      <c r="MBD3" s="157"/>
      <c r="MBE3" s="157"/>
      <c r="MBF3" s="157"/>
      <c r="MBG3" s="157"/>
      <c r="MBH3" s="157"/>
      <c r="MBI3" s="157"/>
      <c r="MBJ3" s="157"/>
      <c r="MBK3" s="157"/>
      <c r="MBL3" s="157"/>
      <c r="MBM3" s="157"/>
      <c r="MBN3" s="157"/>
      <c r="MBO3" s="157"/>
      <c r="MBP3" s="157"/>
      <c r="MBQ3" s="157"/>
      <c r="MBR3" s="157"/>
      <c r="MBS3" s="157"/>
      <c r="MBT3" s="157"/>
      <c r="MBU3" s="157"/>
      <c r="MBV3" s="157"/>
      <c r="MBW3" s="157"/>
      <c r="MBX3" s="157"/>
      <c r="MBY3" s="157"/>
      <c r="MBZ3" s="157"/>
      <c r="MCA3" s="157"/>
      <c r="MCB3" s="157"/>
      <c r="MCC3" s="157"/>
      <c r="MCD3" s="157"/>
      <c r="MCE3" s="157"/>
      <c r="MCF3" s="157"/>
      <c r="MCG3" s="157"/>
      <c r="MCH3" s="157"/>
      <c r="MCI3" s="157"/>
      <c r="MCJ3" s="157"/>
      <c r="MCK3" s="157"/>
      <c r="MCL3" s="157"/>
      <c r="MCM3" s="157"/>
      <c r="MCN3" s="157"/>
      <c r="MCO3" s="157"/>
      <c r="MCP3" s="157"/>
      <c r="MCQ3" s="157"/>
      <c r="MCR3" s="157"/>
      <c r="MCS3" s="157"/>
      <c r="MCT3" s="157"/>
      <c r="MCU3" s="157"/>
      <c r="MCV3" s="157"/>
      <c r="MCW3" s="157"/>
      <c r="MCX3" s="157"/>
      <c r="MCY3" s="157"/>
      <c r="MCZ3" s="157"/>
      <c r="MDA3" s="157"/>
      <c r="MDB3" s="157"/>
      <c r="MDC3" s="157"/>
      <c r="MDD3" s="157"/>
      <c r="MDE3" s="157"/>
      <c r="MDF3" s="157"/>
      <c r="MDG3" s="157"/>
      <c r="MDH3" s="157"/>
      <c r="MDI3" s="157"/>
      <c r="MDJ3" s="157"/>
      <c r="MDK3" s="157"/>
      <c r="MDL3" s="157"/>
      <c r="MDM3" s="157"/>
      <c r="MDN3" s="157"/>
      <c r="MDO3" s="157"/>
      <c r="MDP3" s="157"/>
      <c r="MDQ3" s="157"/>
      <c r="MDR3" s="157"/>
      <c r="MDS3" s="157"/>
      <c r="MDT3" s="157"/>
      <c r="MDU3" s="157"/>
      <c r="MDV3" s="157"/>
      <c r="MDW3" s="157"/>
      <c r="MDX3" s="157"/>
      <c r="MDY3" s="157"/>
      <c r="MDZ3" s="157"/>
      <c r="MEA3" s="157"/>
      <c r="MEB3" s="157"/>
      <c r="MEC3" s="157"/>
      <c r="MED3" s="157"/>
      <c r="MEE3" s="157"/>
      <c r="MEF3" s="157"/>
      <c r="MEG3" s="157"/>
      <c r="MEH3" s="157"/>
      <c r="MEI3" s="157"/>
      <c r="MEJ3" s="157"/>
      <c r="MEK3" s="157"/>
      <c r="MEL3" s="157"/>
      <c r="MEM3" s="157"/>
      <c r="MEN3" s="157"/>
      <c r="MEO3" s="157"/>
      <c r="MEP3" s="157"/>
      <c r="MEQ3" s="157"/>
      <c r="MER3" s="157"/>
      <c r="MES3" s="157"/>
      <c r="MET3" s="157"/>
      <c r="MEU3" s="157"/>
      <c r="MEV3" s="157"/>
      <c r="MEW3" s="157"/>
      <c r="MEX3" s="157"/>
      <c r="MEY3" s="157"/>
      <c r="MEZ3" s="157"/>
      <c r="MFA3" s="157"/>
      <c r="MFB3" s="157"/>
      <c r="MFC3" s="157"/>
      <c r="MFD3" s="157"/>
      <c r="MFE3" s="157"/>
      <c r="MFF3" s="157"/>
      <c r="MFG3" s="157"/>
      <c r="MFH3" s="157"/>
      <c r="MFI3" s="157"/>
      <c r="MFJ3" s="157"/>
      <c r="MFK3" s="157"/>
      <c r="MFL3" s="157"/>
      <c r="MFM3" s="157"/>
      <c r="MFN3" s="157"/>
      <c r="MFO3" s="157"/>
      <c r="MFP3" s="157"/>
      <c r="MFQ3" s="157"/>
      <c r="MFR3" s="157"/>
      <c r="MFS3" s="157"/>
      <c r="MFT3" s="157"/>
      <c r="MFU3" s="157"/>
      <c r="MFV3" s="157"/>
      <c r="MFW3" s="157"/>
      <c r="MFX3" s="157"/>
      <c r="MFY3" s="157"/>
      <c r="MFZ3" s="157"/>
      <c r="MGA3" s="157"/>
      <c r="MGB3" s="157"/>
      <c r="MGC3" s="157"/>
      <c r="MGD3" s="157"/>
      <c r="MGE3" s="157"/>
      <c r="MGF3" s="157"/>
      <c r="MGG3" s="157"/>
      <c r="MGH3" s="157"/>
      <c r="MGI3" s="157"/>
      <c r="MGJ3" s="157"/>
      <c r="MGK3" s="157"/>
      <c r="MGL3" s="157"/>
      <c r="MGM3" s="157"/>
      <c r="MGN3" s="157"/>
      <c r="MGO3" s="157"/>
      <c r="MGP3" s="157"/>
      <c r="MGQ3" s="157"/>
      <c r="MGR3" s="157"/>
      <c r="MGS3" s="157"/>
      <c r="MGT3" s="157"/>
      <c r="MGU3" s="157"/>
      <c r="MGV3" s="157"/>
      <c r="MGW3" s="157"/>
      <c r="MGX3" s="157"/>
      <c r="MGY3" s="157"/>
      <c r="MGZ3" s="157"/>
      <c r="MHA3" s="157"/>
      <c r="MHB3" s="157"/>
      <c r="MHC3" s="157"/>
      <c r="MHD3" s="157"/>
      <c r="MHE3" s="157"/>
      <c r="MHF3" s="157"/>
      <c r="MHG3" s="157"/>
      <c r="MHH3" s="157"/>
      <c r="MHI3" s="157"/>
      <c r="MHJ3" s="157"/>
      <c r="MHK3" s="157"/>
      <c r="MHL3" s="157"/>
      <c r="MHM3" s="157"/>
      <c r="MHN3" s="157"/>
      <c r="MHO3" s="157"/>
      <c r="MHP3" s="157"/>
      <c r="MHQ3" s="157"/>
      <c r="MHR3" s="157"/>
      <c r="MHS3" s="157"/>
      <c r="MHT3" s="157"/>
      <c r="MHU3" s="157"/>
      <c r="MHV3" s="157"/>
      <c r="MHW3" s="157"/>
      <c r="MHX3" s="157"/>
      <c r="MHY3" s="157"/>
      <c r="MHZ3" s="157"/>
      <c r="MIA3" s="157"/>
      <c r="MIB3" s="157"/>
      <c r="MIC3" s="157"/>
      <c r="MID3" s="157"/>
      <c r="MIE3" s="157"/>
      <c r="MIF3" s="157"/>
      <c r="MIG3" s="157"/>
      <c r="MIH3" s="157"/>
      <c r="MII3" s="157"/>
      <c r="MIJ3" s="157"/>
      <c r="MIK3" s="157"/>
      <c r="MIL3" s="157"/>
      <c r="MIM3" s="157"/>
      <c r="MIN3" s="157"/>
      <c r="MIO3" s="157"/>
      <c r="MIP3" s="157"/>
      <c r="MIQ3" s="157"/>
      <c r="MIR3" s="157"/>
      <c r="MIS3" s="157"/>
      <c r="MIT3" s="157"/>
      <c r="MIU3" s="157"/>
      <c r="MIV3" s="157"/>
      <c r="MIW3" s="157"/>
      <c r="MIX3" s="157"/>
      <c r="MIY3" s="157"/>
      <c r="MIZ3" s="157"/>
      <c r="MJA3" s="157"/>
      <c r="MJB3" s="157"/>
      <c r="MJC3" s="157"/>
      <c r="MJD3" s="157"/>
      <c r="MJE3" s="157"/>
      <c r="MJF3" s="157"/>
      <c r="MJG3" s="157"/>
      <c r="MJH3" s="157"/>
      <c r="MJI3" s="157"/>
      <c r="MJJ3" s="157"/>
      <c r="MJK3" s="157"/>
      <c r="MJL3" s="157"/>
      <c r="MJM3" s="157"/>
      <c r="MJN3" s="157"/>
      <c r="MJO3" s="157"/>
      <c r="MJP3" s="157"/>
      <c r="MJQ3" s="157"/>
      <c r="MJR3" s="157"/>
      <c r="MJS3" s="157"/>
      <c r="MJT3" s="157"/>
      <c r="MJU3" s="157"/>
      <c r="MJV3" s="157"/>
      <c r="MJW3" s="157"/>
      <c r="MJX3" s="157"/>
      <c r="MJY3" s="157"/>
      <c r="MJZ3" s="157"/>
      <c r="MKA3" s="157"/>
      <c r="MKB3" s="157"/>
      <c r="MKC3" s="157"/>
      <c r="MKD3" s="157"/>
      <c r="MKE3" s="157"/>
      <c r="MKF3" s="157"/>
      <c r="MKG3" s="157"/>
      <c r="MKH3" s="157"/>
      <c r="MKI3" s="157"/>
      <c r="MKJ3" s="157"/>
      <c r="MKK3" s="157"/>
      <c r="MKL3" s="157"/>
      <c r="MKM3" s="157"/>
      <c r="MKN3" s="157"/>
      <c r="MKO3" s="157"/>
      <c r="MKP3" s="157"/>
      <c r="MKQ3" s="157"/>
      <c r="MKR3" s="157"/>
      <c r="MKS3" s="157"/>
      <c r="MKT3" s="157"/>
      <c r="MKU3" s="157"/>
      <c r="MKV3" s="157"/>
      <c r="MKW3" s="157"/>
      <c r="MKX3" s="157"/>
      <c r="MKY3" s="157"/>
      <c r="MKZ3" s="157"/>
      <c r="MLA3" s="157"/>
      <c r="MLB3" s="157"/>
      <c r="MLC3" s="157"/>
      <c r="MLD3" s="157"/>
      <c r="MLE3" s="157"/>
      <c r="MLF3" s="157"/>
      <c r="MLG3" s="157"/>
      <c r="MLH3" s="157"/>
      <c r="MLI3" s="157"/>
      <c r="MLJ3" s="157"/>
      <c r="MLK3" s="157"/>
      <c r="MLL3" s="157"/>
      <c r="MLM3" s="157"/>
      <c r="MLN3" s="157"/>
      <c r="MLO3" s="157"/>
      <c r="MLP3" s="157"/>
      <c r="MLQ3" s="157"/>
      <c r="MLR3" s="157"/>
      <c r="MLS3" s="157"/>
      <c r="MLT3" s="157"/>
      <c r="MLU3" s="157"/>
      <c r="MLV3" s="157"/>
      <c r="MLW3" s="157"/>
      <c r="MLX3" s="157"/>
      <c r="MLY3" s="157"/>
      <c r="MLZ3" s="157"/>
      <c r="MMA3" s="157"/>
      <c r="MMB3" s="157"/>
      <c r="MMC3" s="157"/>
      <c r="MMD3" s="157"/>
      <c r="MME3" s="157"/>
      <c r="MMF3" s="157"/>
      <c r="MMG3" s="157"/>
      <c r="MMH3" s="157"/>
      <c r="MMI3" s="157"/>
      <c r="MMJ3" s="157"/>
      <c r="MMK3" s="157"/>
      <c r="MML3" s="157"/>
      <c r="MMM3" s="157"/>
      <c r="MMN3" s="157"/>
      <c r="MMO3" s="157"/>
      <c r="MMP3" s="157"/>
      <c r="MMQ3" s="157"/>
      <c r="MMR3" s="157"/>
      <c r="MMS3" s="157"/>
      <c r="MMT3" s="157"/>
      <c r="MMU3" s="157"/>
      <c r="MMV3" s="157"/>
      <c r="MMW3" s="157"/>
      <c r="MMX3" s="157"/>
      <c r="MMY3" s="157"/>
      <c r="MMZ3" s="157"/>
      <c r="MNA3" s="157"/>
      <c r="MNB3" s="157"/>
      <c r="MNC3" s="157"/>
      <c r="MND3" s="157"/>
      <c r="MNE3" s="157"/>
      <c r="MNF3" s="157"/>
      <c r="MNG3" s="157"/>
      <c r="MNH3" s="157"/>
      <c r="MNI3" s="157"/>
      <c r="MNJ3" s="157"/>
      <c r="MNK3" s="157"/>
      <c r="MNL3" s="157"/>
      <c r="MNM3" s="157"/>
      <c r="MNN3" s="157"/>
      <c r="MNO3" s="157"/>
      <c r="MNP3" s="157"/>
      <c r="MNQ3" s="157"/>
      <c r="MNR3" s="157"/>
      <c r="MNS3" s="157"/>
      <c r="MNT3" s="157"/>
      <c r="MNU3" s="157"/>
      <c r="MNV3" s="157"/>
      <c r="MNW3" s="157"/>
      <c r="MNX3" s="157"/>
      <c r="MNY3" s="157"/>
      <c r="MNZ3" s="157"/>
      <c r="MOA3" s="157"/>
      <c r="MOB3" s="157"/>
      <c r="MOC3" s="157"/>
      <c r="MOD3" s="157"/>
      <c r="MOE3" s="157"/>
      <c r="MOF3" s="157"/>
      <c r="MOG3" s="157"/>
      <c r="MOH3" s="157"/>
      <c r="MOI3" s="157"/>
      <c r="MOJ3" s="157"/>
      <c r="MOK3" s="157"/>
      <c r="MOL3" s="157"/>
      <c r="MOM3" s="157"/>
      <c r="MON3" s="157"/>
      <c r="MOO3" s="157"/>
      <c r="MOP3" s="157"/>
      <c r="MOQ3" s="157"/>
      <c r="MOR3" s="157"/>
      <c r="MOS3" s="157"/>
      <c r="MOT3" s="157"/>
      <c r="MOU3" s="157"/>
      <c r="MOV3" s="157"/>
      <c r="MOW3" s="157"/>
      <c r="MOX3" s="157"/>
      <c r="MOY3" s="157"/>
      <c r="MOZ3" s="157"/>
      <c r="MPA3" s="157"/>
      <c r="MPB3" s="157"/>
      <c r="MPC3" s="157"/>
      <c r="MPD3" s="157"/>
      <c r="MPE3" s="157"/>
      <c r="MPF3" s="157"/>
      <c r="MPG3" s="157"/>
      <c r="MPH3" s="157"/>
      <c r="MPI3" s="157"/>
      <c r="MPJ3" s="157"/>
      <c r="MPK3" s="157"/>
      <c r="MPL3" s="157"/>
      <c r="MPM3" s="157"/>
      <c r="MPN3" s="157"/>
      <c r="MPO3" s="157"/>
      <c r="MPP3" s="157"/>
      <c r="MPQ3" s="157"/>
      <c r="MPR3" s="157"/>
      <c r="MPS3" s="157"/>
      <c r="MPT3" s="157"/>
      <c r="MPU3" s="157"/>
      <c r="MPV3" s="157"/>
      <c r="MPW3" s="157"/>
      <c r="MPX3" s="157"/>
      <c r="MPY3" s="157"/>
      <c r="MPZ3" s="157"/>
      <c r="MQA3" s="157"/>
      <c r="MQB3" s="157"/>
      <c r="MQC3" s="157"/>
      <c r="MQD3" s="157"/>
      <c r="MQE3" s="157"/>
      <c r="MQF3" s="157"/>
      <c r="MQG3" s="157"/>
      <c r="MQH3" s="157"/>
      <c r="MQI3" s="157"/>
      <c r="MQJ3" s="157"/>
      <c r="MQK3" s="157"/>
      <c r="MQL3" s="157"/>
      <c r="MQM3" s="157"/>
      <c r="MQN3" s="157"/>
      <c r="MQO3" s="157"/>
      <c r="MQP3" s="157"/>
      <c r="MQQ3" s="157"/>
      <c r="MQR3" s="157"/>
      <c r="MQS3" s="157"/>
      <c r="MQT3" s="157"/>
      <c r="MQU3" s="157"/>
      <c r="MQV3" s="157"/>
      <c r="MQW3" s="157"/>
      <c r="MQX3" s="157"/>
      <c r="MQY3" s="157"/>
      <c r="MQZ3" s="157"/>
      <c r="MRA3" s="157"/>
      <c r="MRB3" s="157"/>
      <c r="MRC3" s="157"/>
      <c r="MRD3" s="157"/>
      <c r="MRE3" s="157"/>
      <c r="MRF3" s="157"/>
      <c r="MRG3" s="157"/>
      <c r="MRH3" s="157"/>
      <c r="MRI3" s="157"/>
      <c r="MRJ3" s="157"/>
      <c r="MRK3" s="157"/>
      <c r="MRL3" s="157"/>
      <c r="MRM3" s="157"/>
      <c r="MRN3" s="157"/>
      <c r="MRO3" s="157"/>
      <c r="MRP3" s="157"/>
      <c r="MRQ3" s="157"/>
      <c r="MRR3" s="157"/>
      <c r="MRS3" s="157"/>
      <c r="MRT3" s="157"/>
      <c r="MRU3" s="157"/>
      <c r="MRV3" s="157"/>
      <c r="MRW3" s="157"/>
      <c r="MRX3" s="157"/>
      <c r="MRY3" s="157"/>
      <c r="MRZ3" s="157"/>
      <c r="MSA3" s="157"/>
      <c r="MSB3" s="157"/>
      <c r="MSC3" s="157"/>
      <c r="MSD3" s="157"/>
      <c r="MSE3" s="157"/>
      <c r="MSF3" s="157"/>
      <c r="MSG3" s="157"/>
      <c r="MSH3" s="157"/>
      <c r="MSI3" s="157"/>
      <c r="MSJ3" s="157"/>
      <c r="MSK3" s="157"/>
      <c r="MSL3" s="157"/>
      <c r="MSM3" s="157"/>
      <c r="MSN3" s="157"/>
      <c r="MSO3" s="157"/>
      <c r="MSP3" s="157"/>
      <c r="MSQ3" s="157"/>
      <c r="MSR3" s="157"/>
      <c r="MSS3" s="157"/>
      <c r="MST3" s="157"/>
      <c r="MSU3" s="157"/>
      <c r="MSV3" s="157"/>
      <c r="MSW3" s="157"/>
      <c r="MSX3" s="157"/>
      <c r="MSY3" s="157"/>
      <c r="MSZ3" s="157"/>
      <c r="MTA3" s="157"/>
      <c r="MTB3" s="157"/>
      <c r="MTC3" s="157"/>
      <c r="MTD3" s="157"/>
      <c r="MTE3" s="157"/>
      <c r="MTF3" s="157"/>
      <c r="MTG3" s="157"/>
      <c r="MTH3" s="157"/>
      <c r="MTI3" s="157"/>
      <c r="MTJ3" s="157"/>
      <c r="MTK3" s="157"/>
      <c r="MTL3" s="157"/>
      <c r="MTM3" s="157"/>
      <c r="MTN3" s="157"/>
      <c r="MTO3" s="157"/>
      <c r="MTP3" s="157"/>
      <c r="MTQ3" s="157"/>
      <c r="MTR3" s="157"/>
      <c r="MTS3" s="157"/>
      <c r="MTT3" s="157"/>
      <c r="MTU3" s="157"/>
      <c r="MTV3" s="157"/>
      <c r="MTW3" s="157"/>
      <c r="MTX3" s="157"/>
      <c r="MTY3" s="157"/>
      <c r="MTZ3" s="157"/>
      <c r="MUA3" s="157"/>
      <c r="MUB3" s="157"/>
      <c r="MUC3" s="157"/>
      <c r="MUD3" s="157"/>
      <c r="MUE3" s="157"/>
      <c r="MUF3" s="157"/>
      <c r="MUG3" s="157"/>
      <c r="MUH3" s="157"/>
      <c r="MUI3" s="157"/>
      <c r="MUJ3" s="157"/>
      <c r="MUK3" s="157"/>
      <c r="MUL3" s="157"/>
      <c r="MUM3" s="157"/>
      <c r="MUN3" s="157"/>
      <c r="MUO3" s="157"/>
      <c r="MUP3" s="157"/>
      <c r="MUQ3" s="157"/>
      <c r="MUR3" s="157"/>
      <c r="MUS3" s="157"/>
      <c r="MUT3" s="157"/>
      <c r="MUU3" s="157"/>
      <c r="MUV3" s="157"/>
      <c r="MUW3" s="157"/>
      <c r="MUX3" s="157"/>
      <c r="MUY3" s="157"/>
      <c r="MUZ3" s="157"/>
      <c r="MVA3" s="157"/>
      <c r="MVB3" s="157"/>
      <c r="MVC3" s="157"/>
      <c r="MVD3" s="157"/>
      <c r="MVE3" s="157"/>
      <c r="MVF3" s="157"/>
      <c r="MVG3" s="157"/>
      <c r="MVH3" s="157"/>
      <c r="MVI3" s="157"/>
      <c r="MVJ3" s="157"/>
      <c r="MVK3" s="157"/>
      <c r="MVL3" s="157"/>
      <c r="MVM3" s="157"/>
      <c r="MVN3" s="157"/>
      <c r="MVO3" s="157"/>
      <c r="MVP3" s="157"/>
      <c r="MVQ3" s="157"/>
      <c r="MVR3" s="157"/>
      <c r="MVS3" s="157"/>
      <c r="MVT3" s="157"/>
      <c r="MVU3" s="157"/>
      <c r="MVV3" s="157"/>
      <c r="MVW3" s="157"/>
      <c r="MVX3" s="157"/>
      <c r="MVY3" s="157"/>
      <c r="MVZ3" s="157"/>
      <c r="MWA3" s="157"/>
      <c r="MWB3" s="157"/>
      <c r="MWC3" s="157"/>
      <c r="MWD3" s="157"/>
      <c r="MWE3" s="157"/>
      <c r="MWF3" s="157"/>
      <c r="MWG3" s="157"/>
      <c r="MWH3" s="157"/>
      <c r="MWI3" s="157"/>
      <c r="MWJ3" s="157"/>
      <c r="MWK3" s="157"/>
      <c r="MWL3" s="157"/>
      <c r="MWM3" s="157"/>
      <c r="MWN3" s="157"/>
      <c r="MWO3" s="157"/>
      <c r="MWP3" s="157"/>
      <c r="MWQ3" s="157"/>
      <c r="MWR3" s="157"/>
      <c r="MWS3" s="157"/>
      <c r="MWT3" s="157"/>
      <c r="MWU3" s="157"/>
      <c r="MWV3" s="157"/>
      <c r="MWW3" s="157"/>
      <c r="MWX3" s="157"/>
      <c r="MWY3" s="157"/>
      <c r="MWZ3" s="157"/>
      <c r="MXA3" s="157"/>
      <c r="MXB3" s="157"/>
      <c r="MXC3" s="157"/>
      <c r="MXD3" s="157"/>
      <c r="MXE3" s="157"/>
      <c r="MXF3" s="157"/>
      <c r="MXG3" s="157"/>
      <c r="MXH3" s="157"/>
      <c r="MXI3" s="157"/>
      <c r="MXJ3" s="157"/>
      <c r="MXK3" s="157"/>
      <c r="MXL3" s="157"/>
      <c r="MXM3" s="157"/>
      <c r="MXN3" s="157"/>
      <c r="MXO3" s="157"/>
      <c r="MXP3" s="157"/>
      <c r="MXQ3" s="157"/>
      <c r="MXR3" s="157"/>
      <c r="MXS3" s="157"/>
      <c r="MXT3" s="157"/>
      <c r="MXU3" s="157"/>
      <c r="MXV3" s="157"/>
      <c r="MXW3" s="157"/>
      <c r="MXX3" s="157"/>
      <c r="MXY3" s="157"/>
      <c r="MXZ3" s="157"/>
      <c r="MYA3" s="157"/>
      <c r="MYB3" s="157"/>
      <c r="MYC3" s="157"/>
      <c r="MYD3" s="157"/>
      <c r="MYE3" s="157"/>
      <c r="MYF3" s="157"/>
      <c r="MYG3" s="157"/>
      <c r="MYH3" s="157"/>
      <c r="MYI3" s="157"/>
      <c r="MYJ3" s="157"/>
      <c r="MYK3" s="157"/>
      <c r="MYL3" s="157"/>
      <c r="MYM3" s="157"/>
      <c r="MYN3" s="157"/>
      <c r="MYO3" s="157"/>
      <c r="MYP3" s="157"/>
      <c r="MYQ3" s="157"/>
      <c r="MYR3" s="157"/>
      <c r="MYS3" s="157"/>
      <c r="MYT3" s="157"/>
      <c r="MYU3" s="157"/>
      <c r="MYV3" s="157"/>
      <c r="MYW3" s="157"/>
      <c r="MYX3" s="157"/>
      <c r="MYY3" s="157"/>
      <c r="MYZ3" s="157"/>
      <c r="MZA3" s="157"/>
      <c r="MZB3" s="157"/>
      <c r="MZC3" s="157"/>
      <c r="MZD3" s="157"/>
      <c r="MZE3" s="157"/>
      <c r="MZF3" s="157"/>
      <c r="MZG3" s="157"/>
      <c r="MZH3" s="157"/>
      <c r="MZI3" s="157"/>
      <c r="MZJ3" s="157"/>
      <c r="MZK3" s="157"/>
      <c r="MZL3" s="157"/>
      <c r="MZM3" s="157"/>
      <c r="MZN3" s="157"/>
      <c r="MZO3" s="157"/>
      <c r="MZP3" s="157"/>
      <c r="MZQ3" s="157"/>
      <c r="MZR3" s="157"/>
      <c r="MZS3" s="157"/>
      <c r="MZT3" s="157"/>
      <c r="MZU3" s="157"/>
      <c r="MZV3" s="157"/>
      <c r="MZW3" s="157"/>
      <c r="MZX3" s="157"/>
      <c r="MZY3" s="157"/>
      <c r="MZZ3" s="157"/>
      <c r="NAA3" s="157"/>
      <c r="NAB3" s="157"/>
      <c r="NAC3" s="157"/>
      <c r="NAD3" s="157"/>
      <c r="NAE3" s="157"/>
      <c r="NAF3" s="157"/>
      <c r="NAG3" s="157"/>
      <c r="NAH3" s="157"/>
      <c r="NAI3" s="157"/>
      <c r="NAJ3" s="157"/>
      <c r="NAK3" s="157"/>
      <c r="NAL3" s="157"/>
      <c r="NAM3" s="157"/>
      <c r="NAN3" s="157"/>
      <c r="NAO3" s="157"/>
      <c r="NAP3" s="157"/>
      <c r="NAQ3" s="157"/>
      <c r="NAR3" s="157"/>
      <c r="NAS3" s="157"/>
      <c r="NAT3" s="157"/>
      <c r="NAU3" s="157"/>
      <c r="NAV3" s="157"/>
      <c r="NAW3" s="157"/>
      <c r="NAX3" s="157"/>
      <c r="NAY3" s="157"/>
      <c r="NAZ3" s="157"/>
      <c r="NBA3" s="157"/>
      <c r="NBB3" s="157"/>
      <c r="NBC3" s="157"/>
      <c r="NBD3" s="157"/>
      <c r="NBE3" s="157"/>
      <c r="NBF3" s="157"/>
      <c r="NBG3" s="157"/>
      <c r="NBH3" s="157"/>
      <c r="NBI3" s="157"/>
      <c r="NBJ3" s="157"/>
      <c r="NBK3" s="157"/>
      <c r="NBL3" s="157"/>
      <c r="NBM3" s="157"/>
      <c r="NBN3" s="157"/>
      <c r="NBO3" s="157"/>
      <c r="NBP3" s="157"/>
      <c r="NBQ3" s="157"/>
      <c r="NBR3" s="157"/>
      <c r="NBS3" s="157"/>
      <c r="NBT3" s="157"/>
      <c r="NBU3" s="157"/>
      <c r="NBV3" s="157"/>
      <c r="NBW3" s="157"/>
      <c r="NBX3" s="157"/>
      <c r="NBY3" s="157"/>
      <c r="NBZ3" s="157"/>
      <c r="NCA3" s="157"/>
      <c r="NCB3" s="157"/>
      <c r="NCC3" s="157"/>
      <c r="NCD3" s="157"/>
      <c r="NCE3" s="157"/>
      <c r="NCF3" s="157"/>
      <c r="NCG3" s="157"/>
      <c r="NCH3" s="157"/>
      <c r="NCI3" s="157"/>
      <c r="NCJ3" s="157"/>
      <c r="NCK3" s="157"/>
      <c r="NCL3" s="157"/>
      <c r="NCM3" s="157"/>
      <c r="NCN3" s="157"/>
      <c r="NCO3" s="157"/>
      <c r="NCP3" s="157"/>
      <c r="NCQ3" s="157"/>
      <c r="NCR3" s="157"/>
      <c r="NCS3" s="157"/>
      <c r="NCT3" s="157"/>
      <c r="NCU3" s="157"/>
      <c r="NCV3" s="157"/>
      <c r="NCW3" s="157"/>
      <c r="NCX3" s="157"/>
      <c r="NCY3" s="157"/>
      <c r="NCZ3" s="157"/>
      <c r="NDA3" s="157"/>
      <c r="NDB3" s="157"/>
      <c r="NDC3" s="157"/>
      <c r="NDD3" s="157"/>
      <c r="NDE3" s="157"/>
      <c r="NDF3" s="157"/>
      <c r="NDG3" s="157"/>
      <c r="NDH3" s="157"/>
      <c r="NDI3" s="157"/>
      <c r="NDJ3" s="157"/>
      <c r="NDK3" s="157"/>
      <c r="NDL3" s="157"/>
      <c r="NDM3" s="157"/>
      <c r="NDN3" s="157"/>
      <c r="NDO3" s="157"/>
      <c r="NDP3" s="157"/>
      <c r="NDQ3" s="157"/>
      <c r="NDR3" s="157"/>
      <c r="NDS3" s="157"/>
      <c r="NDT3" s="157"/>
      <c r="NDU3" s="157"/>
      <c r="NDV3" s="157"/>
      <c r="NDW3" s="157"/>
      <c r="NDX3" s="157"/>
      <c r="NDY3" s="157"/>
      <c r="NDZ3" s="157"/>
      <c r="NEA3" s="157"/>
      <c r="NEB3" s="157"/>
      <c r="NEC3" s="157"/>
      <c r="NED3" s="157"/>
      <c r="NEE3" s="157"/>
      <c r="NEF3" s="157"/>
      <c r="NEG3" s="157"/>
      <c r="NEH3" s="157"/>
      <c r="NEI3" s="157"/>
      <c r="NEJ3" s="157"/>
      <c r="NEK3" s="157"/>
      <c r="NEL3" s="157"/>
      <c r="NEM3" s="157"/>
      <c r="NEN3" s="157"/>
      <c r="NEO3" s="157"/>
      <c r="NEP3" s="157"/>
      <c r="NEQ3" s="157"/>
      <c r="NER3" s="157"/>
      <c r="NES3" s="157"/>
      <c r="NET3" s="157"/>
      <c r="NEU3" s="157"/>
      <c r="NEV3" s="157"/>
      <c r="NEW3" s="157"/>
      <c r="NEX3" s="157"/>
      <c r="NEY3" s="157"/>
      <c r="NEZ3" s="157"/>
      <c r="NFA3" s="157"/>
      <c r="NFB3" s="157"/>
      <c r="NFC3" s="157"/>
      <c r="NFD3" s="157"/>
      <c r="NFE3" s="157"/>
      <c r="NFF3" s="157"/>
      <c r="NFG3" s="157"/>
      <c r="NFH3" s="157"/>
      <c r="NFI3" s="157"/>
      <c r="NFJ3" s="157"/>
      <c r="NFK3" s="157"/>
      <c r="NFL3" s="157"/>
      <c r="NFM3" s="157"/>
      <c r="NFN3" s="157"/>
      <c r="NFO3" s="157"/>
      <c r="NFP3" s="157"/>
      <c r="NFQ3" s="157"/>
      <c r="NFR3" s="157"/>
      <c r="NFS3" s="157"/>
      <c r="NFT3" s="157"/>
      <c r="NFU3" s="157"/>
      <c r="NFV3" s="157"/>
      <c r="NFW3" s="157"/>
      <c r="NFX3" s="157"/>
      <c r="NFY3" s="157"/>
      <c r="NFZ3" s="157"/>
      <c r="NGA3" s="157"/>
      <c r="NGB3" s="157"/>
      <c r="NGC3" s="157"/>
      <c r="NGD3" s="157"/>
      <c r="NGE3" s="157"/>
      <c r="NGF3" s="157"/>
      <c r="NGG3" s="157"/>
      <c r="NGH3" s="157"/>
      <c r="NGI3" s="157"/>
      <c r="NGJ3" s="157"/>
      <c r="NGK3" s="157"/>
      <c r="NGL3" s="157"/>
      <c r="NGM3" s="157"/>
      <c r="NGN3" s="157"/>
      <c r="NGO3" s="157"/>
      <c r="NGP3" s="157"/>
      <c r="NGQ3" s="157"/>
      <c r="NGR3" s="157"/>
      <c r="NGS3" s="157"/>
      <c r="NGT3" s="157"/>
      <c r="NGU3" s="157"/>
      <c r="NGV3" s="157"/>
      <c r="NGW3" s="157"/>
      <c r="NGX3" s="157"/>
      <c r="NGY3" s="157"/>
      <c r="NGZ3" s="157"/>
      <c r="NHA3" s="157"/>
      <c r="NHB3" s="157"/>
      <c r="NHC3" s="157"/>
      <c r="NHD3" s="157"/>
      <c r="NHE3" s="157"/>
      <c r="NHF3" s="157"/>
      <c r="NHG3" s="157"/>
      <c r="NHH3" s="157"/>
      <c r="NHI3" s="157"/>
      <c r="NHJ3" s="157"/>
      <c r="NHK3" s="157"/>
      <c r="NHL3" s="157"/>
      <c r="NHM3" s="157"/>
      <c r="NHN3" s="157"/>
      <c r="NHO3" s="157"/>
      <c r="NHP3" s="157"/>
      <c r="NHQ3" s="157"/>
      <c r="NHR3" s="157"/>
      <c r="NHS3" s="157"/>
      <c r="NHT3" s="157"/>
      <c r="NHU3" s="157"/>
      <c r="NHV3" s="157"/>
      <c r="NHW3" s="157"/>
      <c r="NHX3" s="157"/>
      <c r="NHY3" s="157"/>
      <c r="NHZ3" s="157"/>
      <c r="NIA3" s="157"/>
      <c r="NIB3" s="157"/>
      <c r="NIC3" s="157"/>
      <c r="NID3" s="157"/>
      <c r="NIE3" s="157"/>
      <c r="NIF3" s="157"/>
      <c r="NIG3" s="157"/>
      <c r="NIH3" s="157"/>
      <c r="NII3" s="157"/>
      <c r="NIJ3" s="157"/>
      <c r="NIK3" s="157"/>
      <c r="NIL3" s="157"/>
      <c r="NIM3" s="157"/>
      <c r="NIN3" s="157"/>
      <c r="NIO3" s="157"/>
      <c r="NIP3" s="157"/>
      <c r="NIQ3" s="157"/>
      <c r="NIR3" s="157"/>
      <c r="NIS3" s="157"/>
      <c r="NIT3" s="157"/>
      <c r="NIU3" s="157"/>
      <c r="NIV3" s="157"/>
      <c r="NIW3" s="157"/>
      <c r="NIX3" s="157"/>
      <c r="NIY3" s="157"/>
      <c r="NIZ3" s="157"/>
      <c r="NJA3" s="157"/>
      <c r="NJB3" s="157"/>
      <c r="NJC3" s="157"/>
      <c r="NJD3" s="157"/>
      <c r="NJE3" s="157"/>
      <c r="NJF3" s="157"/>
      <c r="NJG3" s="157"/>
      <c r="NJH3" s="157"/>
      <c r="NJI3" s="157"/>
      <c r="NJJ3" s="157"/>
      <c r="NJK3" s="157"/>
      <c r="NJL3" s="157"/>
      <c r="NJM3" s="157"/>
      <c r="NJN3" s="157"/>
      <c r="NJO3" s="157"/>
      <c r="NJP3" s="157"/>
      <c r="NJQ3" s="157"/>
      <c r="NJR3" s="157"/>
      <c r="NJS3" s="157"/>
      <c r="NJT3" s="157"/>
      <c r="NJU3" s="157"/>
      <c r="NJV3" s="157"/>
      <c r="NJW3" s="157"/>
      <c r="NJX3" s="157"/>
      <c r="NJY3" s="157"/>
      <c r="NJZ3" s="157"/>
      <c r="NKA3" s="157"/>
      <c r="NKB3" s="157"/>
      <c r="NKC3" s="157"/>
      <c r="NKD3" s="157"/>
      <c r="NKE3" s="157"/>
      <c r="NKF3" s="157"/>
      <c r="NKG3" s="157"/>
      <c r="NKH3" s="157"/>
      <c r="NKI3" s="157"/>
      <c r="NKJ3" s="157"/>
      <c r="NKK3" s="157"/>
      <c r="NKL3" s="157"/>
      <c r="NKM3" s="157"/>
      <c r="NKN3" s="157"/>
      <c r="NKO3" s="157"/>
      <c r="NKP3" s="157"/>
      <c r="NKQ3" s="157"/>
      <c r="NKR3" s="157"/>
      <c r="NKS3" s="157"/>
      <c r="NKT3" s="157"/>
      <c r="NKU3" s="157"/>
      <c r="NKV3" s="157"/>
      <c r="NKW3" s="157"/>
      <c r="NKX3" s="157"/>
      <c r="NKY3" s="157"/>
      <c r="NKZ3" s="157"/>
      <c r="NLA3" s="157"/>
      <c r="NLB3" s="157"/>
      <c r="NLC3" s="157"/>
      <c r="NLD3" s="157"/>
      <c r="NLE3" s="157"/>
      <c r="NLF3" s="157"/>
      <c r="NLG3" s="157"/>
      <c r="NLH3" s="157"/>
      <c r="NLI3" s="157"/>
      <c r="NLJ3" s="157"/>
      <c r="NLK3" s="157"/>
      <c r="NLL3" s="157"/>
      <c r="NLM3" s="157"/>
      <c r="NLN3" s="157"/>
      <c r="NLO3" s="157"/>
      <c r="NLP3" s="157"/>
      <c r="NLQ3" s="157"/>
      <c r="NLR3" s="157"/>
      <c r="NLS3" s="157"/>
      <c r="NLT3" s="157"/>
      <c r="NLU3" s="157"/>
      <c r="NLV3" s="157"/>
      <c r="NLW3" s="157"/>
      <c r="NLX3" s="157"/>
      <c r="NLY3" s="157"/>
      <c r="NLZ3" s="157"/>
      <c r="NMA3" s="157"/>
      <c r="NMB3" s="157"/>
      <c r="NMC3" s="157"/>
      <c r="NMD3" s="157"/>
      <c r="NME3" s="157"/>
      <c r="NMF3" s="157"/>
      <c r="NMG3" s="157"/>
      <c r="NMH3" s="157"/>
      <c r="NMI3" s="157"/>
      <c r="NMJ3" s="157"/>
      <c r="NMK3" s="157"/>
      <c r="NML3" s="157"/>
      <c r="NMM3" s="157"/>
      <c r="NMN3" s="157"/>
      <c r="NMO3" s="157"/>
      <c r="NMP3" s="157"/>
      <c r="NMQ3" s="157"/>
      <c r="NMR3" s="157"/>
      <c r="NMS3" s="157"/>
      <c r="NMT3" s="157"/>
      <c r="NMU3" s="157"/>
      <c r="NMV3" s="157"/>
      <c r="NMW3" s="157"/>
      <c r="NMX3" s="157"/>
      <c r="NMY3" s="157"/>
      <c r="NMZ3" s="157"/>
      <c r="NNA3" s="157"/>
      <c r="NNB3" s="157"/>
      <c r="NNC3" s="157"/>
      <c r="NND3" s="157"/>
      <c r="NNE3" s="157"/>
      <c r="NNF3" s="157"/>
      <c r="NNG3" s="157"/>
      <c r="NNH3" s="157"/>
      <c r="NNI3" s="157"/>
      <c r="NNJ3" s="157"/>
      <c r="NNK3" s="157"/>
      <c r="NNL3" s="157"/>
      <c r="NNM3" s="157"/>
      <c r="NNN3" s="157"/>
      <c r="NNO3" s="157"/>
      <c r="NNP3" s="157"/>
      <c r="NNQ3" s="157"/>
      <c r="NNR3" s="157"/>
      <c r="NNS3" s="157"/>
      <c r="NNT3" s="157"/>
      <c r="NNU3" s="157"/>
      <c r="NNV3" s="157"/>
      <c r="NNW3" s="157"/>
      <c r="NNX3" s="157"/>
      <c r="NNY3" s="157"/>
      <c r="NNZ3" s="157"/>
      <c r="NOA3" s="157"/>
      <c r="NOB3" s="157"/>
      <c r="NOC3" s="157"/>
      <c r="NOD3" s="157"/>
      <c r="NOE3" s="157"/>
      <c r="NOF3" s="157"/>
      <c r="NOG3" s="157"/>
      <c r="NOH3" s="157"/>
      <c r="NOI3" s="157"/>
      <c r="NOJ3" s="157"/>
      <c r="NOK3" s="157"/>
      <c r="NOL3" s="157"/>
      <c r="NOM3" s="157"/>
      <c r="NON3" s="157"/>
      <c r="NOO3" s="157"/>
      <c r="NOP3" s="157"/>
      <c r="NOQ3" s="157"/>
      <c r="NOR3" s="157"/>
      <c r="NOS3" s="157"/>
      <c r="NOT3" s="157"/>
      <c r="NOU3" s="157"/>
      <c r="NOV3" s="157"/>
      <c r="NOW3" s="157"/>
      <c r="NOX3" s="157"/>
      <c r="NOY3" s="157"/>
      <c r="NOZ3" s="157"/>
      <c r="NPA3" s="157"/>
      <c r="NPB3" s="157"/>
      <c r="NPC3" s="157"/>
      <c r="NPD3" s="157"/>
      <c r="NPE3" s="157"/>
      <c r="NPF3" s="157"/>
      <c r="NPG3" s="157"/>
      <c r="NPH3" s="157"/>
      <c r="NPI3" s="157"/>
      <c r="NPJ3" s="157"/>
      <c r="NPK3" s="157"/>
      <c r="NPL3" s="157"/>
      <c r="NPM3" s="157"/>
      <c r="NPN3" s="157"/>
      <c r="NPO3" s="157"/>
      <c r="NPP3" s="157"/>
      <c r="NPQ3" s="157"/>
      <c r="NPR3" s="157"/>
      <c r="NPS3" s="157"/>
      <c r="NPT3" s="157"/>
      <c r="NPU3" s="157"/>
      <c r="NPV3" s="157"/>
      <c r="NPW3" s="157"/>
      <c r="NPX3" s="157"/>
      <c r="NPY3" s="157"/>
      <c r="NPZ3" s="157"/>
      <c r="NQA3" s="157"/>
      <c r="NQB3" s="157"/>
      <c r="NQC3" s="157"/>
      <c r="NQD3" s="157"/>
      <c r="NQE3" s="157"/>
      <c r="NQF3" s="157"/>
      <c r="NQG3" s="157"/>
      <c r="NQH3" s="157"/>
      <c r="NQI3" s="157"/>
      <c r="NQJ3" s="157"/>
      <c r="NQK3" s="157"/>
      <c r="NQL3" s="157"/>
      <c r="NQM3" s="157"/>
      <c r="NQN3" s="157"/>
      <c r="NQO3" s="157"/>
      <c r="NQP3" s="157"/>
      <c r="NQQ3" s="157"/>
      <c r="NQR3" s="157"/>
      <c r="NQS3" s="157"/>
      <c r="NQT3" s="157"/>
      <c r="NQU3" s="157"/>
      <c r="NQV3" s="157"/>
      <c r="NQW3" s="157"/>
      <c r="NQX3" s="157"/>
      <c r="NQY3" s="157"/>
      <c r="NQZ3" s="157"/>
      <c r="NRA3" s="157"/>
      <c r="NRB3" s="157"/>
      <c r="NRC3" s="157"/>
      <c r="NRD3" s="157"/>
      <c r="NRE3" s="157"/>
      <c r="NRF3" s="157"/>
      <c r="NRG3" s="157"/>
      <c r="NRH3" s="157"/>
      <c r="NRI3" s="157"/>
      <c r="NRJ3" s="157"/>
      <c r="NRK3" s="157"/>
      <c r="NRL3" s="157"/>
      <c r="NRM3" s="157"/>
      <c r="NRN3" s="157"/>
      <c r="NRO3" s="157"/>
      <c r="NRP3" s="157"/>
      <c r="NRQ3" s="157"/>
      <c r="NRR3" s="157"/>
      <c r="NRS3" s="157"/>
      <c r="NRT3" s="157"/>
      <c r="NRU3" s="157"/>
      <c r="NRV3" s="157"/>
      <c r="NRW3" s="157"/>
      <c r="NRX3" s="157"/>
      <c r="NRY3" s="157"/>
      <c r="NRZ3" s="157"/>
      <c r="NSA3" s="157"/>
      <c r="NSB3" s="157"/>
      <c r="NSC3" s="157"/>
      <c r="NSD3" s="157"/>
      <c r="NSE3" s="157"/>
      <c r="NSF3" s="157"/>
      <c r="NSG3" s="157"/>
      <c r="NSH3" s="157"/>
      <c r="NSI3" s="157"/>
      <c r="NSJ3" s="157"/>
      <c r="NSK3" s="157"/>
      <c r="NSL3" s="157"/>
      <c r="NSM3" s="157"/>
      <c r="NSN3" s="157"/>
      <c r="NSO3" s="157"/>
      <c r="NSP3" s="157"/>
      <c r="NSQ3" s="157"/>
      <c r="NSR3" s="157"/>
      <c r="NSS3" s="157"/>
      <c r="NST3" s="157"/>
      <c r="NSU3" s="157"/>
      <c r="NSV3" s="157"/>
      <c r="NSW3" s="157"/>
      <c r="NSX3" s="157"/>
      <c r="NSY3" s="157"/>
      <c r="NSZ3" s="157"/>
      <c r="NTA3" s="157"/>
      <c r="NTB3" s="157"/>
      <c r="NTC3" s="157"/>
      <c r="NTD3" s="157"/>
      <c r="NTE3" s="157"/>
      <c r="NTF3" s="157"/>
      <c r="NTG3" s="157"/>
      <c r="NTH3" s="157"/>
      <c r="NTI3" s="157"/>
      <c r="NTJ3" s="157"/>
      <c r="NTK3" s="157"/>
      <c r="NTL3" s="157"/>
      <c r="NTM3" s="157"/>
      <c r="NTN3" s="157"/>
      <c r="NTO3" s="157"/>
      <c r="NTP3" s="157"/>
      <c r="NTQ3" s="157"/>
      <c r="NTR3" s="157"/>
      <c r="NTS3" s="157"/>
      <c r="NTT3" s="157"/>
      <c r="NTU3" s="157"/>
      <c r="NTV3" s="157"/>
      <c r="NTW3" s="157"/>
      <c r="NTX3" s="157"/>
      <c r="NTY3" s="157"/>
      <c r="NTZ3" s="157"/>
      <c r="NUA3" s="157"/>
      <c r="NUB3" s="157"/>
      <c r="NUC3" s="157"/>
      <c r="NUD3" s="157"/>
      <c r="NUE3" s="157"/>
      <c r="NUF3" s="157"/>
      <c r="NUG3" s="157"/>
      <c r="NUH3" s="157"/>
      <c r="NUI3" s="157"/>
      <c r="NUJ3" s="157"/>
      <c r="NUK3" s="157"/>
      <c r="NUL3" s="157"/>
      <c r="NUM3" s="157"/>
      <c r="NUN3" s="157"/>
      <c r="NUO3" s="157"/>
      <c r="NUP3" s="157"/>
      <c r="NUQ3" s="157"/>
      <c r="NUR3" s="157"/>
      <c r="NUS3" s="157"/>
      <c r="NUT3" s="157"/>
      <c r="NUU3" s="157"/>
      <c r="NUV3" s="157"/>
      <c r="NUW3" s="157"/>
      <c r="NUX3" s="157"/>
      <c r="NUY3" s="157"/>
      <c r="NUZ3" s="157"/>
      <c r="NVA3" s="157"/>
      <c r="NVB3" s="157"/>
      <c r="NVC3" s="157"/>
      <c r="NVD3" s="157"/>
      <c r="NVE3" s="157"/>
      <c r="NVF3" s="157"/>
      <c r="NVG3" s="157"/>
      <c r="NVH3" s="157"/>
      <c r="NVI3" s="157"/>
      <c r="NVJ3" s="157"/>
      <c r="NVK3" s="157"/>
      <c r="NVL3" s="157"/>
      <c r="NVM3" s="157"/>
      <c r="NVN3" s="157"/>
      <c r="NVO3" s="157"/>
      <c r="NVP3" s="157"/>
      <c r="NVQ3" s="157"/>
      <c r="NVR3" s="157"/>
      <c r="NVS3" s="157"/>
      <c r="NVT3" s="157"/>
      <c r="NVU3" s="157"/>
      <c r="NVV3" s="157"/>
      <c r="NVW3" s="157"/>
      <c r="NVX3" s="157"/>
      <c r="NVY3" s="157"/>
      <c r="NVZ3" s="157"/>
      <c r="NWA3" s="157"/>
      <c r="NWB3" s="157"/>
      <c r="NWC3" s="157"/>
      <c r="NWD3" s="157"/>
      <c r="NWE3" s="157"/>
      <c r="NWF3" s="157"/>
      <c r="NWG3" s="157"/>
      <c r="NWH3" s="157"/>
      <c r="NWI3" s="157"/>
      <c r="NWJ3" s="157"/>
      <c r="NWK3" s="157"/>
      <c r="NWL3" s="157"/>
      <c r="NWM3" s="157"/>
      <c r="NWN3" s="157"/>
      <c r="NWO3" s="157"/>
      <c r="NWP3" s="157"/>
      <c r="NWQ3" s="157"/>
      <c r="NWR3" s="157"/>
      <c r="NWS3" s="157"/>
      <c r="NWT3" s="157"/>
      <c r="NWU3" s="157"/>
      <c r="NWV3" s="157"/>
      <c r="NWW3" s="157"/>
      <c r="NWX3" s="157"/>
      <c r="NWY3" s="157"/>
      <c r="NWZ3" s="157"/>
      <c r="NXA3" s="157"/>
      <c r="NXB3" s="157"/>
      <c r="NXC3" s="157"/>
      <c r="NXD3" s="157"/>
      <c r="NXE3" s="157"/>
      <c r="NXF3" s="157"/>
      <c r="NXG3" s="157"/>
      <c r="NXH3" s="157"/>
      <c r="NXI3" s="157"/>
      <c r="NXJ3" s="157"/>
      <c r="NXK3" s="157"/>
      <c r="NXL3" s="157"/>
      <c r="NXM3" s="157"/>
      <c r="NXN3" s="157"/>
      <c r="NXO3" s="157"/>
      <c r="NXP3" s="157"/>
      <c r="NXQ3" s="157"/>
      <c r="NXR3" s="157"/>
      <c r="NXS3" s="157"/>
      <c r="NXT3" s="157"/>
      <c r="NXU3" s="157"/>
      <c r="NXV3" s="157"/>
      <c r="NXW3" s="157"/>
      <c r="NXX3" s="157"/>
      <c r="NXY3" s="157"/>
      <c r="NXZ3" s="157"/>
      <c r="NYA3" s="157"/>
      <c r="NYB3" s="157"/>
      <c r="NYC3" s="157"/>
      <c r="NYD3" s="157"/>
      <c r="NYE3" s="157"/>
      <c r="NYF3" s="157"/>
      <c r="NYG3" s="157"/>
      <c r="NYH3" s="157"/>
      <c r="NYI3" s="157"/>
      <c r="NYJ3" s="157"/>
      <c r="NYK3" s="157"/>
      <c r="NYL3" s="157"/>
      <c r="NYM3" s="157"/>
      <c r="NYN3" s="157"/>
      <c r="NYO3" s="157"/>
      <c r="NYP3" s="157"/>
      <c r="NYQ3" s="157"/>
      <c r="NYR3" s="157"/>
      <c r="NYS3" s="157"/>
      <c r="NYT3" s="157"/>
      <c r="NYU3" s="157"/>
      <c r="NYV3" s="157"/>
      <c r="NYW3" s="157"/>
      <c r="NYX3" s="157"/>
      <c r="NYY3" s="157"/>
      <c r="NYZ3" s="157"/>
      <c r="NZA3" s="157"/>
      <c r="NZB3" s="157"/>
      <c r="NZC3" s="157"/>
      <c r="NZD3" s="157"/>
      <c r="NZE3" s="157"/>
      <c r="NZF3" s="157"/>
      <c r="NZG3" s="157"/>
      <c r="NZH3" s="157"/>
      <c r="NZI3" s="157"/>
      <c r="NZJ3" s="157"/>
      <c r="NZK3" s="157"/>
      <c r="NZL3" s="157"/>
      <c r="NZM3" s="157"/>
      <c r="NZN3" s="157"/>
      <c r="NZO3" s="157"/>
      <c r="NZP3" s="157"/>
      <c r="NZQ3" s="157"/>
      <c r="NZR3" s="157"/>
      <c r="NZS3" s="157"/>
      <c r="NZT3" s="157"/>
      <c r="NZU3" s="157"/>
      <c r="NZV3" s="157"/>
      <c r="NZW3" s="157"/>
      <c r="NZX3" s="157"/>
      <c r="NZY3" s="157"/>
      <c r="NZZ3" s="157"/>
      <c r="OAA3" s="157"/>
      <c r="OAB3" s="157"/>
      <c r="OAC3" s="157"/>
      <c r="OAD3" s="157"/>
      <c r="OAE3" s="157"/>
      <c r="OAF3" s="157"/>
      <c r="OAG3" s="157"/>
      <c r="OAH3" s="157"/>
      <c r="OAI3" s="157"/>
      <c r="OAJ3" s="157"/>
      <c r="OAK3" s="157"/>
      <c r="OAL3" s="157"/>
      <c r="OAM3" s="157"/>
      <c r="OAN3" s="157"/>
      <c r="OAO3" s="157"/>
      <c r="OAP3" s="157"/>
      <c r="OAQ3" s="157"/>
      <c r="OAR3" s="157"/>
      <c r="OAS3" s="157"/>
      <c r="OAT3" s="157"/>
      <c r="OAU3" s="157"/>
      <c r="OAV3" s="157"/>
      <c r="OAW3" s="157"/>
      <c r="OAX3" s="157"/>
      <c r="OAY3" s="157"/>
      <c r="OAZ3" s="157"/>
      <c r="OBA3" s="157"/>
      <c r="OBB3" s="157"/>
      <c r="OBC3" s="157"/>
      <c r="OBD3" s="157"/>
      <c r="OBE3" s="157"/>
      <c r="OBF3" s="157"/>
      <c r="OBG3" s="157"/>
      <c r="OBH3" s="157"/>
      <c r="OBI3" s="157"/>
      <c r="OBJ3" s="157"/>
      <c r="OBK3" s="157"/>
      <c r="OBL3" s="157"/>
      <c r="OBM3" s="157"/>
      <c r="OBN3" s="157"/>
      <c r="OBO3" s="157"/>
      <c r="OBP3" s="157"/>
      <c r="OBQ3" s="157"/>
      <c r="OBR3" s="157"/>
      <c r="OBS3" s="157"/>
      <c r="OBT3" s="157"/>
      <c r="OBU3" s="157"/>
      <c r="OBV3" s="157"/>
      <c r="OBW3" s="157"/>
      <c r="OBX3" s="157"/>
      <c r="OBY3" s="157"/>
      <c r="OBZ3" s="157"/>
      <c r="OCA3" s="157"/>
      <c r="OCB3" s="157"/>
      <c r="OCC3" s="157"/>
      <c r="OCD3" s="157"/>
      <c r="OCE3" s="157"/>
      <c r="OCF3" s="157"/>
      <c r="OCG3" s="157"/>
      <c r="OCH3" s="157"/>
      <c r="OCI3" s="157"/>
      <c r="OCJ3" s="157"/>
      <c r="OCK3" s="157"/>
      <c r="OCL3" s="157"/>
      <c r="OCM3" s="157"/>
      <c r="OCN3" s="157"/>
      <c r="OCO3" s="157"/>
      <c r="OCP3" s="157"/>
      <c r="OCQ3" s="157"/>
      <c r="OCR3" s="157"/>
      <c r="OCS3" s="157"/>
      <c r="OCT3" s="157"/>
      <c r="OCU3" s="157"/>
      <c r="OCV3" s="157"/>
      <c r="OCW3" s="157"/>
      <c r="OCX3" s="157"/>
      <c r="OCY3" s="157"/>
      <c r="OCZ3" s="157"/>
      <c r="ODA3" s="157"/>
      <c r="ODB3" s="157"/>
      <c r="ODC3" s="157"/>
      <c r="ODD3" s="157"/>
      <c r="ODE3" s="157"/>
      <c r="ODF3" s="157"/>
      <c r="ODG3" s="157"/>
      <c r="ODH3" s="157"/>
      <c r="ODI3" s="157"/>
      <c r="ODJ3" s="157"/>
      <c r="ODK3" s="157"/>
      <c r="ODL3" s="157"/>
      <c r="ODM3" s="157"/>
      <c r="ODN3" s="157"/>
      <c r="ODO3" s="157"/>
      <c r="ODP3" s="157"/>
      <c r="ODQ3" s="157"/>
      <c r="ODR3" s="157"/>
      <c r="ODS3" s="157"/>
      <c r="ODT3" s="157"/>
      <c r="ODU3" s="157"/>
      <c r="ODV3" s="157"/>
      <c r="ODW3" s="157"/>
      <c r="ODX3" s="157"/>
      <c r="ODY3" s="157"/>
      <c r="ODZ3" s="157"/>
      <c r="OEA3" s="157"/>
      <c r="OEB3" s="157"/>
      <c r="OEC3" s="157"/>
      <c r="OED3" s="157"/>
      <c r="OEE3" s="157"/>
      <c r="OEF3" s="157"/>
      <c r="OEG3" s="157"/>
      <c r="OEH3" s="157"/>
      <c r="OEI3" s="157"/>
      <c r="OEJ3" s="157"/>
      <c r="OEK3" s="157"/>
      <c r="OEL3" s="157"/>
      <c r="OEM3" s="157"/>
      <c r="OEN3" s="157"/>
      <c r="OEO3" s="157"/>
      <c r="OEP3" s="157"/>
      <c r="OEQ3" s="157"/>
      <c r="OER3" s="157"/>
      <c r="OES3" s="157"/>
      <c r="OET3" s="157"/>
      <c r="OEU3" s="157"/>
      <c r="OEV3" s="157"/>
      <c r="OEW3" s="157"/>
      <c r="OEX3" s="157"/>
      <c r="OEY3" s="157"/>
      <c r="OEZ3" s="157"/>
      <c r="OFA3" s="157"/>
      <c r="OFB3" s="157"/>
      <c r="OFC3" s="157"/>
      <c r="OFD3" s="157"/>
      <c r="OFE3" s="157"/>
      <c r="OFF3" s="157"/>
      <c r="OFG3" s="157"/>
      <c r="OFH3" s="157"/>
      <c r="OFI3" s="157"/>
      <c r="OFJ3" s="157"/>
      <c r="OFK3" s="157"/>
      <c r="OFL3" s="157"/>
      <c r="OFM3" s="157"/>
      <c r="OFN3" s="157"/>
      <c r="OFO3" s="157"/>
      <c r="OFP3" s="157"/>
      <c r="OFQ3" s="157"/>
      <c r="OFR3" s="157"/>
      <c r="OFS3" s="157"/>
      <c r="OFT3" s="157"/>
      <c r="OFU3" s="157"/>
      <c r="OFV3" s="157"/>
      <c r="OFW3" s="157"/>
      <c r="OFX3" s="157"/>
      <c r="OFY3" s="157"/>
      <c r="OFZ3" s="157"/>
      <c r="OGA3" s="157"/>
      <c r="OGB3" s="157"/>
      <c r="OGC3" s="157"/>
      <c r="OGD3" s="157"/>
      <c r="OGE3" s="157"/>
      <c r="OGF3" s="157"/>
      <c r="OGG3" s="157"/>
      <c r="OGH3" s="157"/>
      <c r="OGI3" s="157"/>
      <c r="OGJ3" s="157"/>
      <c r="OGK3" s="157"/>
      <c r="OGL3" s="157"/>
      <c r="OGM3" s="157"/>
      <c r="OGN3" s="157"/>
      <c r="OGO3" s="157"/>
      <c r="OGP3" s="157"/>
      <c r="OGQ3" s="157"/>
      <c r="OGR3" s="157"/>
      <c r="OGS3" s="157"/>
      <c r="OGT3" s="157"/>
      <c r="OGU3" s="157"/>
      <c r="OGV3" s="157"/>
      <c r="OGW3" s="157"/>
      <c r="OGX3" s="157"/>
      <c r="OGY3" s="157"/>
      <c r="OGZ3" s="157"/>
      <c r="OHA3" s="157"/>
      <c r="OHB3" s="157"/>
      <c r="OHC3" s="157"/>
      <c r="OHD3" s="157"/>
      <c r="OHE3" s="157"/>
      <c r="OHF3" s="157"/>
      <c r="OHG3" s="157"/>
      <c r="OHH3" s="157"/>
      <c r="OHI3" s="157"/>
      <c r="OHJ3" s="157"/>
      <c r="OHK3" s="157"/>
      <c r="OHL3" s="157"/>
      <c r="OHM3" s="157"/>
      <c r="OHN3" s="157"/>
      <c r="OHO3" s="157"/>
      <c r="OHP3" s="157"/>
      <c r="OHQ3" s="157"/>
      <c r="OHR3" s="157"/>
      <c r="OHS3" s="157"/>
      <c r="OHT3" s="157"/>
      <c r="OHU3" s="157"/>
      <c r="OHV3" s="157"/>
      <c r="OHW3" s="157"/>
      <c r="OHX3" s="157"/>
      <c r="OHY3" s="157"/>
      <c r="OHZ3" s="157"/>
      <c r="OIA3" s="157"/>
      <c r="OIB3" s="157"/>
      <c r="OIC3" s="157"/>
      <c r="OID3" s="157"/>
      <c r="OIE3" s="157"/>
      <c r="OIF3" s="157"/>
      <c r="OIG3" s="157"/>
      <c r="OIH3" s="157"/>
      <c r="OII3" s="157"/>
      <c r="OIJ3" s="157"/>
      <c r="OIK3" s="157"/>
      <c r="OIL3" s="157"/>
      <c r="OIM3" s="157"/>
      <c r="OIN3" s="157"/>
      <c r="OIO3" s="157"/>
      <c r="OIP3" s="157"/>
      <c r="OIQ3" s="157"/>
      <c r="OIR3" s="157"/>
      <c r="OIS3" s="157"/>
      <c r="OIT3" s="157"/>
      <c r="OIU3" s="157"/>
      <c r="OIV3" s="157"/>
      <c r="OIW3" s="157"/>
      <c r="OIX3" s="157"/>
      <c r="OIY3" s="157"/>
      <c r="OIZ3" s="157"/>
      <c r="OJA3" s="157"/>
      <c r="OJB3" s="157"/>
      <c r="OJC3" s="157"/>
      <c r="OJD3" s="157"/>
      <c r="OJE3" s="157"/>
      <c r="OJF3" s="157"/>
      <c r="OJG3" s="157"/>
      <c r="OJH3" s="157"/>
      <c r="OJI3" s="157"/>
      <c r="OJJ3" s="157"/>
      <c r="OJK3" s="157"/>
      <c r="OJL3" s="157"/>
      <c r="OJM3" s="157"/>
      <c r="OJN3" s="157"/>
      <c r="OJO3" s="157"/>
      <c r="OJP3" s="157"/>
      <c r="OJQ3" s="157"/>
      <c r="OJR3" s="157"/>
      <c r="OJS3" s="157"/>
      <c r="OJT3" s="157"/>
      <c r="OJU3" s="157"/>
      <c r="OJV3" s="157"/>
      <c r="OJW3" s="157"/>
      <c r="OJX3" s="157"/>
      <c r="OJY3" s="157"/>
      <c r="OJZ3" s="157"/>
      <c r="OKA3" s="157"/>
      <c r="OKB3" s="157"/>
      <c r="OKC3" s="157"/>
      <c r="OKD3" s="157"/>
      <c r="OKE3" s="157"/>
      <c r="OKF3" s="157"/>
      <c r="OKG3" s="157"/>
      <c r="OKH3" s="157"/>
      <c r="OKI3" s="157"/>
      <c r="OKJ3" s="157"/>
      <c r="OKK3" s="157"/>
      <c r="OKL3" s="157"/>
      <c r="OKM3" s="157"/>
      <c r="OKN3" s="157"/>
      <c r="OKO3" s="157"/>
      <c r="OKP3" s="157"/>
      <c r="OKQ3" s="157"/>
      <c r="OKR3" s="157"/>
      <c r="OKS3" s="157"/>
      <c r="OKT3" s="157"/>
      <c r="OKU3" s="157"/>
      <c r="OKV3" s="157"/>
      <c r="OKW3" s="157"/>
      <c r="OKX3" s="157"/>
      <c r="OKY3" s="157"/>
      <c r="OKZ3" s="157"/>
      <c r="OLA3" s="157"/>
      <c r="OLB3" s="157"/>
      <c r="OLC3" s="157"/>
      <c r="OLD3" s="157"/>
      <c r="OLE3" s="157"/>
      <c r="OLF3" s="157"/>
      <c r="OLG3" s="157"/>
      <c r="OLH3" s="157"/>
      <c r="OLI3" s="157"/>
      <c r="OLJ3" s="157"/>
      <c r="OLK3" s="157"/>
      <c r="OLL3" s="157"/>
      <c r="OLM3" s="157"/>
      <c r="OLN3" s="157"/>
      <c r="OLO3" s="157"/>
      <c r="OLP3" s="157"/>
      <c r="OLQ3" s="157"/>
      <c r="OLR3" s="157"/>
      <c r="OLS3" s="157"/>
      <c r="OLT3" s="157"/>
      <c r="OLU3" s="157"/>
      <c r="OLV3" s="157"/>
      <c r="OLW3" s="157"/>
      <c r="OLX3" s="157"/>
      <c r="OLY3" s="157"/>
      <c r="OLZ3" s="157"/>
      <c r="OMA3" s="157"/>
      <c r="OMB3" s="157"/>
      <c r="OMC3" s="157"/>
      <c r="OMD3" s="157"/>
      <c r="OME3" s="157"/>
      <c r="OMF3" s="157"/>
      <c r="OMG3" s="157"/>
      <c r="OMH3" s="157"/>
      <c r="OMI3" s="157"/>
      <c r="OMJ3" s="157"/>
      <c r="OMK3" s="157"/>
      <c r="OML3" s="157"/>
      <c r="OMM3" s="157"/>
      <c r="OMN3" s="157"/>
      <c r="OMO3" s="157"/>
      <c r="OMP3" s="157"/>
      <c r="OMQ3" s="157"/>
      <c r="OMR3" s="157"/>
      <c r="OMS3" s="157"/>
      <c r="OMT3" s="157"/>
      <c r="OMU3" s="157"/>
      <c r="OMV3" s="157"/>
      <c r="OMW3" s="157"/>
      <c r="OMX3" s="157"/>
      <c r="OMY3" s="157"/>
      <c r="OMZ3" s="157"/>
      <c r="ONA3" s="157"/>
      <c r="ONB3" s="157"/>
      <c r="ONC3" s="157"/>
      <c r="OND3" s="157"/>
      <c r="ONE3" s="157"/>
      <c r="ONF3" s="157"/>
      <c r="ONG3" s="157"/>
      <c r="ONH3" s="157"/>
      <c r="ONI3" s="157"/>
      <c r="ONJ3" s="157"/>
      <c r="ONK3" s="157"/>
      <c r="ONL3" s="157"/>
      <c r="ONM3" s="157"/>
      <c r="ONN3" s="157"/>
      <c r="ONO3" s="157"/>
      <c r="ONP3" s="157"/>
      <c r="ONQ3" s="157"/>
      <c r="ONR3" s="157"/>
      <c r="ONS3" s="157"/>
      <c r="ONT3" s="157"/>
      <c r="ONU3" s="157"/>
      <c r="ONV3" s="157"/>
      <c r="ONW3" s="157"/>
      <c r="ONX3" s="157"/>
      <c r="ONY3" s="157"/>
      <c r="ONZ3" s="157"/>
      <c r="OOA3" s="157"/>
      <c r="OOB3" s="157"/>
      <c r="OOC3" s="157"/>
      <c r="OOD3" s="157"/>
      <c r="OOE3" s="157"/>
      <c r="OOF3" s="157"/>
      <c r="OOG3" s="157"/>
      <c r="OOH3" s="157"/>
      <c r="OOI3" s="157"/>
      <c r="OOJ3" s="157"/>
      <c r="OOK3" s="157"/>
      <c r="OOL3" s="157"/>
      <c r="OOM3" s="157"/>
      <c r="OON3" s="157"/>
      <c r="OOO3" s="157"/>
      <c r="OOP3" s="157"/>
      <c r="OOQ3" s="157"/>
      <c r="OOR3" s="157"/>
      <c r="OOS3" s="157"/>
      <c r="OOT3" s="157"/>
      <c r="OOU3" s="157"/>
      <c r="OOV3" s="157"/>
      <c r="OOW3" s="157"/>
      <c r="OOX3" s="157"/>
      <c r="OOY3" s="157"/>
      <c r="OOZ3" s="157"/>
      <c r="OPA3" s="157"/>
      <c r="OPB3" s="157"/>
      <c r="OPC3" s="157"/>
      <c r="OPD3" s="157"/>
      <c r="OPE3" s="157"/>
      <c r="OPF3" s="157"/>
      <c r="OPG3" s="157"/>
      <c r="OPH3" s="157"/>
      <c r="OPI3" s="157"/>
      <c r="OPJ3" s="157"/>
      <c r="OPK3" s="157"/>
      <c r="OPL3" s="157"/>
      <c r="OPM3" s="157"/>
      <c r="OPN3" s="157"/>
      <c r="OPO3" s="157"/>
      <c r="OPP3" s="157"/>
      <c r="OPQ3" s="157"/>
      <c r="OPR3" s="157"/>
      <c r="OPS3" s="157"/>
      <c r="OPT3" s="157"/>
      <c r="OPU3" s="157"/>
      <c r="OPV3" s="157"/>
      <c r="OPW3" s="157"/>
      <c r="OPX3" s="157"/>
      <c r="OPY3" s="157"/>
      <c r="OPZ3" s="157"/>
      <c r="OQA3" s="157"/>
      <c r="OQB3" s="157"/>
      <c r="OQC3" s="157"/>
      <c r="OQD3" s="157"/>
      <c r="OQE3" s="157"/>
      <c r="OQF3" s="157"/>
      <c r="OQG3" s="157"/>
      <c r="OQH3" s="157"/>
      <c r="OQI3" s="157"/>
      <c r="OQJ3" s="157"/>
      <c r="OQK3" s="157"/>
      <c r="OQL3" s="157"/>
      <c r="OQM3" s="157"/>
      <c r="OQN3" s="157"/>
      <c r="OQO3" s="157"/>
      <c r="OQP3" s="157"/>
      <c r="OQQ3" s="157"/>
      <c r="OQR3" s="157"/>
      <c r="OQS3" s="157"/>
      <c r="OQT3" s="157"/>
      <c r="OQU3" s="157"/>
      <c r="OQV3" s="157"/>
      <c r="OQW3" s="157"/>
      <c r="OQX3" s="157"/>
      <c r="OQY3" s="157"/>
      <c r="OQZ3" s="157"/>
      <c r="ORA3" s="157"/>
      <c r="ORB3" s="157"/>
      <c r="ORC3" s="157"/>
      <c r="ORD3" s="157"/>
      <c r="ORE3" s="157"/>
      <c r="ORF3" s="157"/>
      <c r="ORG3" s="157"/>
      <c r="ORH3" s="157"/>
      <c r="ORI3" s="157"/>
      <c r="ORJ3" s="157"/>
      <c r="ORK3" s="157"/>
      <c r="ORL3" s="157"/>
      <c r="ORM3" s="157"/>
      <c r="ORN3" s="157"/>
      <c r="ORO3" s="157"/>
      <c r="ORP3" s="157"/>
      <c r="ORQ3" s="157"/>
      <c r="ORR3" s="157"/>
      <c r="ORS3" s="157"/>
      <c r="ORT3" s="157"/>
      <c r="ORU3" s="157"/>
      <c r="ORV3" s="157"/>
      <c r="ORW3" s="157"/>
      <c r="ORX3" s="157"/>
      <c r="ORY3" s="157"/>
      <c r="ORZ3" s="157"/>
      <c r="OSA3" s="157"/>
      <c r="OSB3" s="157"/>
      <c r="OSC3" s="157"/>
      <c r="OSD3" s="157"/>
      <c r="OSE3" s="157"/>
      <c r="OSF3" s="157"/>
      <c r="OSG3" s="157"/>
      <c r="OSH3" s="157"/>
      <c r="OSI3" s="157"/>
      <c r="OSJ3" s="157"/>
      <c r="OSK3" s="157"/>
      <c r="OSL3" s="157"/>
      <c r="OSM3" s="157"/>
      <c r="OSN3" s="157"/>
      <c r="OSO3" s="157"/>
      <c r="OSP3" s="157"/>
      <c r="OSQ3" s="157"/>
      <c r="OSR3" s="157"/>
      <c r="OSS3" s="157"/>
      <c r="OST3" s="157"/>
      <c r="OSU3" s="157"/>
      <c r="OSV3" s="157"/>
      <c r="OSW3" s="157"/>
      <c r="OSX3" s="157"/>
      <c r="OSY3" s="157"/>
      <c r="OSZ3" s="157"/>
      <c r="OTA3" s="157"/>
      <c r="OTB3" s="157"/>
      <c r="OTC3" s="157"/>
      <c r="OTD3" s="157"/>
      <c r="OTE3" s="157"/>
      <c r="OTF3" s="157"/>
      <c r="OTG3" s="157"/>
      <c r="OTH3" s="157"/>
      <c r="OTI3" s="157"/>
      <c r="OTJ3" s="157"/>
      <c r="OTK3" s="157"/>
      <c r="OTL3" s="157"/>
      <c r="OTM3" s="157"/>
      <c r="OTN3" s="157"/>
      <c r="OTO3" s="157"/>
      <c r="OTP3" s="157"/>
      <c r="OTQ3" s="157"/>
      <c r="OTR3" s="157"/>
      <c r="OTS3" s="157"/>
      <c r="OTT3" s="157"/>
      <c r="OTU3" s="157"/>
      <c r="OTV3" s="157"/>
      <c r="OTW3" s="157"/>
      <c r="OTX3" s="157"/>
      <c r="OTY3" s="157"/>
      <c r="OTZ3" s="157"/>
      <c r="OUA3" s="157"/>
      <c r="OUB3" s="157"/>
      <c r="OUC3" s="157"/>
      <c r="OUD3" s="157"/>
      <c r="OUE3" s="157"/>
      <c r="OUF3" s="157"/>
      <c r="OUG3" s="157"/>
      <c r="OUH3" s="157"/>
      <c r="OUI3" s="157"/>
      <c r="OUJ3" s="157"/>
      <c r="OUK3" s="157"/>
      <c r="OUL3" s="157"/>
      <c r="OUM3" s="157"/>
      <c r="OUN3" s="157"/>
      <c r="OUO3" s="157"/>
      <c r="OUP3" s="157"/>
      <c r="OUQ3" s="157"/>
      <c r="OUR3" s="157"/>
      <c r="OUS3" s="157"/>
      <c r="OUT3" s="157"/>
      <c r="OUU3" s="157"/>
      <c r="OUV3" s="157"/>
      <c r="OUW3" s="157"/>
      <c r="OUX3" s="157"/>
      <c r="OUY3" s="157"/>
      <c r="OUZ3" s="157"/>
      <c r="OVA3" s="157"/>
      <c r="OVB3" s="157"/>
      <c r="OVC3" s="157"/>
      <c r="OVD3" s="157"/>
      <c r="OVE3" s="157"/>
      <c r="OVF3" s="157"/>
      <c r="OVG3" s="157"/>
      <c r="OVH3" s="157"/>
      <c r="OVI3" s="157"/>
      <c r="OVJ3" s="157"/>
      <c r="OVK3" s="157"/>
      <c r="OVL3" s="157"/>
      <c r="OVM3" s="157"/>
      <c r="OVN3" s="157"/>
      <c r="OVO3" s="157"/>
      <c r="OVP3" s="157"/>
      <c r="OVQ3" s="157"/>
      <c r="OVR3" s="157"/>
      <c r="OVS3" s="157"/>
      <c r="OVT3" s="157"/>
      <c r="OVU3" s="157"/>
      <c r="OVV3" s="157"/>
      <c r="OVW3" s="157"/>
      <c r="OVX3" s="157"/>
      <c r="OVY3" s="157"/>
      <c r="OVZ3" s="157"/>
      <c r="OWA3" s="157"/>
      <c r="OWB3" s="157"/>
      <c r="OWC3" s="157"/>
      <c r="OWD3" s="157"/>
      <c r="OWE3" s="157"/>
      <c r="OWF3" s="157"/>
      <c r="OWG3" s="157"/>
      <c r="OWH3" s="157"/>
      <c r="OWI3" s="157"/>
      <c r="OWJ3" s="157"/>
      <c r="OWK3" s="157"/>
      <c r="OWL3" s="157"/>
      <c r="OWM3" s="157"/>
      <c r="OWN3" s="157"/>
      <c r="OWO3" s="157"/>
      <c r="OWP3" s="157"/>
      <c r="OWQ3" s="157"/>
      <c r="OWR3" s="157"/>
      <c r="OWS3" s="157"/>
      <c r="OWT3" s="157"/>
      <c r="OWU3" s="157"/>
      <c r="OWV3" s="157"/>
      <c r="OWW3" s="157"/>
      <c r="OWX3" s="157"/>
      <c r="OWY3" s="157"/>
      <c r="OWZ3" s="157"/>
      <c r="OXA3" s="157"/>
      <c r="OXB3" s="157"/>
      <c r="OXC3" s="157"/>
      <c r="OXD3" s="157"/>
      <c r="OXE3" s="157"/>
      <c r="OXF3" s="157"/>
      <c r="OXG3" s="157"/>
      <c r="OXH3" s="157"/>
      <c r="OXI3" s="157"/>
      <c r="OXJ3" s="157"/>
      <c r="OXK3" s="157"/>
      <c r="OXL3" s="157"/>
      <c r="OXM3" s="157"/>
      <c r="OXN3" s="157"/>
      <c r="OXO3" s="157"/>
      <c r="OXP3" s="157"/>
      <c r="OXQ3" s="157"/>
      <c r="OXR3" s="157"/>
      <c r="OXS3" s="157"/>
      <c r="OXT3" s="157"/>
      <c r="OXU3" s="157"/>
      <c r="OXV3" s="157"/>
      <c r="OXW3" s="157"/>
      <c r="OXX3" s="157"/>
      <c r="OXY3" s="157"/>
      <c r="OXZ3" s="157"/>
      <c r="OYA3" s="157"/>
      <c r="OYB3" s="157"/>
      <c r="OYC3" s="157"/>
      <c r="OYD3" s="157"/>
      <c r="OYE3" s="157"/>
      <c r="OYF3" s="157"/>
      <c r="OYG3" s="157"/>
      <c r="OYH3" s="157"/>
      <c r="OYI3" s="157"/>
      <c r="OYJ3" s="157"/>
      <c r="OYK3" s="157"/>
      <c r="OYL3" s="157"/>
      <c r="OYM3" s="157"/>
      <c r="OYN3" s="157"/>
      <c r="OYO3" s="157"/>
      <c r="OYP3" s="157"/>
      <c r="OYQ3" s="157"/>
      <c r="OYR3" s="157"/>
      <c r="OYS3" s="157"/>
      <c r="OYT3" s="157"/>
      <c r="OYU3" s="157"/>
      <c r="OYV3" s="157"/>
      <c r="OYW3" s="157"/>
      <c r="OYX3" s="157"/>
      <c r="OYY3" s="157"/>
      <c r="OYZ3" s="157"/>
      <c r="OZA3" s="157"/>
      <c r="OZB3" s="157"/>
      <c r="OZC3" s="157"/>
      <c r="OZD3" s="157"/>
      <c r="OZE3" s="157"/>
      <c r="OZF3" s="157"/>
      <c r="OZG3" s="157"/>
      <c r="OZH3" s="157"/>
      <c r="OZI3" s="157"/>
      <c r="OZJ3" s="157"/>
      <c r="OZK3" s="157"/>
      <c r="OZL3" s="157"/>
      <c r="OZM3" s="157"/>
      <c r="OZN3" s="157"/>
      <c r="OZO3" s="157"/>
      <c r="OZP3" s="157"/>
      <c r="OZQ3" s="157"/>
      <c r="OZR3" s="157"/>
      <c r="OZS3" s="157"/>
      <c r="OZT3" s="157"/>
      <c r="OZU3" s="157"/>
      <c r="OZV3" s="157"/>
      <c r="OZW3" s="157"/>
      <c r="OZX3" s="157"/>
      <c r="OZY3" s="157"/>
      <c r="OZZ3" s="157"/>
      <c r="PAA3" s="157"/>
      <c r="PAB3" s="157"/>
      <c r="PAC3" s="157"/>
      <c r="PAD3" s="157"/>
      <c r="PAE3" s="157"/>
      <c r="PAF3" s="157"/>
      <c r="PAG3" s="157"/>
      <c r="PAH3" s="157"/>
      <c r="PAI3" s="157"/>
      <c r="PAJ3" s="157"/>
      <c r="PAK3" s="157"/>
      <c r="PAL3" s="157"/>
      <c r="PAM3" s="157"/>
      <c r="PAN3" s="157"/>
      <c r="PAO3" s="157"/>
      <c r="PAP3" s="157"/>
      <c r="PAQ3" s="157"/>
      <c r="PAR3" s="157"/>
      <c r="PAS3" s="157"/>
      <c r="PAT3" s="157"/>
      <c r="PAU3" s="157"/>
      <c r="PAV3" s="157"/>
      <c r="PAW3" s="157"/>
      <c r="PAX3" s="157"/>
      <c r="PAY3" s="157"/>
      <c r="PAZ3" s="157"/>
      <c r="PBA3" s="157"/>
      <c r="PBB3" s="157"/>
      <c r="PBC3" s="157"/>
      <c r="PBD3" s="157"/>
      <c r="PBE3" s="157"/>
      <c r="PBF3" s="157"/>
      <c r="PBG3" s="157"/>
      <c r="PBH3" s="157"/>
      <c r="PBI3" s="157"/>
      <c r="PBJ3" s="157"/>
      <c r="PBK3" s="157"/>
      <c r="PBL3" s="157"/>
      <c r="PBM3" s="157"/>
      <c r="PBN3" s="157"/>
      <c r="PBO3" s="157"/>
      <c r="PBP3" s="157"/>
      <c r="PBQ3" s="157"/>
      <c r="PBR3" s="157"/>
      <c r="PBS3" s="157"/>
      <c r="PBT3" s="157"/>
      <c r="PBU3" s="157"/>
      <c r="PBV3" s="157"/>
      <c r="PBW3" s="157"/>
      <c r="PBX3" s="157"/>
      <c r="PBY3" s="157"/>
      <c r="PBZ3" s="157"/>
      <c r="PCA3" s="157"/>
      <c r="PCB3" s="157"/>
      <c r="PCC3" s="157"/>
      <c r="PCD3" s="157"/>
      <c r="PCE3" s="157"/>
      <c r="PCF3" s="157"/>
      <c r="PCG3" s="157"/>
      <c r="PCH3" s="157"/>
      <c r="PCI3" s="157"/>
      <c r="PCJ3" s="157"/>
      <c r="PCK3" s="157"/>
      <c r="PCL3" s="157"/>
      <c r="PCM3" s="157"/>
      <c r="PCN3" s="157"/>
      <c r="PCO3" s="157"/>
      <c r="PCP3" s="157"/>
      <c r="PCQ3" s="157"/>
      <c r="PCR3" s="157"/>
      <c r="PCS3" s="157"/>
      <c r="PCT3" s="157"/>
      <c r="PCU3" s="157"/>
      <c r="PCV3" s="157"/>
      <c r="PCW3" s="157"/>
      <c r="PCX3" s="157"/>
      <c r="PCY3" s="157"/>
      <c r="PCZ3" s="157"/>
      <c r="PDA3" s="157"/>
      <c r="PDB3" s="157"/>
      <c r="PDC3" s="157"/>
      <c r="PDD3" s="157"/>
      <c r="PDE3" s="157"/>
      <c r="PDF3" s="157"/>
      <c r="PDG3" s="157"/>
      <c r="PDH3" s="157"/>
      <c r="PDI3" s="157"/>
      <c r="PDJ3" s="157"/>
      <c r="PDK3" s="157"/>
      <c r="PDL3" s="157"/>
      <c r="PDM3" s="157"/>
      <c r="PDN3" s="157"/>
      <c r="PDO3" s="157"/>
      <c r="PDP3" s="157"/>
      <c r="PDQ3" s="157"/>
      <c r="PDR3" s="157"/>
      <c r="PDS3" s="157"/>
      <c r="PDT3" s="157"/>
      <c r="PDU3" s="157"/>
      <c r="PDV3" s="157"/>
      <c r="PDW3" s="157"/>
      <c r="PDX3" s="157"/>
      <c r="PDY3" s="157"/>
      <c r="PDZ3" s="157"/>
      <c r="PEA3" s="157"/>
      <c r="PEB3" s="157"/>
      <c r="PEC3" s="157"/>
      <c r="PED3" s="157"/>
      <c r="PEE3" s="157"/>
      <c r="PEF3" s="157"/>
      <c r="PEG3" s="157"/>
      <c r="PEH3" s="157"/>
      <c r="PEI3" s="157"/>
      <c r="PEJ3" s="157"/>
      <c r="PEK3" s="157"/>
      <c r="PEL3" s="157"/>
      <c r="PEM3" s="157"/>
      <c r="PEN3" s="157"/>
      <c r="PEO3" s="157"/>
      <c r="PEP3" s="157"/>
      <c r="PEQ3" s="157"/>
      <c r="PER3" s="157"/>
      <c r="PES3" s="157"/>
      <c r="PET3" s="157"/>
      <c r="PEU3" s="157"/>
      <c r="PEV3" s="157"/>
      <c r="PEW3" s="157"/>
      <c r="PEX3" s="157"/>
      <c r="PEY3" s="157"/>
      <c r="PEZ3" s="157"/>
      <c r="PFA3" s="157"/>
      <c r="PFB3" s="157"/>
      <c r="PFC3" s="157"/>
      <c r="PFD3" s="157"/>
      <c r="PFE3" s="157"/>
      <c r="PFF3" s="157"/>
      <c r="PFG3" s="157"/>
      <c r="PFH3" s="157"/>
      <c r="PFI3" s="157"/>
      <c r="PFJ3" s="157"/>
      <c r="PFK3" s="157"/>
      <c r="PFL3" s="157"/>
      <c r="PFM3" s="157"/>
      <c r="PFN3" s="157"/>
      <c r="PFO3" s="157"/>
      <c r="PFP3" s="157"/>
      <c r="PFQ3" s="157"/>
      <c r="PFR3" s="157"/>
      <c r="PFS3" s="157"/>
      <c r="PFT3" s="157"/>
      <c r="PFU3" s="157"/>
      <c r="PFV3" s="157"/>
      <c r="PFW3" s="157"/>
      <c r="PFX3" s="157"/>
      <c r="PFY3" s="157"/>
      <c r="PFZ3" s="157"/>
      <c r="PGA3" s="157"/>
      <c r="PGB3" s="157"/>
      <c r="PGC3" s="157"/>
      <c r="PGD3" s="157"/>
      <c r="PGE3" s="157"/>
      <c r="PGF3" s="157"/>
      <c r="PGG3" s="157"/>
      <c r="PGH3" s="157"/>
      <c r="PGI3" s="157"/>
      <c r="PGJ3" s="157"/>
      <c r="PGK3" s="157"/>
      <c r="PGL3" s="157"/>
      <c r="PGM3" s="157"/>
      <c r="PGN3" s="157"/>
      <c r="PGO3" s="157"/>
      <c r="PGP3" s="157"/>
      <c r="PGQ3" s="157"/>
      <c r="PGR3" s="157"/>
      <c r="PGS3" s="157"/>
      <c r="PGT3" s="157"/>
      <c r="PGU3" s="157"/>
      <c r="PGV3" s="157"/>
      <c r="PGW3" s="157"/>
      <c r="PGX3" s="157"/>
      <c r="PGY3" s="157"/>
      <c r="PGZ3" s="157"/>
      <c r="PHA3" s="157"/>
      <c r="PHB3" s="157"/>
      <c r="PHC3" s="157"/>
      <c r="PHD3" s="157"/>
      <c r="PHE3" s="157"/>
      <c r="PHF3" s="157"/>
      <c r="PHG3" s="157"/>
      <c r="PHH3" s="157"/>
      <c r="PHI3" s="157"/>
      <c r="PHJ3" s="157"/>
      <c r="PHK3" s="157"/>
      <c r="PHL3" s="157"/>
      <c r="PHM3" s="157"/>
      <c r="PHN3" s="157"/>
      <c r="PHO3" s="157"/>
      <c r="PHP3" s="157"/>
      <c r="PHQ3" s="157"/>
      <c r="PHR3" s="157"/>
      <c r="PHS3" s="157"/>
      <c r="PHT3" s="157"/>
      <c r="PHU3" s="157"/>
      <c r="PHV3" s="157"/>
      <c r="PHW3" s="157"/>
      <c r="PHX3" s="157"/>
      <c r="PHY3" s="157"/>
      <c r="PHZ3" s="157"/>
      <c r="PIA3" s="157"/>
      <c r="PIB3" s="157"/>
      <c r="PIC3" s="157"/>
      <c r="PID3" s="157"/>
      <c r="PIE3" s="157"/>
      <c r="PIF3" s="157"/>
      <c r="PIG3" s="157"/>
      <c r="PIH3" s="157"/>
      <c r="PII3" s="157"/>
      <c r="PIJ3" s="157"/>
      <c r="PIK3" s="157"/>
      <c r="PIL3" s="157"/>
      <c r="PIM3" s="157"/>
      <c r="PIN3" s="157"/>
      <c r="PIO3" s="157"/>
      <c r="PIP3" s="157"/>
      <c r="PIQ3" s="157"/>
      <c r="PIR3" s="157"/>
      <c r="PIS3" s="157"/>
      <c r="PIT3" s="157"/>
      <c r="PIU3" s="157"/>
      <c r="PIV3" s="157"/>
      <c r="PIW3" s="157"/>
      <c r="PIX3" s="157"/>
      <c r="PIY3" s="157"/>
      <c r="PIZ3" s="157"/>
      <c r="PJA3" s="157"/>
      <c r="PJB3" s="157"/>
      <c r="PJC3" s="157"/>
      <c r="PJD3" s="157"/>
      <c r="PJE3" s="157"/>
      <c r="PJF3" s="157"/>
      <c r="PJG3" s="157"/>
      <c r="PJH3" s="157"/>
      <c r="PJI3" s="157"/>
      <c r="PJJ3" s="157"/>
      <c r="PJK3" s="157"/>
      <c r="PJL3" s="157"/>
      <c r="PJM3" s="157"/>
      <c r="PJN3" s="157"/>
      <c r="PJO3" s="157"/>
      <c r="PJP3" s="157"/>
      <c r="PJQ3" s="157"/>
      <c r="PJR3" s="157"/>
      <c r="PJS3" s="157"/>
      <c r="PJT3" s="157"/>
      <c r="PJU3" s="157"/>
      <c r="PJV3" s="157"/>
      <c r="PJW3" s="157"/>
      <c r="PJX3" s="157"/>
      <c r="PJY3" s="157"/>
      <c r="PJZ3" s="157"/>
      <c r="PKA3" s="157"/>
      <c r="PKB3" s="157"/>
      <c r="PKC3" s="157"/>
      <c r="PKD3" s="157"/>
      <c r="PKE3" s="157"/>
      <c r="PKF3" s="157"/>
      <c r="PKG3" s="157"/>
      <c r="PKH3" s="157"/>
      <c r="PKI3" s="157"/>
      <c r="PKJ3" s="157"/>
      <c r="PKK3" s="157"/>
      <c r="PKL3" s="157"/>
      <c r="PKM3" s="157"/>
      <c r="PKN3" s="157"/>
      <c r="PKO3" s="157"/>
      <c r="PKP3" s="157"/>
      <c r="PKQ3" s="157"/>
      <c r="PKR3" s="157"/>
      <c r="PKS3" s="157"/>
      <c r="PKT3" s="157"/>
      <c r="PKU3" s="157"/>
      <c r="PKV3" s="157"/>
      <c r="PKW3" s="157"/>
      <c r="PKX3" s="157"/>
      <c r="PKY3" s="157"/>
      <c r="PKZ3" s="157"/>
      <c r="PLA3" s="157"/>
      <c r="PLB3" s="157"/>
      <c r="PLC3" s="157"/>
      <c r="PLD3" s="157"/>
      <c r="PLE3" s="157"/>
      <c r="PLF3" s="157"/>
      <c r="PLG3" s="157"/>
      <c r="PLH3" s="157"/>
      <c r="PLI3" s="157"/>
      <c r="PLJ3" s="157"/>
      <c r="PLK3" s="157"/>
      <c r="PLL3" s="157"/>
      <c r="PLM3" s="157"/>
      <c r="PLN3" s="157"/>
      <c r="PLO3" s="157"/>
      <c r="PLP3" s="157"/>
      <c r="PLQ3" s="157"/>
      <c r="PLR3" s="157"/>
      <c r="PLS3" s="157"/>
      <c r="PLT3" s="157"/>
      <c r="PLU3" s="157"/>
      <c r="PLV3" s="157"/>
      <c r="PLW3" s="157"/>
      <c r="PLX3" s="157"/>
      <c r="PLY3" s="157"/>
      <c r="PLZ3" s="157"/>
      <c r="PMA3" s="157"/>
      <c r="PMB3" s="157"/>
      <c r="PMC3" s="157"/>
      <c r="PMD3" s="157"/>
      <c r="PME3" s="157"/>
      <c r="PMF3" s="157"/>
      <c r="PMG3" s="157"/>
      <c r="PMH3" s="157"/>
      <c r="PMI3" s="157"/>
      <c r="PMJ3" s="157"/>
      <c r="PMK3" s="157"/>
      <c r="PML3" s="157"/>
      <c r="PMM3" s="157"/>
      <c r="PMN3" s="157"/>
      <c r="PMO3" s="157"/>
      <c r="PMP3" s="157"/>
      <c r="PMQ3" s="157"/>
      <c r="PMR3" s="157"/>
      <c r="PMS3" s="157"/>
      <c r="PMT3" s="157"/>
      <c r="PMU3" s="157"/>
      <c r="PMV3" s="157"/>
      <c r="PMW3" s="157"/>
      <c r="PMX3" s="157"/>
      <c r="PMY3" s="157"/>
      <c r="PMZ3" s="157"/>
      <c r="PNA3" s="157"/>
      <c r="PNB3" s="157"/>
      <c r="PNC3" s="157"/>
      <c r="PND3" s="157"/>
      <c r="PNE3" s="157"/>
      <c r="PNF3" s="157"/>
      <c r="PNG3" s="157"/>
      <c r="PNH3" s="157"/>
      <c r="PNI3" s="157"/>
      <c r="PNJ3" s="157"/>
      <c r="PNK3" s="157"/>
      <c r="PNL3" s="157"/>
      <c r="PNM3" s="157"/>
      <c r="PNN3" s="157"/>
      <c r="PNO3" s="157"/>
      <c r="PNP3" s="157"/>
      <c r="PNQ3" s="157"/>
      <c r="PNR3" s="157"/>
      <c r="PNS3" s="157"/>
      <c r="PNT3" s="157"/>
      <c r="PNU3" s="157"/>
      <c r="PNV3" s="157"/>
      <c r="PNW3" s="157"/>
      <c r="PNX3" s="157"/>
      <c r="PNY3" s="157"/>
      <c r="PNZ3" s="157"/>
      <c r="POA3" s="157"/>
      <c r="POB3" s="157"/>
      <c r="POC3" s="157"/>
      <c r="POD3" s="157"/>
      <c r="POE3" s="157"/>
      <c r="POF3" s="157"/>
      <c r="POG3" s="157"/>
      <c r="POH3" s="157"/>
      <c r="POI3" s="157"/>
      <c r="POJ3" s="157"/>
      <c r="POK3" s="157"/>
      <c r="POL3" s="157"/>
      <c r="POM3" s="157"/>
      <c r="PON3" s="157"/>
      <c r="POO3" s="157"/>
      <c r="POP3" s="157"/>
      <c r="POQ3" s="157"/>
      <c r="POR3" s="157"/>
      <c r="POS3" s="157"/>
      <c r="POT3" s="157"/>
      <c r="POU3" s="157"/>
      <c r="POV3" s="157"/>
      <c r="POW3" s="157"/>
      <c r="POX3" s="157"/>
      <c r="POY3" s="157"/>
      <c r="POZ3" s="157"/>
      <c r="PPA3" s="157"/>
      <c r="PPB3" s="157"/>
      <c r="PPC3" s="157"/>
      <c r="PPD3" s="157"/>
      <c r="PPE3" s="157"/>
      <c r="PPF3" s="157"/>
      <c r="PPG3" s="157"/>
      <c r="PPH3" s="157"/>
      <c r="PPI3" s="157"/>
      <c r="PPJ3" s="157"/>
      <c r="PPK3" s="157"/>
      <c r="PPL3" s="157"/>
      <c r="PPM3" s="157"/>
      <c r="PPN3" s="157"/>
      <c r="PPO3" s="157"/>
      <c r="PPP3" s="157"/>
      <c r="PPQ3" s="157"/>
      <c r="PPR3" s="157"/>
      <c r="PPS3" s="157"/>
      <c r="PPT3" s="157"/>
      <c r="PPU3" s="157"/>
      <c r="PPV3" s="157"/>
      <c r="PPW3" s="157"/>
      <c r="PPX3" s="157"/>
      <c r="PPY3" s="157"/>
      <c r="PPZ3" s="157"/>
      <c r="PQA3" s="157"/>
      <c r="PQB3" s="157"/>
      <c r="PQC3" s="157"/>
      <c r="PQD3" s="157"/>
      <c r="PQE3" s="157"/>
      <c r="PQF3" s="157"/>
      <c r="PQG3" s="157"/>
      <c r="PQH3" s="157"/>
      <c r="PQI3" s="157"/>
      <c r="PQJ3" s="157"/>
      <c r="PQK3" s="157"/>
      <c r="PQL3" s="157"/>
      <c r="PQM3" s="157"/>
      <c r="PQN3" s="157"/>
      <c r="PQO3" s="157"/>
      <c r="PQP3" s="157"/>
      <c r="PQQ3" s="157"/>
      <c r="PQR3" s="157"/>
      <c r="PQS3" s="157"/>
      <c r="PQT3" s="157"/>
      <c r="PQU3" s="157"/>
      <c r="PQV3" s="157"/>
      <c r="PQW3" s="157"/>
      <c r="PQX3" s="157"/>
      <c r="PQY3" s="157"/>
      <c r="PQZ3" s="157"/>
      <c r="PRA3" s="157"/>
      <c r="PRB3" s="157"/>
      <c r="PRC3" s="157"/>
      <c r="PRD3" s="157"/>
      <c r="PRE3" s="157"/>
      <c r="PRF3" s="157"/>
      <c r="PRG3" s="157"/>
      <c r="PRH3" s="157"/>
      <c r="PRI3" s="157"/>
      <c r="PRJ3" s="157"/>
      <c r="PRK3" s="157"/>
      <c r="PRL3" s="157"/>
      <c r="PRM3" s="157"/>
      <c r="PRN3" s="157"/>
      <c r="PRO3" s="157"/>
      <c r="PRP3" s="157"/>
      <c r="PRQ3" s="157"/>
      <c r="PRR3" s="157"/>
      <c r="PRS3" s="157"/>
      <c r="PRT3" s="157"/>
      <c r="PRU3" s="157"/>
      <c r="PRV3" s="157"/>
      <c r="PRW3" s="157"/>
      <c r="PRX3" s="157"/>
      <c r="PRY3" s="157"/>
      <c r="PRZ3" s="157"/>
      <c r="PSA3" s="157"/>
      <c r="PSB3" s="157"/>
      <c r="PSC3" s="157"/>
      <c r="PSD3" s="157"/>
      <c r="PSE3" s="157"/>
      <c r="PSF3" s="157"/>
      <c r="PSG3" s="157"/>
      <c r="PSH3" s="157"/>
      <c r="PSI3" s="157"/>
      <c r="PSJ3" s="157"/>
      <c r="PSK3" s="157"/>
      <c r="PSL3" s="157"/>
      <c r="PSM3" s="157"/>
      <c r="PSN3" s="157"/>
      <c r="PSO3" s="157"/>
      <c r="PSP3" s="157"/>
      <c r="PSQ3" s="157"/>
      <c r="PSR3" s="157"/>
      <c r="PSS3" s="157"/>
      <c r="PST3" s="157"/>
      <c r="PSU3" s="157"/>
      <c r="PSV3" s="157"/>
      <c r="PSW3" s="157"/>
      <c r="PSX3" s="157"/>
      <c r="PSY3" s="157"/>
      <c r="PSZ3" s="157"/>
      <c r="PTA3" s="157"/>
      <c r="PTB3" s="157"/>
      <c r="PTC3" s="157"/>
      <c r="PTD3" s="157"/>
      <c r="PTE3" s="157"/>
      <c r="PTF3" s="157"/>
      <c r="PTG3" s="157"/>
      <c r="PTH3" s="157"/>
      <c r="PTI3" s="157"/>
      <c r="PTJ3" s="157"/>
      <c r="PTK3" s="157"/>
      <c r="PTL3" s="157"/>
      <c r="PTM3" s="157"/>
      <c r="PTN3" s="157"/>
      <c r="PTO3" s="157"/>
      <c r="PTP3" s="157"/>
      <c r="PTQ3" s="157"/>
      <c r="PTR3" s="157"/>
      <c r="PTS3" s="157"/>
      <c r="PTT3" s="157"/>
      <c r="PTU3" s="157"/>
      <c r="PTV3" s="157"/>
      <c r="PTW3" s="157"/>
      <c r="PTX3" s="157"/>
      <c r="PTY3" s="157"/>
      <c r="PTZ3" s="157"/>
      <c r="PUA3" s="157"/>
      <c r="PUB3" s="157"/>
      <c r="PUC3" s="157"/>
      <c r="PUD3" s="157"/>
      <c r="PUE3" s="157"/>
      <c r="PUF3" s="157"/>
      <c r="PUG3" s="157"/>
      <c r="PUH3" s="157"/>
      <c r="PUI3" s="157"/>
      <c r="PUJ3" s="157"/>
      <c r="PUK3" s="157"/>
      <c r="PUL3" s="157"/>
      <c r="PUM3" s="157"/>
      <c r="PUN3" s="157"/>
      <c r="PUO3" s="157"/>
      <c r="PUP3" s="157"/>
      <c r="PUQ3" s="157"/>
      <c r="PUR3" s="157"/>
      <c r="PUS3" s="157"/>
      <c r="PUT3" s="157"/>
      <c r="PUU3" s="157"/>
      <c r="PUV3" s="157"/>
      <c r="PUW3" s="157"/>
      <c r="PUX3" s="157"/>
      <c r="PUY3" s="157"/>
      <c r="PUZ3" s="157"/>
      <c r="PVA3" s="157"/>
      <c r="PVB3" s="157"/>
      <c r="PVC3" s="157"/>
      <c r="PVD3" s="157"/>
      <c r="PVE3" s="157"/>
      <c r="PVF3" s="157"/>
      <c r="PVG3" s="157"/>
      <c r="PVH3" s="157"/>
      <c r="PVI3" s="157"/>
      <c r="PVJ3" s="157"/>
      <c r="PVK3" s="157"/>
      <c r="PVL3" s="157"/>
      <c r="PVM3" s="157"/>
      <c r="PVN3" s="157"/>
      <c r="PVO3" s="157"/>
      <c r="PVP3" s="157"/>
      <c r="PVQ3" s="157"/>
      <c r="PVR3" s="157"/>
      <c r="PVS3" s="157"/>
      <c r="PVT3" s="157"/>
      <c r="PVU3" s="157"/>
      <c r="PVV3" s="157"/>
      <c r="PVW3" s="157"/>
      <c r="PVX3" s="157"/>
      <c r="PVY3" s="157"/>
      <c r="PVZ3" s="157"/>
      <c r="PWA3" s="157"/>
      <c r="PWB3" s="157"/>
      <c r="PWC3" s="157"/>
      <c r="PWD3" s="157"/>
      <c r="PWE3" s="157"/>
      <c r="PWF3" s="157"/>
      <c r="PWG3" s="157"/>
      <c r="PWH3" s="157"/>
      <c r="PWI3" s="157"/>
      <c r="PWJ3" s="157"/>
      <c r="PWK3" s="157"/>
      <c r="PWL3" s="157"/>
      <c r="PWM3" s="157"/>
      <c r="PWN3" s="157"/>
      <c r="PWO3" s="157"/>
      <c r="PWP3" s="157"/>
      <c r="PWQ3" s="157"/>
      <c r="PWR3" s="157"/>
      <c r="PWS3" s="157"/>
      <c r="PWT3" s="157"/>
      <c r="PWU3" s="157"/>
      <c r="PWV3" s="157"/>
      <c r="PWW3" s="157"/>
      <c r="PWX3" s="157"/>
      <c r="PWY3" s="157"/>
      <c r="PWZ3" s="157"/>
      <c r="PXA3" s="157"/>
      <c r="PXB3" s="157"/>
      <c r="PXC3" s="157"/>
      <c r="PXD3" s="157"/>
      <c r="PXE3" s="157"/>
      <c r="PXF3" s="157"/>
      <c r="PXG3" s="157"/>
      <c r="PXH3" s="157"/>
      <c r="PXI3" s="157"/>
      <c r="PXJ3" s="157"/>
      <c r="PXK3" s="157"/>
      <c r="PXL3" s="157"/>
      <c r="PXM3" s="157"/>
      <c r="PXN3" s="157"/>
      <c r="PXO3" s="157"/>
      <c r="PXP3" s="157"/>
      <c r="PXQ3" s="157"/>
      <c r="PXR3" s="157"/>
      <c r="PXS3" s="157"/>
      <c r="PXT3" s="157"/>
      <c r="PXU3" s="157"/>
      <c r="PXV3" s="157"/>
      <c r="PXW3" s="157"/>
      <c r="PXX3" s="157"/>
      <c r="PXY3" s="157"/>
      <c r="PXZ3" s="157"/>
      <c r="PYA3" s="157"/>
      <c r="PYB3" s="157"/>
      <c r="PYC3" s="157"/>
      <c r="PYD3" s="157"/>
      <c r="PYE3" s="157"/>
      <c r="PYF3" s="157"/>
      <c r="PYG3" s="157"/>
      <c r="PYH3" s="157"/>
      <c r="PYI3" s="157"/>
      <c r="PYJ3" s="157"/>
      <c r="PYK3" s="157"/>
      <c r="PYL3" s="157"/>
      <c r="PYM3" s="157"/>
      <c r="PYN3" s="157"/>
      <c r="PYO3" s="157"/>
      <c r="PYP3" s="157"/>
      <c r="PYQ3" s="157"/>
      <c r="PYR3" s="157"/>
      <c r="PYS3" s="157"/>
      <c r="PYT3" s="157"/>
      <c r="PYU3" s="157"/>
      <c r="PYV3" s="157"/>
      <c r="PYW3" s="157"/>
      <c r="PYX3" s="157"/>
      <c r="PYY3" s="157"/>
      <c r="PYZ3" s="157"/>
      <c r="PZA3" s="157"/>
      <c r="PZB3" s="157"/>
      <c r="PZC3" s="157"/>
      <c r="PZD3" s="157"/>
      <c r="PZE3" s="157"/>
      <c r="PZF3" s="157"/>
      <c r="PZG3" s="157"/>
      <c r="PZH3" s="157"/>
      <c r="PZI3" s="157"/>
      <c r="PZJ3" s="157"/>
      <c r="PZK3" s="157"/>
      <c r="PZL3" s="157"/>
      <c r="PZM3" s="157"/>
      <c r="PZN3" s="157"/>
      <c r="PZO3" s="157"/>
      <c r="PZP3" s="157"/>
      <c r="PZQ3" s="157"/>
      <c r="PZR3" s="157"/>
      <c r="PZS3" s="157"/>
      <c r="PZT3" s="157"/>
      <c r="PZU3" s="157"/>
      <c r="PZV3" s="157"/>
      <c r="PZW3" s="157"/>
      <c r="PZX3" s="157"/>
      <c r="PZY3" s="157"/>
      <c r="PZZ3" s="157"/>
      <c r="QAA3" s="157"/>
      <c r="QAB3" s="157"/>
      <c r="QAC3" s="157"/>
      <c r="QAD3" s="157"/>
      <c r="QAE3" s="157"/>
      <c r="QAF3" s="157"/>
      <c r="QAG3" s="157"/>
      <c r="QAH3" s="157"/>
      <c r="QAI3" s="157"/>
      <c r="QAJ3" s="157"/>
      <c r="QAK3" s="157"/>
      <c r="QAL3" s="157"/>
      <c r="QAM3" s="157"/>
      <c r="QAN3" s="157"/>
      <c r="QAO3" s="157"/>
      <c r="QAP3" s="157"/>
      <c r="QAQ3" s="157"/>
      <c r="QAR3" s="157"/>
      <c r="QAS3" s="157"/>
      <c r="QAT3" s="157"/>
      <c r="QAU3" s="157"/>
      <c r="QAV3" s="157"/>
      <c r="QAW3" s="157"/>
      <c r="QAX3" s="157"/>
      <c r="QAY3" s="157"/>
      <c r="QAZ3" s="157"/>
      <c r="QBA3" s="157"/>
      <c r="QBB3" s="157"/>
      <c r="QBC3" s="157"/>
      <c r="QBD3" s="157"/>
      <c r="QBE3" s="157"/>
      <c r="QBF3" s="157"/>
      <c r="QBG3" s="157"/>
      <c r="QBH3" s="157"/>
      <c r="QBI3" s="157"/>
      <c r="QBJ3" s="157"/>
      <c r="QBK3" s="157"/>
      <c r="QBL3" s="157"/>
      <c r="QBM3" s="157"/>
      <c r="QBN3" s="157"/>
      <c r="QBO3" s="157"/>
      <c r="QBP3" s="157"/>
      <c r="QBQ3" s="157"/>
      <c r="QBR3" s="157"/>
      <c r="QBS3" s="157"/>
      <c r="QBT3" s="157"/>
      <c r="QBU3" s="157"/>
      <c r="QBV3" s="157"/>
      <c r="QBW3" s="157"/>
      <c r="QBX3" s="157"/>
      <c r="QBY3" s="157"/>
      <c r="QBZ3" s="157"/>
      <c r="QCA3" s="157"/>
      <c r="QCB3" s="157"/>
      <c r="QCC3" s="157"/>
      <c r="QCD3" s="157"/>
      <c r="QCE3" s="157"/>
      <c r="QCF3" s="157"/>
      <c r="QCG3" s="157"/>
      <c r="QCH3" s="157"/>
      <c r="QCI3" s="157"/>
      <c r="QCJ3" s="157"/>
      <c r="QCK3" s="157"/>
      <c r="QCL3" s="157"/>
      <c r="QCM3" s="157"/>
      <c r="QCN3" s="157"/>
      <c r="QCO3" s="157"/>
      <c r="QCP3" s="157"/>
      <c r="QCQ3" s="157"/>
      <c r="QCR3" s="157"/>
      <c r="QCS3" s="157"/>
      <c r="QCT3" s="157"/>
      <c r="QCU3" s="157"/>
      <c r="QCV3" s="157"/>
      <c r="QCW3" s="157"/>
      <c r="QCX3" s="157"/>
      <c r="QCY3" s="157"/>
      <c r="QCZ3" s="157"/>
      <c r="QDA3" s="157"/>
      <c r="QDB3" s="157"/>
      <c r="QDC3" s="157"/>
      <c r="QDD3" s="157"/>
      <c r="QDE3" s="157"/>
      <c r="QDF3" s="157"/>
      <c r="QDG3" s="157"/>
      <c r="QDH3" s="157"/>
      <c r="QDI3" s="157"/>
      <c r="QDJ3" s="157"/>
      <c r="QDK3" s="157"/>
      <c r="QDL3" s="157"/>
      <c r="QDM3" s="157"/>
      <c r="QDN3" s="157"/>
      <c r="QDO3" s="157"/>
      <c r="QDP3" s="157"/>
      <c r="QDQ3" s="157"/>
      <c r="QDR3" s="157"/>
      <c r="QDS3" s="157"/>
      <c r="QDT3" s="157"/>
      <c r="QDU3" s="157"/>
      <c r="QDV3" s="157"/>
      <c r="QDW3" s="157"/>
      <c r="QDX3" s="157"/>
      <c r="QDY3" s="157"/>
      <c r="QDZ3" s="157"/>
      <c r="QEA3" s="157"/>
      <c r="QEB3" s="157"/>
      <c r="QEC3" s="157"/>
      <c r="QED3" s="157"/>
      <c r="QEE3" s="157"/>
      <c r="QEF3" s="157"/>
      <c r="QEG3" s="157"/>
      <c r="QEH3" s="157"/>
      <c r="QEI3" s="157"/>
      <c r="QEJ3" s="157"/>
      <c r="QEK3" s="157"/>
      <c r="QEL3" s="157"/>
      <c r="QEM3" s="157"/>
      <c r="QEN3" s="157"/>
      <c r="QEO3" s="157"/>
      <c r="QEP3" s="157"/>
      <c r="QEQ3" s="157"/>
      <c r="QER3" s="157"/>
      <c r="QES3" s="157"/>
      <c r="QET3" s="157"/>
      <c r="QEU3" s="157"/>
      <c r="QEV3" s="157"/>
      <c r="QEW3" s="157"/>
      <c r="QEX3" s="157"/>
      <c r="QEY3" s="157"/>
      <c r="QEZ3" s="157"/>
      <c r="QFA3" s="157"/>
      <c r="QFB3" s="157"/>
      <c r="QFC3" s="157"/>
      <c r="QFD3" s="157"/>
      <c r="QFE3" s="157"/>
      <c r="QFF3" s="157"/>
      <c r="QFG3" s="157"/>
      <c r="QFH3" s="157"/>
      <c r="QFI3" s="157"/>
      <c r="QFJ3" s="157"/>
      <c r="QFK3" s="157"/>
      <c r="QFL3" s="157"/>
      <c r="QFM3" s="157"/>
      <c r="QFN3" s="157"/>
      <c r="QFO3" s="157"/>
      <c r="QFP3" s="157"/>
      <c r="QFQ3" s="157"/>
      <c r="QFR3" s="157"/>
      <c r="QFS3" s="157"/>
      <c r="QFT3" s="157"/>
      <c r="QFU3" s="157"/>
      <c r="QFV3" s="157"/>
      <c r="QFW3" s="157"/>
      <c r="QFX3" s="157"/>
      <c r="QFY3" s="157"/>
      <c r="QFZ3" s="157"/>
      <c r="QGA3" s="157"/>
      <c r="QGB3" s="157"/>
      <c r="QGC3" s="157"/>
      <c r="QGD3" s="157"/>
      <c r="QGE3" s="157"/>
      <c r="QGF3" s="157"/>
      <c r="QGG3" s="157"/>
      <c r="QGH3" s="157"/>
      <c r="QGI3" s="157"/>
      <c r="QGJ3" s="157"/>
      <c r="QGK3" s="157"/>
      <c r="QGL3" s="157"/>
      <c r="QGM3" s="157"/>
      <c r="QGN3" s="157"/>
      <c r="QGO3" s="157"/>
      <c r="QGP3" s="157"/>
      <c r="QGQ3" s="157"/>
      <c r="QGR3" s="157"/>
      <c r="QGS3" s="157"/>
      <c r="QGT3" s="157"/>
      <c r="QGU3" s="157"/>
      <c r="QGV3" s="157"/>
      <c r="QGW3" s="157"/>
      <c r="QGX3" s="157"/>
      <c r="QGY3" s="157"/>
      <c r="QGZ3" s="157"/>
      <c r="QHA3" s="157"/>
      <c r="QHB3" s="157"/>
      <c r="QHC3" s="157"/>
      <c r="QHD3" s="157"/>
      <c r="QHE3" s="157"/>
      <c r="QHF3" s="157"/>
      <c r="QHG3" s="157"/>
      <c r="QHH3" s="157"/>
      <c r="QHI3" s="157"/>
      <c r="QHJ3" s="157"/>
      <c r="QHK3" s="157"/>
      <c r="QHL3" s="157"/>
      <c r="QHM3" s="157"/>
      <c r="QHN3" s="157"/>
      <c r="QHO3" s="157"/>
      <c r="QHP3" s="157"/>
      <c r="QHQ3" s="157"/>
      <c r="QHR3" s="157"/>
      <c r="QHS3" s="157"/>
      <c r="QHT3" s="157"/>
      <c r="QHU3" s="157"/>
      <c r="QHV3" s="157"/>
      <c r="QHW3" s="157"/>
      <c r="QHX3" s="157"/>
      <c r="QHY3" s="157"/>
      <c r="QHZ3" s="157"/>
      <c r="QIA3" s="157"/>
      <c r="QIB3" s="157"/>
      <c r="QIC3" s="157"/>
      <c r="QID3" s="157"/>
      <c r="QIE3" s="157"/>
      <c r="QIF3" s="157"/>
      <c r="QIG3" s="157"/>
      <c r="QIH3" s="157"/>
      <c r="QII3" s="157"/>
      <c r="QIJ3" s="157"/>
      <c r="QIK3" s="157"/>
      <c r="QIL3" s="157"/>
      <c r="QIM3" s="157"/>
      <c r="QIN3" s="157"/>
      <c r="QIO3" s="157"/>
      <c r="QIP3" s="157"/>
      <c r="QIQ3" s="157"/>
      <c r="QIR3" s="157"/>
      <c r="QIS3" s="157"/>
      <c r="QIT3" s="157"/>
      <c r="QIU3" s="157"/>
      <c r="QIV3" s="157"/>
      <c r="QIW3" s="157"/>
      <c r="QIX3" s="157"/>
      <c r="QIY3" s="157"/>
      <c r="QIZ3" s="157"/>
      <c r="QJA3" s="157"/>
      <c r="QJB3" s="157"/>
      <c r="QJC3" s="157"/>
      <c r="QJD3" s="157"/>
      <c r="QJE3" s="157"/>
      <c r="QJF3" s="157"/>
      <c r="QJG3" s="157"/>
      <c r="QJH3" s="157"/>
      <c r="QJI3" s="157"/>
      <c r="QJJ3" s="157"/>
      <c r="QJK3" s="157"/>
      <c r="QJL3" s="157"/>
      <c r="QJM3" s="157"/>
      <c r="QJN3" s="157"/>
      <c r="QJO3" s="157"/>
      <c r="QJP3" s="157"/>
      <c r="QJQ3" s="157"/>
      <c r="QJR3" s="157"/>
      <c r="QJS3" s="157"/>
      <c r="QJT3" s="157"/>
      <c r="QJU3" s="157"/>
      <c r="QJV3" s="157"/>
      <c r="QJW3" s="157"/>
      <c r="QJX3" s="157"/>
      <c r="QJY3" s="157"/>
      <c r="QJZ3" s="157"/>
      <c r="QKA3" s="157"/>
      <c r="QKB3" s="157"/>
      <c r="QKC3" s="157"/>
      <c r="QKD3" s="157"/>
      <c r="QKE3" s="157"/>
      <c r="QKF3" s="157"/>
      <c r="QKG3" s="157"/>
      <c r="QKH3" s="157"/>
      <c r="QKI3" s="157"/>
      <c r="QKJ3" s="157"/>
      <c r="QKK3" s="157"/>
      <c r="QKL3" s="157"/>
      <c r="QKM3" s="157"/>
      <c r="QKN3" s="157"/>
      <c r="QKO3" s="157"/>
      <c r="QKP3" s="157"/>
      <c r="QKQ3" s="157"/>
      <c r="QKR3" s="157"/>
      <c r="QKS3" s="157"/>
      <c r="QKT3" s="157"/>
      <c r="QKU3" s="157"/>
      <c r="QKV3" s="157"/>
      <c r="QKW3" s="157"/>
      <c r="QKX3" s="157"/>
      <c r="QKY3" s="157"/>
      <c r="QKZ3" s="157"/>
      <c r="QLA3" s="157"/>
      <c r="QLB3" s="157"/>
      <c r="QLC3" s="157"/>
      <c r="QLD3" s="157"/>
      <c r="QLE3" s="157"/>
      <c r="QLF3" s="157"/>
      <c r="QLG3" s="157"/>
      <c r="QLH3" s="157"/>
      <c r="QLI3" s="157"/>
      <c r="QLJ3" s="157"/>
      <c r="QLK3" s="157"/>
      <c r="QLL3" s="157"/>
      <c r="QLM3" s="157"/>
      <c r="QLN3" s="157"/>
      <c r="QLO3" s="157"/>
      <c r="QLP3" s="157"/>
      <c r="QLQ3" s="157"/>
      <c r="QLR3" s="157"/>
      <c r="QLS3" s="157"/>
      <c r="QLT3" s="157"/>
      <c r="QLU3" s="157"/>
      <c r="QLV3" s="157"/>
      <c r="QLW3" s="157"/>
      <c r="QLX3" s="157"/>
      <c r="QLY3" s="157"/>
      <c r="QLZ3" s="157"/>
      <c r="QMA3" s="157"/>
      <c r="QMB3" s="157"/>
      <c r="QMC3" s="157"/>
      <c r="QMD3" s="157"/>
      <c r="QME3" s="157"/>
      <c r="QMF3" s="157"/>
      <c r="QMG3" s="157"/>
      <c r="QMH3" s="157"/>
      <c r="QMI3" s="157"/>
      <c r="QMJ3" s="157"/>
      <c r="QMK3" s="157"/>
      <c r="QML3" s="157"/>
      <c r="QMM3" s="157"/>
      <c r="QMN3" s="157"/>
      <c r="QMO3" s="157"/>
      <c r="QMP3" s="157"/>
      <c r="QMQ3" s="157"/>
      <c r="QMR3" s="157"/>
      <c r="QMS3" s="157"/>
      <c r="QMT3" s="157"/>
      <c r="QMU3" s="157"/>
      <c r="QMV3" s="157"/>
      <c r="QMW3" s="157"/>
      <c r="QMX3" s="157"/>
      <c r="QMY3" s="157"/>
      <c r="QMZ3" s="157"/>
      <c r="QNA3" s="157"/>
      <c r="QNB3" s="157"/>
      <c r="QNC3" s="157"/>
      <c r="QND3" s="157"/>
      <c r="QNE3" s="157"/>
      <c r="QNF3" s="157"/>
      <c r="QNG3" s="157"/>
      <c r="QNH3" s="157"/>
      <c r="QNI3" s="157"/>
      <c r="QNJ3" s="157"/>
      <c r="QNK3" s="157"/>
      <c r="QNL3" s="157"/>
      <c r="QNM3" s="157"/>
      <c r="QNN3" s="157"/>
      <c r="QNO3" s="157"/>
      <c r="QNP3" s="157"/>
      <c r="QNQ3" s="157"/>
      <c r="QNR3" s="157"/>
      <c r="QNS3" s="157"/>
      <c r="QNT3" s="157"/>
      <c r="QNU3" s="157"/>
      <c r="QNV3" s="157"/>
      <c r="QNW3" s="157"/>
      <c r="QNX3" s="157"/>
      <c r="QNY3" s="157"/>
      <c r="QNZ3" s="157"/>
      <c r="QOA3" s="157"/>
      <c r="QOB3" s="157"/>
      <c r="QOC3" s="157"/>
      <c r="QOD3" s="157"/>
      <c r="QOE3" s="157"/>
      <c r="QOF3" s="157"/>
      <c r="QOG3" s="157"/>
      <c r="QOH3" s="157"/>
      <c r="QOI3" s="157"/>
      <c r="QOJ3" s="157"/>
      <c r="QOK3" s="157"/>
      <c r="QOL3" s="157"/>
      <c r="QOM3" s="157"/>
      <c r="QON3" s="157"/>
      <c r="QOO3" s="157"/>
      <c r="QOP3" s="157"/>
      <c r="QOQ3" s="157"/>
      <c r="QOR3" s="157"/>
      <c r="QOS3" s="157"/>
      <c r="QOT3" s="157"/>
      <c r="QOU3" s="157"/>
      <c r="QOV3" s="157"/>
      <c r="QOW3" s="157"/>
      <c r="QOX3" s="157"/>
      <c r="QOY3" s="157"/>
      <c r="QOZ3" s="157"/>
      <c r="QPA3" s="157"/>
      <c r="QPB3" s="157"/>
      <c r="QPC3" s="157"/>
      <c r="QPD3" s="157"/>
      <c r="QPE3" s="157"/>
      <c r="QPF3" s="157"/>
      <c r="QPG3" s="157"/>
      <c r="QPH3" s="157"/>
      <c r="QPI3" s="157"/>
      <c r="QPJ3" s="157"/>
      <c r="QPK3" s="157"/>
      <c r="QPL3" s="157"/>
      <c r="QPM3" s="157"/>
      <c r="QPN3" s="157"/>
      <c r="QPO3" s="157"/>
      <c r="QPP3" s="157"/>
      <c r="QPQ3" s="157"/>
      <c r="QPR3" s="157"/>
      <c r="QPS3" s="157"/>
      <c r="QPT3" s="157"/>
      <c r="QPU3" s="157"/>
      <c r="QPV3" s="157"/>
      <c r="QPW3" s="157"/>
      <c r="QPX3" s="157"/>
      <c r="QPY3" s="157"/>
      <c r="QPZ3" s="157"/>
      <c r="QQA3" s="157"/>
      <c r="QQB3" s="157"/>
      <c r="QQC3" s="157"/>
      <c r="QQD3" s="157"/>
      <c r="QQE3" s="157"/>
      <c r="QQF3" s="157"/>
      <c r="QQG3" s="157"/>
      <c r="QQH3" s="157"/>
      <c r="QQI3" s="157"/>
      <c r="QQJ3" s="157"/>
      <c r="QQK3" s="157"/>
      <c r="QQL3" s="157"/>
      <c r="QQM3" s="157"/>
      <c r="QQN3" s="157"/>
      <c r="QQO3" s="157"/>
      <c r="QQP3" s="157"/>
      <c r="QQQ3" s="157"/>
      <c r="QQR3" s="157"/>
      <c r="QQS3" s="157"/>
      <c r="QQT3" s="157"/>
      <c r="QQU3" s="157"/>
      <c r="QQV3" s="157"/>
      <c r="QQW3" s="157"/>
      <c r="QQX3" s="157"/>
      <c r="QQY3" s="157"/>
      <c r="QQZ3" s="157"/>
      <c r="QRA3" s="157"/>
      <c r="QRB3" s="157"/>
      <c r="QRC3" s="157"/>
      <c r="QRD3" s="157"/>
      <c r="QRE3" s="157"/>
      <c r="QRF3" s="157"/>
      <c r="QRG3" s="157"/>
      <c r="QRH3" s="157"/>
      <c r="QRI3" s="157"/>
      <c r="QRJ3" s="157"/>
      <c r="QRK3" s="157"/>
      <c r="QRL3" s="157"/>
      <c r="QRM3" s="157"/>
      <c r="QRN3" s="157"/>
      <c r="QRO3" s="157"/>
      <c r="QRP3" s="157"/>
      <c r="QRQ3" s="157"/>
      <c r="QRR3" s="157"/>
      <c r="QRS3" s="157"/>
      <c r="QRT3" s="157"/>
      <c r="QRU3" s="157"/>
      <c r="QRV3" s="157"/>
      <c r="QRW3" s="157"/>
      <c r="QRX3" s="157"/>
      <c r="QRY3" s="157"/>
      <c r="QRZ3" s="157"/>
      <c r="QSA3" s="157"/>
      <c r="QSB3" s="157"/>
      <c r="QSC3" s="157"/>
      <c r="QSD3" s="157"/>
      <c r="QSE3" s="157"/>
      <c r="QSF3" s="157"/>
      <c r="QSG3" s="157"/>
      <c r="QSH3" s="157"/>
      <c r="QSI3" s="157"/>
      <c r="QSJ3" s="157"/>
      <c r="QSK3" s="157"/>
      <c r="QSL3" s="157"/>
      <c r="QSM3" s="157"/>
      <c r="QSN3" s="157"/>
      <c r="QSO3" s="157"/>
      <c r="QSP3" s="157"/>
      <c r="QSQ3" s="157"/>
      <c r="QSR3" s="157"/>
      <c r="QSS3" s="157"/>
      <c r="QST3" s="157"/>
      <c r="QSU3" s="157"/>
      <c r="QSV3" s="157"/>
      <c r="QSW3" s="157"/>
      <c r="QSX3" s="157"/>
      <c r="QSY3" s="157"/>
      <c r="QSZ3" s="157"/>
      <c r="QTA3" s="157"/>
      <c r="QTB3" s="157"/>
      <c r="QTC3" s="157"/>
      <c r="QTD3" s="157"/>
      <c r="QTE3" s="157"/>
      <c r="QTF3" s="157"/>
      <c r="QTG3" s="157"/>
      <c r="QTH3" s="157"/>
      <c r="QTI3" s="157"/>
      <c r="QTJ3" s="157"/>
      <c r="QTK3" s="157"/>
      <c r="QTL3" s="157"/>
      <c r="QTM3" s="157"/>
      <c r="QTN3" s="157"/>
      <c r="QTO3" s="157"/>
      <c r="QTP3" s="157"/>
      <c r="QTQ3" s="157"/>
      <c r="QTR3" s="157"/>
      <c r="QTS3" s="157"/>
      <c r="QTT3" s="157"/>
      <c r="QTU3" s="157"/>
      <c r="QTV3" s="157"/>
      <c r="QTW3" s="157"/>
      <c r="QTX3" s="157"/>
      <c r="QTY3" s="157"/>
      <c r="QTZ3" s="157"/>
      <c r="QUA3" s="157"/>
      <c r="QUB3" s="157"/>
      <c r="QUC3" s="157"/>
      <c r="QUD3" s="157"/>
      <c r="QUE3" s="157"/>
      <c r="QUF3" s="157"/>
      <c r="QUG3" s="157"/>
      <c r="QUH3" s="157"/>
      <c r="QUI3" s="157"/>
      <c r="QUJ3" s="157"/>
      <c r="QUK3" s="157"/>
      <c r="QUL3" s="157"/>
      <c r="QUM3" s="157"/>
      <c r="QUN3" s="157"/>
      <c r="QUO3" s="157"/>
      <c r="QUP3" s="157"/>
      <c r="QUQ3" s="157"/>
      <c r="QUR3" s="157"/>
      <c r="QUS3" s="157"/>
      <c r="QUT3" s="157"/>
      <c r="QUU3" s="157"/>
      <c r="QUV3" s="157"/>
      <c r="QUW3" s="157"/>
      <c r="QUX3" s="157"/>
      <c r="QUY3" s="157"/>
      <c r="QUZ3" s="157"/>
      <c r="QVA3" s="157"/>
      <c r="QVB3" s="157"/>
      <c r="QVC3" s="157"/>
      <c r="QVD3" s="157"/>
      <c r="QVE3" s="157"/>
      <c r="QVF3" s="157"/>
      <c r="QVG3" s="157"/>
      <c r="QVH3" s="157"/>
      <c r="QVI3" s="157"/>
      <c r="QVJ3" s="157"/>
      <c r="QVK3" s="157"/>
      <c r="QVL3" s="157"/>
      <c r="QVM3" s="157"/>
      <c r="QVN3" s="157"/>
      <c r="QVO3" s="157"/>
      <c r="QVP3" s="157"/>
      <c r="QVQ3" s="157"/>
      <c r="QVR3" s="157"/>
      <c r="QVS3" s="157"/>
      <c r="QVT3" s="157"/>
      <c r="QVU3" s="157"/>
      <c r="QVV3" s="157"/>
      <c r="QVW3" s="157"/>
      <c r="QVX3" s="157"/>
      <c r="QVY3" s="157"/>
      <c r="QVZ3" s="157"/>
      <c r="QWA3" s="157"/>
      <c r="QWB3" s="157"/>
      <c r="QWC3" s="157"/>
      <c r="QWD3" s="157"/>
      <c r="QWE3" s="157"/>
      <c r="QWF3" s="157"/>
      <c r="QWG3" s="157"/>
      <c r="QWH3" s="157"/>
      <c r="QWI3" s="157"/>
      <c r="QWJ3" s="157"/>
      <c r="QWK3" s="157"/>
      <c r="QWL3" s="157"/>
      <c r="QWM3" s="157"/>
      <c r="QWN3" s="157"/>
      <c r="QWO3" s="157"/>
      <c r="QWP3" s="157"/>
      <c r="QWQ3" s="157"/>
      <c r="QWR3" s="157"/>
      <c r="QWS3" s="157"/>
      <c r="QWT3" s="157"/>
      <c r="QWU3" s="157"/>
      <c r="QWV3" s="157"/>
      <c r="QWW3" s="157"/>
      <c r="QWX3" s="157"/>
      <c r="QWY3" s="157"/>
      <c r="QWZ3" s="157"/>
      <c r="QXA3" s="157"/>
      <c r="QXB3" s="157"/>
      <c r="QXC3" s="157"/>
      <c r="QXD3" s="157"/>
      <c r="QXE3" s="157"/>
      <c r="QXF3" s="157"/>
      <c r="QXG3" s="157"/>
      <c r="QXH3" s="157"/>
      <c r="QXI3" s="157"/>
      <c r="QXJ3" s="157"/>
      <c r="QXK3" s="157"/>
      <c r="QXL3" s="157"/>
      <c r="QXM3" s="157"/>
      <c r="QXN3" s="157"/>
      <c r="QXO3" s="157"/>
      <c r="QXP3" s="157"/>
      <c r="QXQ3" s="157"/>
      <c r="QXR3" s="157"/>
      <c r="QXS3" s="157"/>
      <c r="QXT3" s="157"/>
      <c r="QXU3" s="157"/>
      <c r="QXV3" s="157"/>
      <c r="QXW3" s="157"/>
      <c r="QXX3" s="157"/>
      <c r="QXY3" s="157"/>
      <c r="QXZ3" s="157"/>
      <c r="QYA3" s="157"/>
      <c r="QYB3" s="157"/>
      <c r="QYC3" s="157"/>
      <c r="QYD3" s="157"/>
      <c r="QYE3" s="157"/>
      <c r="QYF3" s="157"/>
      <c r="QYG3" s="157"/>
      <c r="QYH3" s="157"/>
      <c r="QYI3" s="157"/>
      <c r="QYJ3" s="157"/>
      <c r="QYK3" s="157"/>
      <c r="QYL3" s="157"/>
      <c r="QYM3" s="157"/>
      <c r="QYN3" s="157"/>
      <c r="QYO3" s="157"/>
      <c r="QYP3" s="157"/>
      <c r="QYQ3" s="157"/>
      <c r="QYR3" s="157"/>
      <c r="QYS3" s="157"/>
      <c r="QYT3" s="157"/>
      <c r="QYU3" s="157"/>
      <c r="QYV3" s="157"/>
      <c r="QYW3" s="157"/>
      <c r="QYX3" s="157"/>
      <c r="QYY3" s="157"/>
      <c r="QYZ3" s="157"/>
      <c r="QZA3" s="157"/>
      <c r="QZB3" s="157"/>
      <c r="QZC3" s="157"/>
      <c r="QZD3" s="157"/>
      <c r="QZE3" s="157"/>
      <c r="QZF3" s="157"/>
      <c r="QZG3" s="157"/>
      <c r="QZH3" s="157"/>
      <c r="QZI3" s="157"/>
      <c r="QZJ3" s="157"/>
      <c r="QZK3" s="157"/>
      <c r="QZL3" s="157"/>
      <c r="QZM3" s="157"/>
      <c r="QZN3" s="157"/>
      <c r="QZO3" s="157"/>
      <c r="QZP3" s="157"/>
      <c r="QZQ3" s="157"/>
      <c r="QZR3" s="157"/>
      <c r="QZS3" s="157"/>
      <c r="QZT3" s="157"/>
      <c r="QZU3" s="157"/>
      <c r="QZV3" s="157"/>
      <c r="QZW3" s="157"/>
      <c r="QZX3" s="157"/>
      <c r="QZY3" s="157"/>
      <c r="QZZ3" s="157"/>
      <c r="RAA3" s="157"/>
      <c r="RAB3" s="157"/>
      <c r="RAC3" s="157"/>
      <c r="RAD3" s="157"/>
      <c r="RAE3" s="157"/>
      <c r="RAF3" s="157"/>
      <c r="RAG3" s="157"/>
      <c r="RAH3" s="157"/>
      <c r="RAI3" s="157"/>
      <c r="RAJ3" s="157"/>
      <c r="RAK3" s="157"/>
      <c r="RAL3" s="157"/>
      <c r="RAM3" s="157"/>
      <c r="RAN3" s="157"/>
      <c r="RAO3" s="157"/>
      <c r="RAP3" s="157"/>
      <c r="RAQ3" s="157"/>
      <c r="RAR3" s="157"/>
      <c r="RAS3" s="157"/>
      <c r="RAT3" s="157"/>
      <c r="RAU3" s="157"/>
      <c r="RAV3" s="157"/>
      <c r="RAW3" s="157"/>
      <c r="RAX3" s="157"/>
      <c r="RAY3" s="157"/>
      <c r="RAZ3" s="157"/>
      <c r="RBA3" s="157"/>
      <c r="RBB3" s="157"/>
      <c r="RBC3" s="157"/>
      <c r="RBD3" s="157"/>
      <c r="RBE3" s="157"/>
      <c r="RBF3" s="157"/>
      <c r="RBG3" s="157"/>
      <c r="RBH3" s="157"/>
      <c r="RBI3" s="157"/>
      <c r="RBJ3" s="157"/>
      <c r="RBK3" s="157"/>
      <c r="RBL3" s="157"/>
      <c r="RBM3" s="157"/>
      <c r="RBN3" s="157"/>
      <c r="RBO3" s="157"/>
      <c r="RBP3" s="157"/>
      <c r="RBQ3" s="157"/>
      <c r="RBR3" s="157"/>
      <c r="RBS3" s="157"/>
      <c r="RBT3" s="157"/>
      <c r="RBU3" s="157"/>
      <c r="RBV3" s="157"/>
      <c r="RBW3" s="157"/>
      <c r="RBX3" s="157"/>
      <c r="RBY3" s="157"/>
      <c r="RBZ3" s="157"/>
      <c r="RCA3" s="157"/>
      <c r="RCB3" s="157"/>
      <c r="RCC3" s="157"/>
      <c r="RCD3" s="157"/>
      <c r="RCE3" s="157"/>
      <c r="RCF3" s="157"/>
      <c r="RCG3" s="157"/>
      <c r="RCH3" s="157"/>
      <c r="RCI3" s="157"/>
      <c r="RCJ3" s="157"/>
      <c r="RCK3" s="157"/>
      <c r="RCL3" s="157"/>
      <c r="RCM3" s="157"/>
      <c r="RCN3" s="157"/>
      <c r="RCO3" s="157"/>
      <c r="RCP3" s="157"/>
      <c r="RCQ3" s="157"/>
      <c r="RCR3" s="157"/>
      <c r="RCS3" s="157"/>
      <c r="RCT3" s="157"/>
      <c r="RCU3" s="157"/>
      <c r="RCV3" s="157"/>
      <c r="RCW3" s="157"/>
      <c r="RCX3" s="157"/>
      <c r="RCY3" s="157"/>
      <c r="RCZ3" s="157"/>
      <c r="RDA3" s="157"/>
      <c r="RDB3" s="157"/>
      <c r="RDC3" s="157"/>
      <c r="RDD3" s="157"/>
      <c r="RDE3" s="157"/>
      <c r="RDF3" s="157"/>
      <c r="RDG3" s="157"/>
      <c r="RDH3" s="157"/>
      <c r="RDI3" s="157"/>
      <c r="RDJ3" s="157"/>
      <c r="RDK3" s="157"/>
      <c r="RDL3" s="157"/>
      <c r="RDM3" s="157"/>
      <c r="RDN3" s="157"/>
      <c r="RDO3" s="157"/>
      <c r="RDP3" s="157"/>
      <c r="RDQ3" s="157"/>
      <c r="RDR3" s="157"/>
      <c r="RDS3" s="157"/>
      <c r="RDT3" s="157"/>
      <c r="RDU3" s="157"/>
      <c r="RDV3" s="157"/>
      <c r="RDW3" s="157"/>
      <c r="RDX3" s="157"/>
      <c r="RDY3" s="157"/>
      <c r="RDZ3" s="157"/>
      <c r="REA3" s="157"/>
      <c r="REB3" s="157"/>
      <c r="REC3" s="157"/>
      <c r="RED3" s="157"/>
      <c r="REE3" s="157"/>
      <c r="REF3" s="157"/>
      <c r="REG3" s="157"/>
      <c r="REH3" s="157"/>
      <c r="REI3" s="157"/>
      <c r="REJ3" s="157"/>
      <c r="REK3" s="157"/>
      <c r="REL3" s="157"/>
      <c r="REM3" s="157"/>
      <c r="REN3" s="157"/>
      <c r="REO3" s="157"/>
      <c r="REP3" s="157"/>
      <c r="REQ3" s="157"/>
      <c r="RER3" s="157"/>
      <c r="RES3" s="157"/>
      <c r="RET3" s="157"/>
      <c r="REU3" s="157"/>
      <c r="REV3" s="157"/>
      <c r="REW3" s="157"/>
      <c r="REX3" s="157"/>
      <c r="REY3" s="157"/>
      <c r="REZ3" s="157"/>
      <c r="RFA3" s="157"/>
      <c r="RFB3" s="157"/>
      <c r="RFC3" s="157"/>
      <c r="RFD3" s="157"/>
      <c r="RFE3" s="157"/>
      <c r="RFF3" s="157"/>
      <c r="RFG3" s="157"/>
      <c r="RFH3" s="157"/>
      <c r="RFI3" s="157"/>
      <c r="RFJ3" s="157"/>
      <c r="RFK3" s="157"/>
      <c r="RFL3" s="157"/>
      <c r="RFM3" s="157"/>
      <c r="RFN3" s="157"/>
      <c r="RFO3" s="157"/>
      <c r="RFP3" s="157"/>
      <c r="RFQ3" s="157"/>
      <c r="RFR3" s="157"/>
      <c r="RFS3" s="157"/>
      <c r="RFT3" s="157"/>
      <c r="RFU3" s="157"/>
      <c r="RFV3" s="157"/>
      <c r="RFW3" s="157"/>
      <c r="RFX3" s="157"/>
      <c r="RFY3" s="157"/>
      <c r="RFZ3" s="157"/>
      <c r="RGA3" s="157"/>
      <c r="RGB3" s="157"/>
      <c r="RGC3" s="157"/>
      <c r="RGD3" s="157"/>
      <c r="RGE3" s="157"/>
      <c r="RGF3" s="157"/>
      <c r="RGG3" s="157"/>
      <c r="RGH3" s="157"/>
      <c r="RGI3" s="157"/>
      <c r="RGJ3" s="157"/>
      <c r="RGK3" s="157"/>
      <c r="RGL3" s="157"/>
      <c r="RGM3" s="157"/>
      <c r="RGN3" s="157"/>
      <c r="RGO3" s="157"/>
      <c r="RGP3" s="157"/>
      <c r="RGQ3" s="157"/>
      <c r="RGR3" s="157"/>
      <c r="RGS3" s="157"/>
      <c r="RGT3" s="157"/>
      <c r="RGU3" s="157"/>
      <c r="RGV3" s="157"/>
      <c r="RGW3" s="157"/>
      <c r="RGX3" s="157"/>
      <c r="RGY3" s="157"/>
      <c r="RGZ3" s="157"/>
      <c r="RHA3" s="157"/>
      <c r="RHB3" s="157"/>
      <c r="RHC3" s="157"/>
      <c r="RHD3" s="157"/>
      <c r="RHE3" s="157"/>
      <c r="RHF3" s="157"/>
      <c r="RHG3" s="157"/>
      <c r="RHH3" s="157"/>
      <c r="RHI3" s="157"/>
      <c r="RHJ3" s="157"/>
      <c r="RHK3" s="157"/>
      <c r="RHL3" s="157"/>
      <c r="RHM3" s="157"/>
      <c r="RHN3" s="157"/>
      <c r="RHO3" s="157"/>
      <c r="RHP3" s="157"/>
      <c r="RHQ3" s="157"/>
      <c r="RHR3" s="157"/>
      <c r="RHS3" s="157"/>
      <c r="RHT3" s="157"/>
      <c r="RHU3" s="157"/>
      <c r="RHV3" s="157"/>
      <c r="RHW3" s="157"/>
      <c r="RHX3" s="157"/>
      <c r="RHY3" s="157"/>
      <c r="RHZ3" s="157"/>
      <c r="RIA3" s="157"/>
      <c r="RIB3" s="157"/>
      <c r="RIC3" s="157"/>
      <c r="RID3" s="157"/>
      <c r="RIE3" s="157"/>
      <c r="RIF3" s="157"/>
      <c r="RIG3" s="157"/>
      <c r="RIH3" s="157"/>
      <c r="RII3" s="157"/>
      <c r="RIJ3" s="157"/>
      <c r="RIK3" s="157"/>
      <c r="RIL3" s="157"/>
      <c r="RIM3" s="157"/>
      <c r="RIN3" s="157"/>
      <c r="RIO3" s="157"/>
      <c r="RIP3" s="157"/>
      <c r="RIQ3" s="157"/>
      <c r="RIR3" s="157"/>
      <c r="RIS3" s="157"/>
      <c r="RIT3" s="157"/>
      <c r="RIU3" s="157"/>
      <c r="RIV3" s="157"/>
      <c r="RIW3" s="157"/>
      <c r="RIX3" s="157"/>
      <c r="RIY3" s="157"/>
      <c r="RIZ3" s="157"/>
      <c r="RJA3" s="157"/>
      <c r="RJB3" s="157"/>
      <c r="RJC3" s="157"/>
      <c r="RJD3" s="157"/>
      <c r="RJE3" s="157"/>
      <c r="RJF3" s="157"/>
      <c r="RJG3" s="157"/>
      <c r="RJH3" s="157"/>
      <c r="RJI3" s="157"/>
      <c r="RJJ3" s="157"/>
      <c r="RJK3" s="157"/>
      <c r="RJL3" s="157"/>
      <c r="RJM3" s="157"/>
      <c r="RJN3" s="157"/>
      <c r="RJO3" s="157"/>
      <c r="RJP3" s="157"/>
      <c r="RJQ3" s="157"/>
      <c r="RJR3" s="157"/>
      <c r="RJS3" s="157"/>
      <c r="RJT3" s="157"/>
      <c r="RJU3" s="157"/>
      <c r="RJV3" s="157"/>
      <c r="RJW3" s="157"/>
      <c r="RJX3" s="157"/>
      <c r="RJY3" s="157"/>
      <c r="RJZ3" s="157"/>
      <c r="RKA3" s="157"/>
      <c r="RKB3" s="157"/>
      <c r="RKC3" s="157"/>
      <c r="RKD3" s="157"/>
      <c r="RKE3" s="157"/>
      <c r="RKF3" s="157"/>
      <c r="RKG3" s="157"/>
      <c r="RKH3" s="157"/>
      <c r="RKI3" s="157"/>
      <c r="RKJ3" s="157"/>
      <c r="RKK3" s="157"/>
      <c r="RKL3" s="157"/>
      <c r="RKM3" s="157"/>
      <c r="RKN3" s="157"/>
      <c r="RKO3" s="157"/>
      <c r="RKP3" s="157"/>
      <c r="RKQ3" s="157"/>
      <c r="RKR3" s="157"/>
      <c r="RKS3" s="157"/>
      <c r="RKT3" s="157"/>
      <c r="RKU3" s="157"/>
      <c r="RKV3" s="157"/>
      <c r="RKW3" s="157"/>
      <c r="RKX3" s="157"/>
      <c r="RKY3" s="157"/>
      <c r="RKZ3" s="157"/>
      <c r="RLA3" s="157"/>
      <c r="RLB3" s="157"/>
      <c r="RLC3" s="157"/>
      <c r="RLD3" s="157"/>
      <c r="RLE3" s="157"/>
      <c r="RLF3" s="157"/>
      <c r="RLG3" s="157"/>
      <c r="RLH3" s="157"/>
      <c r="RLI3" s="157"/>
      <c r="RLJ3" s="157"/>
      <c r="RLK3" s="157"/>
      <c r="RLL3" s="157"/>
      <c r="RLM3" s="157"/>
      <c r="RLN3" s="157"/>
      <c r="RLO3" s="157"/>
      <c r="RLP3" s="157"/>
      <c r="RLQ3" s="157"/>
      <c r="RLR3" s="157"/>
      <c r="RLS3" s="157"/>
      <c r="RLT3" s="157"/>
      <c r="RLU3" s="157"/>
      <c r="RLV3" s="157"/>
      <c r="RLW3" s="157"/>
      <c r="RLX3" s="157"/>
      <c r="RLY3" s="157"/>
      <c r="RLZ3" s="157"/>
      <c r="RMA3" s="157"/>
      <c r="RMB3" s="157"/>
      <c r="RMC3" s="157"/>
      <c r="RMD3" s="157"/>
      <c r="RME3" s="157"/>
      <c r="RMF3" s="157"/>
      <c r="RMG3" s="157"/>
      <c r="RMH3" s="157"/>
      <c r="RMI3" s="157"/>
      <c r="RMJ3" s="157"/>
      <c r="RMK3" s="157"/>
      <c r="RML3" s="157"/>
      <c r="RMM3" s="157"/>
      <c r="RMN3" s="157"/>
      <c r="RMO3" s="157"/>
      <c r="RMP3" s="157"/>
      <c r="RMQ3" s="157"/>
      <c r="RMR3" s="157"/>
      <c r="RMS3" s="157"/>
      <c r="RMT3" s="157"/>
      <c r="RMU3" s="157"/>
      <c r="RMV3" s="157"/>
      <c r="RMW3" s="157"/>
      <c r="RMX3" s="157"/>
      <c r="RMY3" s="157"/>
      <c r="RMZ3" s="157"/>
      <c r="RNA3" s="157"/>
      <c r="RNB3" s="157"/>
      <c r="RNC3" s="157"/>
      <c r="RND3" s="157"/>
      <c r="RNE3" s="157"/>
      <c r="RNF3" s="157"/>
      <c r="RNG3" s="157"/>
      <c r="RNH3" s="157"/>
      <c r="RNI3" s="157"/>
      <c r="RNJ3" s="157"/>
      <c r="RNK3" s="157"/>
      <c r="RNL3" s="157"/>
      <c r="RNM3" s="157"/>
      <c r="RNN3" s="157"/>
      <c r="RNO3" s="157"/>
      <c r="RNP3" s="157"/>
      <c r="RNQ3" s="157"/>
      <c r="RNR3" s="157"/>
      <c r="RNS3" s="157"/>
      <c r="RNT3" s="157"/>
      <c r="RNU3" s="157"/>
      <c r="RNV3" s="157"/>
      <c r="RNW3" s="157"/>
      <c r="RNX3" s="157"/>
      <c r="RNY3" s="157"/>
      <c r="RNZ3" s="157"/>
      <c r="ROA3" s="157"/>
      <c r="ROB3" s="157"/>
      <c r="ROC3" s="157"/>
      <c r="ROD3" s="157"/>
      <c r="ROE3" s="157"/>
      <c r="ROF3" s="157"/>
      <c r="ROG3" s="157"/>
      <c r="ROH3" s="157"/>
      <c r="ROI3" s="157"/>
      <c r="ROJ3" s="157"/>
      <c r="ROK3" s="157"/>
      <c r="ROL3" s="157"/>
      <c r="ROM3" s="157"/>
      <c r="RON3" s="157"/>
      <c r="ROO3" s="157"/>
      <c r="ROP3" s="157"/>
      <c r="ROQ3" s="157"/>
      <c r="ROR3" s="157"/>
      <c r="ROS3" s="157"/>
      <c r="ROT3" s="157"/>
      <c r="ROU3" s="157"/>
      <c r="ROV3" s="157"/>
      <c r="ROW3" s="157"/>
      <c r="ROX3" s="157"/>
      <c r="ROY3" s="157"/>
      <c r="ROZ3" s="157"/>
      <c r="RPA3" s="157"/>
      <c r="RPB3" s="157"/>
      <c r="RPC3" s="157"/>
      <c r="RPD3" s="157"/>
      <c r="RPE3" s="157"/>
      <c r="RPF3" s="157"/>
      <c r="RPG3" s="157"/>
      <c r="RPH3" s="157"/>
      <c r="RPI3" s="157"/>
      <c r="RPJ3" s="157"/>
      <c r="RPK3" s="157"/>
      <c r="RPL3" s="157"/>
      <c r="RPM3" s="157"/>
      <c r="RPN3" s="157"/>
      <c r="RPO3" s="157"/>
      <c r="RPP3" s="157"/>
      <c r="RPQ3" s="157"/>
      <c r="RPR3" s="157"/>
      <c r="RPS3" s="157"/>
      <c r="RPT3" s="157"/>
      <c r="RPU3" s="157"/>
      <c r="RPV3" s="157"/>
      <c r="RPW3" s="157"/>
      <c r="RPX3" s="157"/>
      <c r="RPY3" s="157"/>
      <c r="RPZ3" s="157"/>
      <c r="RQA3" s="157"/>
      <c r="RQB3" s="157"/>
      <c r="RQC3" s="157"/>
      <c r="RQD3" s="157"/>
      <c r="RQE3" s="157"/>
      <c r="RQF3" s="157"/>
      <c r="RQG3" s="157"/>
      <c r="RQH3" s="157"/>
      <c r="RQI3" s="157"/>
      <c r="RQJ3" s="157"/>
      <c r="RQK3" s="157"/>
      <c r="RQL3" s="157"/>
      <c r="RQM3" s="157"/>
      <c r="RQN3" s="157"/>
      <c r="RQO3" s="157"/>
      <c r="RQP3" s="157"/>
      <c r="RQQ3" s="157"/>
      <c r="RQR3" s="157"/>
      <c r="RQS3" s="157"/>
      <c r="RQT3" s="157"/>
      <c r="RQU3" s="157"/>
      <c r="RQV3" s="157"/>
      <c r="RQW3" s="157"/>
      <c r="RQX3" s="157"/>
      <c r="RQY3" s="157"/>
      <c r="RQZ3" s="157"/>
      <c r="RRA3" s="157"/>
      <c r="RRB3" s="157"/>
      <c r="RRC3" s="157"/>
      <c r="RRD3" s="157"/>
      <c r="RRE3" s="157"/>
      <c r="RRF3" s="157"/>
      <c r="RRG3" s="157"/>
      <c r="RRH3" s="157"/>
      <c r="RRI3" s="157"/>
      <c r="RRJ3" s="157"/>
      <c r="RRK3" s="157"/>
      <c r="RRL3" s="157"/>
      <c r="RRM3" s="157"/>
      <c r="RRN3" s="157"/>
      <c r="RRO3" s="157"/>
      <c r="RRP3" s="157"/>
      <c r="RRQ3" s="157"/>
      <c r="RRR3" s="157"/>
      <c r="RRS3" s="157"/>
      <c r="RRT3" s="157"/>
      <c r="RRU3" s="157"/>
      <c r="RRV3" s="157"/>
      <c r="RRW3" s="157"/>
      <c r="RRX3" s="157"/>
      <c r="RRY3" s="157"/>
      <c r="RRZ3" s="157"/>
      <c r="RSA3" s="157"/>
      <c r="RSB3" s="157"/>
      <c r="RSC3" s="157"/>
      <c r="RSD3" s="157"/>
      <c r="RSE3" s="157"/>
      <c r="RSF3" s="157"/>
      <c r="RSG3" s="157"/>
      <c r="RSH3" s="157"/>
      <c r="RSI3" s="157"/>
      <c r="RSJ3" s="157"/>
      <c r="RSK3" s="157"/>
      <c r="RSL3" s="157"/>
      <c r="RSM3" s="157"/>
      <c r="RSN3" s="157"/>
      <c r="RSO3" s="157"/>
      <c r="RSP3" s="157"/>
      <c r="RSQ3" s="157"/>
      <c r="RSR3" s="157"/>
      <c r="RSS3" s="157"/>
      <c r="RST3" s="157"/>
      <c r="RSU3" s="157"/>
      <c r="RSV3" s="157"/>
      <c r="RSW3" s="157"/>
      <c r="RSX3" s="157"/>
      <c r="RSY3" s="157"/>
      <c r="RSZ3" s="157"/>
      <c r="RTA3" s="157"/>
      <c r="RTB3" s="157"/>
      <c r="RTC3" s="157"/>
      <c r="RTD3" s="157"/>
      <c r="RTE3" s="157"/>
      <c r="RTF3" s="157"/>
      <c r="RTG3" s="157"/>
      <c r="RTH3" s="157"/>
      <c r="RTI3" s="157"/>
      <c r="RTJ3" s="157"/>
      <c r="RTK3" s="157"/>
      <c r="RTL3" s="157"/>
      <c r="RTM3" s="157"/>
      <c r="RTN3" s="157"/>
      <c r="RTO3" s="157"/>
      <c r="RTP3" s="157"/>
      <c r="RTQ3" s="157"/>
      <c r="RTR3" s="157"/>
      <c r="RTS3" s="157"/>
      <c r="RTT3" s="157"/>
      <c r="RTU3" s="157"/>
      <c r="RTV3" s="157"/>
      <c r="RTW3" s="157"/>
      <c r="RTX3" s="157"/>
      <c r="RTY3" s="157"/>
      <c r="RTZ3" s="157"/>
      <c r="RUA3" s="157"/>
      <c r="RUB3" s="157"/>
      <c r="RUC3" s="157"/>
      <c r="RUD3" s="157"/>
      <c r="RUE3" s="157"/>
      <c r="RUF3" s="157"/>
      <c r="RUG3" s="157"/>
      <c r="RUH3" s="157"/>
      <c r="RUI3" s="157"/>
      <c r="RUJ3" s="157"/>
      <c r="RUK3" s="157"/>
      <c r="RUL3" s="157"/>
      <c r="RUM3" s="157"/>
      <c r="RUN3" s="157"/>
      <c r="RUO3" s="157"/>
      <c r="RUP3" s="157"/>
      <c r="RUQ3" s="157"/>
      <c r="RUR3" s="157"/>
      <c r="RUS3" s="157"/>
      <c r="RUT3" s="157"/>
      <c r="RUU3" s="157"/>
      <c r="RUV3" s="157"/>
      <c r="RUW3" s="157"/>
      <c r="RUX3" s="157"/>
      <c r="RUY3" s="157"/>
      <c r="RUZ3" s="157"/>
      <c r="RVA3" s="157"/>
      <c r="RVB3" s="157"/>
      <c r="RVC3" s="157"/>
      <c r="RVD3" s="157"/>
      <c r="RVE3" s="157"/>
      <c r="RVF3" s="157"/>
      <c r="RVG3" s="157"/>
      <c r="RVH3" s="157"/>
      <c r="RVI3" s="157"/>
      <c r="RVJ3" s="157"/>
      <c r="RVK3" s="157"/>
      <c r="RVL3" s="157"/>
      <c r="RVM3" s="157"/>
      <c r="RVN3" s="157"/>
      <c r="RVO3" s="157"/>
      <c r="RVP3" s="157"/>
      <c r="RVQ3" s="157"/>
      <c r="RVR3" s="157"/>
      <c r="RVS3" s="157"/>
      <c r="RVT3" s="157"/>
      <c r="RVU3" s="157"/>
      <c r="RVV3" s="157"/>
      <c r="RVW3" s="157"/>
      <c r="RVX3" s="157"/>
      <c r="RVY3" s="157"/>
      <c r="RVZ3" s="157"/>
      <c r="RWA3" s="157"/>
      <c r="RWB3" s="157"/>
      <c r="RWC3" s="157"/>
      <c r="RWD3" s="157"/>
      <c r="RWE3" s="157"/>
      <c r="RWF3" s="157"/>
      <c r="RWG3" s="157"/>
      <c r="RWH3" s="157"/>
      <c r="RWI3" s="157"/>
      <c r="RWJ3" s="157"/>
      <c r="RWK3" s="157"/>
      <c r="RWL3" s="157"/>
      <c r="RWM3" s="157"/>
      <c r="RWN3" s="157"/>
      <c r="RWO3" s="157"/>
      <c r="RWP3" s="157"/>
      <c r="RWQ3" s="157"/>
      <c r="RWR3" s="157"/>
      <c r="RWS3" s="157"/>
      <c r="RWT3" s="157"/>
      <c r="RWU3" s="157"/>
      <c r="RWV3" s="157"/>
      <c r="RWW3" s="157"/>
      <c r="RWX3" s="157"/>
      <c r="RWY3" s="157"/>
      <c r="RWZ3" s="157"/>
      <c r="RXA3" s="157"/>
      <c r="RXB3" s="157"/>
      <c r="RXC3" s="157"/>
      <c r="RXD3" s="157"/>
      <c r="RXE3" s="157"/>
      <c r="RXF3" s="157"/>
      <c r="RXG3" s="157"/>
      <c r="RXH3" s="157"/>
      <c r="RXI3" s="157"/>
      <c r="RXJ3" s="157"/>
      <c r="RXK3" s="157"/>
      <c r="RXL3" s="157"/>
      <c r="RXM3" s="157"/>
      <c r="RXN3" s="157"/>
      <c r="RXO3" s="157"/>
      <c r="RXP3" s="157"/>
      <c r="RXQ3" s="157"/>
      <c r="RXR3" s="157"/>
      <c r="RXS3" s="157"/>
      <c r="RXT3" s="157"/>
      <c r="RXU3" s="157"/>
      <c r="RXV3" s="157"/>
      <c r="RXW3" s="157"/>
      <c r="RXX3" s="157"/>
      <c r="RXY3" s="157"/>
      <c r="RXZ3" s="157"/>
      <c r="RYA3" s="157"/>
      <c r="RYB3" s="157"/>
      <c r="RYC3" s="157"/>
      <c r="RYD3" s="157"/>
      <c r="RYE3" s="157"/>
      <c r="RYF3" s="157"/>
      <c r="RYG3" s="157"/>
      <c r="RYH3" s="157"/>
      <c r="RYI3" s="157"/>
      <c r="RYJ3" s="157"/>
      <c r="RYK3" s="157"/>
      <c r="RYL3" s="157"/>
      <c r="RYM3" s="157"/>
      <c r="RYN3" s="157"/>
      <c r="RYO3" s="157"/>
      <c r="RYP3" s="157"/>
      <c r="RYQ3" s="157"/>
      <c r="RYR3" s="157"/>
      <c r="RYS3" s="157"/>
      <c r="RYT3" s="157"/>
      <c r="RYU3" s="157"/>
      <c r="RYV3" s="157"/>
      <c r="RYW3" s="157"/>
      <c r="RYX3" s="157"/>
      <c r="RYY3" s="157"/>
      <c r="RYZ3" s="157"/>
      <c r="RZA3" s="157"/>
      <c r="RZB3" s="157"/>
      <c r="RZC3" s="157"/>
      <c r="RZD3" s="157"/>
      <c r="RZE3" s="157"/>
      <c r="RZF3" s="157"/>
      <c r="RZG3" s="157"/>
      <c r="RZH3" s="157"/>
      <c r="RZI3" s="157"/>
      <c r="RZJ3" s="157"/>
      <c r="RZK3" s="157"/>
      <c r="RZL3" s="157"/>
      <c r="RZM3" s="157"/>
      <c r="RZN3" s="157"/>
      <c r="RZO3" s="157"/>
      <c r="RZP3" s="157"/>
      <c r="RZQ3" s="157"/>
      <c r="RZR3" s="157"/>
      <c r="RZS3" s="157"/>
      <c r="RZT3" s="157"/>
      <c r="RZU3" s="157"/>
      <c r="RZV3" s="157"/>
      <c r="RZW3" s="157"/>
      <c r="RZX3" s="157"/>
      <c r="RZY3" s="157"/>
      <c r="RZZ3" s="157"/>
      <c r="SAA3" s="157"/>
      <c r="SAB3" s="157"/>
      <c r="SAC3" s="157"/>
      <c r="SAD3" s="157"/>
      <c r="SAE3" s="157"/>
      <c r="SAF3" s="157"/>
      <c r="SAG3" s="157"/>
      <c r="SAH3" s="157"/>
      <c r="SAI3" s="157"/>
      <c r="SAJ3" s="157"/>
      <c r="SAK3" s="157"/>
      <c r="SAL3" s="157"/>
      <c r="SAM3" s="157"/>
      <c r="SAN3" s="157"/>
      <c r="SAO3" s="157"/>
      <c r="SAP3" s="157"/>
      <c r="SAQ3" s="157"/>
      <c r="SAR3" s="157"/>
      <c r="SAS3" s="157"/>
      <c r="SAT3" s="157"/>
      <c r="SAU3" s="157"/>
      <c r="SAV3" s="157"/>
      <c r="SAW3" s="157"/>
      <c r="SAX3" s="157"/>
      <c r="SAY3" s="157"/>
      <c r="SAZ3" s="157"/>
      <c r="SBA3" s="157"/>
      <c r="SBB3" s="157"/>
      <c r="SBC3" s="157"/>
      <c r="SBD3" s="157"/>
      <c r="SBE3" s="157"/>
      <c r="SBF3" s="157"/>
      <c r="SBG3" s="157"/>
      <c r="SBH3" s="157"/>
      <c r="SBI3" s="157"/>
      <c r="SBJ3" s="157"/>
      <c r="SBK3" s="157"/>
      <c r="SBL3" s="157"/>
      <c r="SBM3" s="157"/>
      <c r="SBN3" s="157"/>
      <c r="SBO3" s="157"/>
      <c r="SBP3" s="157"/>
      <c r="SBQ3" s="157"/>
      <c r="SBR3" s="157"/>
      <c r="SBS3" s="157"/>
      <c r="SBT3" s="157"/>
      <c r="SBU3" s="157"/>
      <c r="SBV3" s="157"/>
      <c r="SBW3" s="157"/>
      <c r="SBX3" s="157"/>
      <c r="SBY3" s="157"/>
      <c r="SBZ3" s="157"/>
      <c r="SCA3" s="157"/>
      <c r="SCB3" s="157"/>
      <c r="SCC3" s="157"/>
      <c r="SCD3" s="157"/>
      <c r="SCE3" s="157"/>
      <c r="SCF3" s="157"/>
      <c r="SCG3" s="157"/>
      <c r="SCH3" s="157"/>
      <c r="SCI3" s="157"/>
      <c r="SCJ3" s="157"/>
      <c r="SCK3" s="157"/>
      <c r="SCL3" s="157"/>
      <c r="SCM3" s="157"/>
      <c r="SCN3" s="157"/>
      <c r="SCO3" s="157"/>
      <c r="SCP3" s="157"/>
      <c r="SCQ3" s="157"/>
      <c r="SCR3" s="157"/>
      <c r="SCS3" s="157"/>
      <c r="SCT3" s="157"/>
      <c r="SCU3" s="157"/>
      <c r="SCV3" s="157"/>
      <c r="SCW3" s="157"/>
      <c r="SCX3" s="157"/>
      <c r="SCY3" s="157"/>
      <c r="SCZ3" s="157"/>
      <c r="SDA3" s="157"/>
      <c r="SDB3" s="157"/>
      <c r="SDC3" s="157"/>
      <c r="SDD3" s="157"/>
      <c r="SDE3" s="157"/>
      <c r="SDF3" s="157"/>
      <c r="SDG3" s="157"/>
      <c r="SDH3" s="157"/>
      <c r="SDI3" s="157"/>
      <c r="SDJ3" s="157"/>
      <c r="SDK3" s="157"/>
      <c r="SDL3" s="157"/>
      <c r="SDM3" s="157"/>
      <c r="SDN3" s="157"/>
      <c r="SDO3" s="157"/>
      <c r="SDP3" s="157"/>
      <c r="SDQ3" s="157"/>
      <c r="SDR3" s="157"/>
      <c r="SDS3" s="157"/>
      <c r="SDT3" s="157"/>
      <c r="SDU3" s="157"/>
      <c r="SDV3" s="157"/>
      <c r="SDW3" s="157"/>
      <c r="SDX3" s="157"/>
      <c r="SDY3" s="157"/>
      <c r="SDZ3" s="157"/>
      <c r="SEA3" s="157"/>
      <c r="SEB3" s="157"/>
      <c r="SEC3" s="157"/>
      <c r="SED3" s="157"/>
      <c r="SEE3" s="157"/>
      <c r="SEF3" s="157"/>
      <c r="SEG3" s="157"/>
      <c r="SEH3" s="157"/>
      <c r="SEI3" s="157"/>
      <c r="SEJ3" s="157"/>
      <c r="SEK3" s="157"/>
      <c r="SEL3" s="157"/>
      <c r="SEM3" s="157"/>
      <c r="SEN3" s="157"/>
      <c r="SEO3" s="157"/>
      <c r="SEP3" s="157"/>
      <c r="SEQ3" s="157"/>
      <c r="SER3" s="157"/>
      <c r="SES3" s="157"/>
      <c r="SET3" s="157"/>
      <c r="SEU3" s="157"/>
      <c r="SEV3" s="157"/>
      <c r="SEW3" s="157"/>
      <c r="SEX3" s="157"/>
      <c r="SEY3" s="157"/>
      <c r="SEZ3" s="157"/>
      <c r="SFA3" s="157"/>
      <c r="SFB3" s="157"/>
      <c r="SFC3" s="157"/>
      <c r="SFD3" s="157"/>
      <c r="SFE3" s="157"/>
      <c r="SFF3" s="157"/>
      <c r="SFG3" s="157"/>
      <c r="SFH3" s="157"/>
      <c r="SFI3" s="157"/>
      <c r="SFJ3" s="157"/>
      <c r="SFK3" s="157"/>
      <c r="SFL3" s="157"/>
      <c r="SFM3" s="157"/>
      <c r="SFN3" s="157"/>
      <c r="SFO3" s="157"/>
      <c r="SFP3" s="157"/>
      <c r="SFQ3" s="157"/>
      <c r="SFR3" s="157"/>
      <c r="SFS3" s="157"/>
      <c r="SFT3" s="157"/>
      <c r="SFU3" s="157"/>
      <c r="SFV3" s="157"/>
      <c r="SFW3" s="157"/>
      <c r="SFX3" s="157"/>
      <c r="SFY3" s="157"/>
      <c r="SFZ3" s="157"/>
      <c r="SGA3" s="157"/>
      <c r="SGB3" s="157"/>
      <c r="SGC3" s="157"/>
      <c r="SGD3" s="157"/>
      <c r="SGE3" s="157"/>
      <c r="SGF3" s="157"/>
      <c r="SGG3" s="157"/>
      <c r="SGH3" s="157"/>
      <c r="SGI3" s="157"/>
      <c r="SGJ3" s="157"/>
      <c r="SGK3" s="157"/>
      <c r="SGL3" s="157"/>
      <c r="SGM3" s="157"/>
      <c r="SGN3" s="157"/>
      <c r="SGO3" s="157"/>
      <c r="SGP3" s="157"/>
      <c r="SGQ3" s="157"/>
      <c r="SGR3" s="157"/>
      <c r="SGS3" s="157"/>
      <c r="SGT3" s="157"/>
      <c r="SGU3" s="157"/>
      <c r="SGV3" s="157"/>
      <c r="SGW3" s="157"/>
      <c r="SGX3" s="157"/>
      <c r="SGY3" s="157"/>
      <c r="SGZ3" s="157"/>
      <c r="SHA3" s="157"/>
      <c r="SHB3" s="157"/>
      <c r="SHC3" s="157"/>
      <c r="SHD3" s="157"/>
      <c r="SHE3" s="157"/>
      <c r="SHF3" s="157"/>
      <c r="SHG3" s="157"/>
      <c r="SHH3" s="157"/>
      <c r="SHI3" s="157"/>
      <c r="SHJ3" s="157"/>
      <c r="SHK3" s="157"/>
      <c r="SHL3" s="157"/>
      <c r="SHM3" s="157"/>
      <c r="SHN3" s="157"/>
      <c r="SHO3" s="157"/>
      <c r="SHP3" s="157"/>
      <c r="SHQ3" s="157"/>
      <c r="SHR3" s="157"/>
      <c r="SHS3" s="157"/>
      <c r="SHT3" s="157"/>
      <c r="SHU3" s="157"/>
      <c r="SHV3" s="157"/>
      <c r="SHW3" s="157"/>
      <c r="SHX3" s="157"/>
      <c r="SHY3" s="157"/>
      <c r="SHZ3" s="157"/>
      <c r="SIA3" s="157"/>
      <c r="SIB3" s="157"/>
      <c r="SIC3" s="157"/>
      <c r="SID3" s="157"/>
      <c r="SIE3" s="157"/>
      <c r="SIF3" s="157"/>
      <c r="SIG3" s="157"/>
      <c r="SIH3" s="157"/>
      <c r="SII3" s="157"/>
      <c r="SIJ3" s="157"/>
      <c r="SIK3" s="157"/>
      <c r="SIL3" s="157"/>
      <c r="SIM3" s="157"/>
      <c r="SIN3" s="157"/>
      <c r="SIO3" s="157"/>
      <c r="SIP3" s="157"/>
      <c r="SIQ3" s="157"/>
      <c r="SIR3" s="157"/>
      <c r="SIS3" s="157"/>
      <c r="SIT3" s="157"/>
      <c r="SIU3" s="157"/>
      <c r="SIV3" s="157"/>
      <c r="SIW3" s="157"/>
      <c r="SIX3" s="157"/>
      <c r="SIY3" s="157"/>
      <c r="SIZ3" s="157"/>
      <c r="SJA3" s="157"/>
      <c r="SJB3" s="157"/>
      <c r="SJC3" s="157"/>
      <c r="SJD3" s="157"/>
      <c r="SJE3" s="157"/>
      <c r="SJF3" s="157"/>
      <c r="SJG3" s="157"/>
      <c r="SJH3" s="157"/>
      <c r="SJI3" s="157"/>
      <c r="SJJ3" s="157"/>
      <c r="SJK3" s="157"/>
      <c r="SJL3" s="157"/>
      <c r="SJM3" s="157"/>
      <c r="SJN3" s="157"/>
      <c r="SJO3" s="157"/>
      <c r="SJP3" s="157"/>
      <c r="SJQ3" s="157"/>
      <c r="SJR3" s="157"/>
      <c r="SJS3" s="157"/>
      <c r="SJT3" s="157"/>
      <c r="SJU3" s="157"/>
      <c r="SJV3" s="157"/>
      <c r="SJW3" s="157"/>
      <c r="SJX3" s="157"/>
      <c r="SJY3" s="157"/>
      <c r="SJZ3" s="157"/>
      <c r="SKA3" s="157"/>
      <c r="SKB3" s="157"/>
      <c r="SKC3" s="157"/>
      <c r="SKD3" s="157"/>
      <c r="SKE3" s="157"/>
      <c r="SKF3" s="157"/>
      <c r="SKG3" s="157"/>
      <c r="SKH3" s="157"/>
      <c r="SKI3" s="157"/>
      <c r="SKJ3" s="157"/>
      <c r="SKK3" s="157"/>
      <c r="SKL3" s="157"/>
      <c r="SKM3" s="157"/>
      <c r="SKN3" s="157"/>
      <c r="SKO3" s="157"/>
      <c r="SKP3" s="157"/>
      <c r="SKQ3" s="157"/>
      <c r="SKR3" s="157"/>
      <c r="SKS3" s="157"/>
      <c r="SKT3" s="157"/>
      <c r="SKU3" s="157"/>
      <c r="SKV3" s="157"/>
      <c r="SKW3" s="157"/>
      <c r="SKX3" s="157"/>
      <c r="SKY3" s="157"/>
      <c r="SKZ3" s="157"/>
      <c r="SLA3" s="157"/>
      <c r="SLB3" s="157"/>
      <c r="SLC3" s="157"/>
      <c r="SLD3" s="157"/>
      <c r="SLE3" s="157"/>
      <c r="SLF3" s="157"/>
      <c r="SLG3" s="157"/>
      <c r="SLH3" s="157"/>
      <c r="SLI3" s="157"/>
      <c r="SLJ3" s="157"/>
      <c r="SLK3" s="157"/>
      <c r="SLL3" s="157"/>
      <c r="SLM3" s="157"/>
      <c r="SLN3" s="157"/>
      <c r="SLO3" s="157"/>
      <c r="SLP3" s="157"/>
      <c r="SLQ3" s="157"/>
      <c r="SLR3" s="157"/>
      <c r="SLS3" s="157"/>
      <c r="SLT3" s="157"/>
      <c r="SLU3" s="157"/>
      <c r="SLV3" s="157"/>
      <c r="SLW3" s="157"/>
      <c r="SLX3" s="157"/>
      <c r="SLY3" s="157"/>
      <c r="SLZ3" s="157"/>
      <c r="SMA3" s="157"/>
      <c r="SMB3" s="157"/>
      <c r="SMC3" s="157"/>
      <c r="SMD3" s="157"/>
      <c r="SME3" s="157"/>
      <c r="SMF3" s="157"/>
      <c r="SMG3" s="157"/>
      <c r="SMH3" s="157"/>
      <c r="SMI3" s="157"/>
      <c r="SMJ3" s="157"/>
      <c r="SMK3" s="157"/>
      <c r="SML3" s="157"/>
      <c r="SMM3" s="157"/>
      <c r="SMN3" s="157"/>
      <c r="SMO3" s="157"/>
      <c r="SMP3" s="157"/>
      <c r="SMQ3" s="157"/>
      <c r="SMR3" s="157"/>
      <c r="SMS3" s="157"/>
      <c r="SMT3" s="157"/>
      <c r="SMU3" s="157"/>
      <c r="SMV3" s="157"/>
      <c r="SMW3" s="157"/>
      <c r="SMX3" s="157"/>
      <c r="SMY3" s="157"/>
      <c r="SMZ3" s="157"/>
      <c r="SNA3" s="157"/>
      <c r="SNB3" s="157"/>
      <c r="SNC3" s="157"/>
      <c r="SND3" s="157"/>
      <c r="SNE3" s="157"/>
      <c r="SNF3" s="157"/>
      <c r="SNG3" s="157"/>
      <c r="SNH3" s="157"/>
      <c r="SNI3" s="157"/>
      <c r="SNJ3" s="157"/>
      <c r="SNK3" s="157"/>
      <c r="SNL3" s="157"/>
      <c r="SNM3" s="157"/>
      <c r="SNN3" s="157"/>
      <c r="SNO3" s="157"/>
      <c r="SNP3" s="157"/>
      <c r="SNQ3" s="157"/>
      <c r="SNR3" s="157"/>
      <c r="SNS3" s="157"/>
      <c r="SNT3" s="157"/>
      <c r="SNU3" s="157"/>
      <c r="SNV3" s="157"/>
      <c r="SNW3" s="157"/>
      <c r="SNX3" s="157"/>
      <c r="SNY3" s="157"/>
      <c r="SNZ3" s="157"/>
      <c r="SOA3" s="157"/>
      <c r="SOB3" s="157"/>
      <c r="SOC3" s="157"/>
      <c r="SOD3" s="157"/>
      <c r="SOE3" s="157"/>
      <c r="SOF3" s="157"/>
      <c r="SOG3" s="157"/>
      <c r="SOH3" s="157"/>
      <c r="SOI3" s="157"/>
      <c r="SOJ3" s="157"/>
      <c r="SOK3" s="157"/>
      <c r="SOL3" s="157"/>
      <c r="SOM3" s="157"/>
      <c r="SON3" s="157"/>
      <c r="SOO3" s="157"/>
      <c r="SOP3" s="157"/>
      <c r="SOQ3" s="157"/>
      <c r="SOR3" s="157"/>
      <c r="SOS3" s="157"/>
      <c r="SOT3" s="157"/>
      <c r="SOU3" s="157"/>
      <c r="SOV3" s="157"/>
      <c r="SOW3" s="157"/>
      <c r="SOX3" s="157"/>
      <c r="SOY3" s="157"/>
      <c r="SOZ3" s="157"/>
      <c r="SPA3" s="157"/>
      <c r="SPB3" s="157"/>
      <c r="SPC3" s="157"/>
      <c r="SPD3" s="157"/>
      <c r="SPE3" s="157"/>
      <c r="SPF3" s="157"/>
      <c r="SPG3" s="157"/>
      <c r="SPH3" s="157"/>
      <c r="SPI3" s="157"/>
      <c r="SPJ3" s="157"/>
      <c r="SPK3" s="157"/>
      <c r="SPL3" s="157"/>
      <c r="SPM3" s="157"/>
      <c r="SPN3" s="157"/>
      <c r="SPO3" s="157"/>
      <c r="SPP3" s="157"/>
      <c r="SPQ3" s="157"/>
      <c r="SPR3" s="157"/>
      <c r="SPS3" s="157"/>
      <c r="SPT3" s="157"/>
      <c r="SPU3" s="157"/>
      <c r="SPV3" s="157"/>
      <c r="SPW3" s="157"/>
      <c r="SPX3" s="157"/>
      <c r="SPY3" s="157"/>
      <c r="SPZ3" s="157"/>
      <c r="SQA3" s="157"/>
      <c r="SQB3" s="157"/>
      <c r="SQC3" s="157"/>
      <c r="SQD3" s="157"/>
      <c r="SQE3" s="157"/>
      <c r="SQF3" s="157"/>
      <c r="SQG3" s="157"/>
      <c r="SQH3" s="157"/>
      <c r="SQI3" s="157"/>
      <c r="SQJ3" s="157"/>
      <c r="SQK3" s="157"/>
      <c r="SQL3" s="157"/>
      <c r="SQM3" s="157"/>
      <c r="SQN3" s="157"/>
      <c r="SQO3" s="157"/>
      <c r="SQP3" s="157"/>
      <c r="SQQ3" s="157"/>
      <c r="SQR3" s="157"/>
      <c r="SQS3" s="157"/>
      <c r="SQT3" s="157"/>
      <c r="SQU3" s="157"/>
      <c r="SQV3" s="157"/>
      <c r="SQW3" s="157"/>
      <c r="SQX3" s="157"/>
      <c r="SQY3" s="157"/>
      <c r="SQZ3" s="157"/>
      <c r="SRA3" s="157"/>
      <c r="SRB3" s="157"/>
      <c r="SRC3" s="157"/>
      <c r="SRD3" s="157"/>
      <c r="SRE3" s="157"/>
      <c r="SRF3" s="157"/>
      <c r="SRG3" s="157"/>
      <c r="SRH3" s="157"/>
      <c r="SRI3" s="157"/>
      <c r="SRJ3" s="157"/>
      <c r="SRK3" s="157"/>
      <c r="SRL3" s="157"/>
      <c r="SRM3" s="157"/>
      <c r="SRN3" s="157"/>
      <c r="SRO3" s="157"/>
      <c r="SRP3" s="157"/>
      <c r="SRQ3" s="157"/>
      <c r="SRR3" s="157"/>
      <c r="SRS3" s="157"/>
      <c r="SRT3" s="157"/>
      <c r="SRU3" s="157"/>
      <c r="SRV3" s="157"/>
      <c r="SRW3" s="157"/>
      <c r="SRX3" s="157"/>
      <c r="SRY3" s="157"/>
      <c r="SRZ3" s="157"/>
      <c r="SSA3" s="157"/>
      <c r="SSB3" s="157"/>
      <c r="SSC3" s="157"/>
      <c r="SSD3" s="157"/>
      <c r="SSE3" s="157"/>
      <c r="SSF3" s="157"/>
      <c r="SSG3" s="157"/>
      <c r="SSH3" s="157"/>
      <c r="SSI3" s="157"/>
      <c r="SSJ3" s="157"/>
      <c r="SSK3" s="157"/>
      <c r="SSL3" s="157"/>
      <c r="SSM3" s="157"/>
      <c r="SSN3" s="157"/>
      <c r="SSO3" s="157"/>
      <c r="SSP3" s="157"/>
      <c r="SSQ3" s="157"/>
      <c r="SSR3" s="157"/>
      <c r="SSS3" s="157"/>
      <c r="SST3" s="157"/>
      <c r="SSU3" s="157"/>
      <c r="SSV3" s="157"/>
      <c r="SSW3" s="157"/>
      <c r="SSX3" s="157"/>
      <c r="SSY3" s="157"/>
      <c r="SSZ3" s="157"/>
      <c r="STA3" s="157"/>
      <c r="STB3" s="157"/>
      <c r="STC3" s="157"/>
      <c r="STD3" s="157"/>
      <c r="STE3" s="157"/>
      <c r="STF3" s="157"/>
      <c r="STG3" s="157"/>
      <c r="STH3" s="157"/>
      <c r="STI3" s="157"/>
      <c r="STJ3" s="157"/>
      <c r="STK3" s="157"/>
      <c r="STL3" s="157"/>
      <c r="STM3" s="157"/>
      <c r="STN3" s="157"/>
      <c r="STO3" s="157"/>
      <c r="STP3" s="157"/>
      <c r="STQ3" s="157"/>
      <c r="STR3" s="157"/>
      <c r="STS3" s="157"/>
      <c r="STT3" s="157"/>
      <c r="STU3" s="157"/>
      <c r="STV3" s="157"/>
      <c r="STW3" s="157"/>
      <c r="STX3" s="157"/>
      <c r="STY3" s="157"/>
      <c r="STZ3" s="157"/>
      <c r="SUA3" s="157"/>
      <c r="SUB3" s="157"/>
      <c r="SUC3" s="157"/>
      <c r="SUD3" s="157"/>
      <c r="SUE3" s="157"/>
      <c r="SUF3" s="157"/>
      <c r="SUG3" s="157"/>
      <c r="SUH3" s="157"/>
      <c r="SUI3" s="157"/>
      <c r="SUJ3" s="157"/>
      <c r="SUK3" s="157"/>
      <c r="SUL3" s="157"/>
      <c r="SUM3" s="157"/>
      <c r="SUN3" s="157"/>
      <c r="SUO3" s="157"/>
      <c r="SUP3" s="157"/>
      <c r="SUQ3" s="157"/>
      <c r="SUR3" s="157"/>
      <c r="SUS3" s="157"/>
      <c r="SUT3" s="157"/>
      <c r="SUU3" s="157"/>
      <c r="SUV3" s="157"/>
      <c r="SUW3" s="157"/>
      <c r="SUX3" s="157"/>
      <c r="SUY3" s="157"/>
      <c r="SUZ3" s="157"/>
      <c r="SVA3" s="157"/>
      <c r="SVB3" s="157"/>
      <c r="SVC3" s="157"/>
      <c r="SVD3" s="157"/>
      <c r="SVE3" s="157"/>
      <c r="SVF3" s="157"/>
      <c r="SVG3" s="157"/>
      <c r="SVH3" s="157"/>
      <c r="SVI3" s="157"/>
      <c r="SVJ3" s="157"/>
      <c r="SVK3" s="157"/>
      <c r="SVL3" s="157"/>
      <c r="SVM3" s="157"/>
      <c r="SVN3" s="157"/>
      <c r="SVO3" s="157"/>
      <c r="SVP3" s="157"/>
      <c r="SVQ3" s="157"/>
      <c r="SVR3" s="157"/>
      <c r="SVS3" s="157"/>
      <c r="SVT3" s="157"/>
      <c r="SVU3" s="157"/>
      <c r="SVV3" s="157"/>
      <c r="SVW3" s="157"/>
      <c r="SVX3" s="157"/>
      <c r="SVY3" s="157"/>
      <c r="SVZ3" s="157"/>
      <c r="SWA3" s="157"/>
      <c r="SWB3" s="157"/>
      <c r="SWC3" s="157"/>
      <c r="SWD3" s="157"/>
      <c r="SWE3" s="157"/>
      <c r="SWF3" s="157"/>
      <c r="SWG3" s="157"/>
      <c r="SWH3" s="157"/>
      <c r="SWI3" s="157"/>
      <c r="SWJ3" s="157"/>
      <c r="SWK3" s="157"/>
      <c r="SWL3" s="157"/>
      <c r="SWM3" s="157"/>
      <c r="SWN3" s="157"/>
      <c r="SWO3" s="157"/>
      <c r="SWP3" s="157"/>
      <c r="SWQ3" s="157"/>
      <c r="SWR3" s="157"/>
      <c r="SWS3" s="157"/>
      <c r="SWT3" s="157"/>
      <c r="SWU3" s="157"/>
      <c r="SWV3" s="157"/>
      <c r="SWW3" s="157"/>
      <c r="SWX3" s="157"/>
      <c r="SWY3" s="157"/>
      <c r="SWZ3" s="157"/>
      <c r="SXA3" s="157"/>
      <c r="SXB3" s="157"/>
      <c r="SXC3" s="157"/>
      <c r="SXD3" s="157"/>
      <c r="SXE3" s="157"/>
      <c r="SXF3" s="157"/>
      <c r="SXG3" s="157"/>
      <c r="SXH3" s="157"/>
      <c r="SXI3" s="157"/>
      <c r="SXJ3" s="157"/>
      <c r="SXK3" s="157"/>
      <c r="SXL3" s="157"/>
      <c r="SXM3" s="157"/>
      <c r="SXN3" s="157"/>
      <c r="SXO3" s="157"/>
      <c r="SXP3" s="157"/>
      <c r="SXQ3" s="157"/>
      <c r="SXR3" s="157"/>
      <c r="SXS3" s="157"/>
      <c r="SXT3" s="157"/>
      <c r="SXU3" s="157"/>
      <c r="SXV3" s="157"/>
      <c r="SXW3" s="157"/>
      <c r="SXX3" s="157"/>
      <c r="SXY3" s="157"/>
      <c r="SXZ3" s="157"/>
      <c r="SYA3" s="157"/>
      <c r="SYB3" s="157"/>
      <c r="SYC3" s="157"/>
      <c r="SYD3" s="157"/>
      <c r="SYE3" s="157"/>
      <c r="SYF3" s="157"/>
      <c r="SYG3" s="157"/>
      <c r="SYH3" s="157"/>
      <c r="SYI3" s="157"/>
      <c r="SYJ3" s="157"/>
      <c r="SYK3" s="157"/>
      <c r="SYL3" s="157"/>
      <c r="SYM3" s="157"/>
      <c r="SYN3" s="157"/>
      <c r="SYO3" s="157"/>
      <c r="SYP3" s="157"/>
      <c r="SYQ3" s="157"/>
      <c r="SYR3" s="157"/>
      <c r="SYS3" s="157"/>
      <c r="SYT3" s="157"/>
      <c r="SYU3" s="157"/>
      <c r="SYV3" s="157"/>
      <c r="SYW3" s="157"/>
      <c r="SYX3" s="157"/>
      <c r="SYY3" s="157"/>
      <c r="SYZ3" s="157"/>
      <c r="SZA3" s="157"/>
      <c r="SZB3" s="157"/>
      <c r="SZC3" s="157"/>
      <c r="SZD3" s="157"/>
      <c r="SZE3" s="157"/>
      <c r="SZF3" s="157"/>
      <c r="SZG3" s="157"/>
      <c r="SZH3" s="157"/>
      <c r="SZI3" s="157"/>
      <c r="SZJ3" s="157"/>
      <c r="SZK3" s="157"/>
      <c r="SZL3" s="157"/>
      <c r="SZM3" s="157"/>
      <c r="SZN3" s="157"/>
      <c r="SZO3" s="157"/>
      <c r="SZP3" s="157"/>
      <c r="SZQ3" s="157"/>
      <c r="SZR3" s="157"/>
      <c r="SZS3" s="157"/>
      <c r="SZT3" s="157"/>
      <c r="SZU3" s="157"/>
      <c r="SZV3" s="157"/>
      <c r="SZW3" s="157"/>
      <c r="SZX3" s="157"/>
      <c r="SZY3" s="157"/>
      <c r="SZZ3" s="157"/>
      <c r="TAA3" s="157"/>
      <c r="TAB3" s="157"/>
      <c r="TAC3" s="157"/>
      <c r="TAD3" s="157"/>
      <c r="TAE3" s="157"/>
      <c r="TAF3" s="157"/>
      <c r="TAG3" s="157"/>
      <c r="TAH3" s="157"/>
      <c r="TAI3" s="157"/>
      <c r="TAJ3" s="157"/>
      <c r="TAK3" s="157"/>
      <c r="TAL3" s="157"/>
      <c r="TAM3" s="157"/>
      <c r="TAN3" s="157"/>
      <c r="TAO3" s="157"/>
      <c r="TAP3" s="157"/>
      <c r="TAQ3" s="157"/>
      <c r="TAR3" s="157"/>
      <c r="TAS3" s="157"/>
      <c r="TAT3" s="157"/>
      <c r="TAU3" s="157"/>
      <c r="TAV3" s="157"/>
      <c r="TAW3" s="157"/>
      <c r="TAX3" s="157"/>
      <c r="TAY3" s="157"/>
      <c r="TAZ3" s="157"/>
      <c r="TBA3" s="157"/>
      <c r="TBB3" s="157"/>
      <c r="TBC3" s="157"/>
      <c r="TBD3" s="157"/>
      <c r="TBE3" s="157"/>
      <c r="TBF3" s="157"/>
      <c r="TBG3" s="157"/>
      <c r="TBH3" s="157"/>
      <c r="TBI3" s="157"/>
      <c r="TBJ3" s="157"/>
      <c r="TBK3" s="157"/>
      <c r="TBL3" s="157"/>
      <c r="TBM3" s="157"/>
      <c r="TBN3" s="157"/>
      <c r="TBO3" s="157"/>
      <c r="TBP3" s="157"/>
      <c r="TBQ3" s="157"/>
      <c r="TBR3" s="157"/>
      <c r="TBS3" s="157"/>
      <c r="TBT3" s="157"/>
      <c r="TBU3" s="157"/>
      <c r="TBV3" s="157"/>
      <c r="TBW3" s="157"/>
      <c r="TBX3" s="157"/>
      <c r="TBY3" s="157"/>
      <c r="TBZ3" s="157"/>
      <c r="TCA3" s="157"/>
      <c r="TCB3" s="157"/>
      <c r="TCC3" s="157"/>
      <c r="TCD3" s="157"/>
      <c r="TCE3" s="157"/>
      <c r="TCF3" s="157"/>
      <c r="TCG3" s="157"/>
      <c r="TCH3" s="157"/>
      <c r="TCI3" s="157"/>
      <c r="TCJ3" s="157"/>
      <c r="TCK3" s="157"/>
      <c r="TCL3" s="157"/>
      <c r="TCM3" s="157"/>
      <c r="TCN3" s="157"/>
      <c r="TCO3" s="157"/>
      <c r="TCP3" s="157"/>
      <c r="TCQ3" s="157"/>
      <c r="TCR3" s="157"/>
      <c r="TCS3" s="157"/>
      <c r="TCT3" s="157"/>
      <c r="TCU3" s="157"/>
      <c r="TCV3" s="157"/>
      <c r="TCW3" s="157"/>
      <c r="TCX3" s="157"/>
      <c r="TCY3" s="157"/>
      <c r="TCZ3" s="157"/>
      <c r="TDA3" s="157"/>
      <c r="TDB3" s="157"/>
      <c r="TDC3" s="157"/>
      <c r="TDD3" s="157"/>
      <c r="TDE3" s="157"/>
      <c r="TDF3" s="157"/>
      <c r="TDG3" s="157"/>
      <c r="TDH3" s="157"/>
      <c r="TDI3" s="157"/>
      <c r="TDJ3" s="157"/>
      <c r="TDK3" s="157"/>
      <c r="TDL3" s="157"/>
      <c r="TDM3" s="157"/>
      <c r="TDN3" s="157"/>
      <c r="TDO3" s="157"/>
      <c r="TDP3" s="157"/>
      <c r="TDQ3" s="157"/>
      <c r="TDR3" s="157"/>
      <c r="TDS3" s="157"/>
      <c r="TDT3" s="157"/>
      <c r="TDU3" s="157"/>
      <c r="TDV3" s="157"/>
      <c r="TDW3" s="157"/>
      <c r="TDX3" s="157"/>
      <c r="TDY3" s="157"/>
      <c r="TDZ3" s="157"/>
      <c r="TEA3" s="157"/>
      <c r="TEB3" s="157"/>
      <c r="TEC3" s="157"/>
      <c r="TED3" s="157"/>
      <c r="TEE3" s="157"/>
      <c r="TEF3" s="157"/>
      <c r="TEG3" s="157"/>
      <c r="TEH3" s="157"/>
      <c r="TEI3" s="157"/>
      <c r="TEJ3" s="157"/>
      <c r="TEK3" s="157"/>
      <c r="TEL3" s="157"/>
      <c r="TEM3" s="157"/>
      <c r="TEN3" s="157"/>
      <c r="TEO3" s="157"/>
      <c r="TEP3" s="157"/>
      <c r="TEQ3" s="157"/>
      <c r="TER3" s="157"/>
      <c r="TES3" s="157"/>
      <c r="TET3" s="157"/>
      <c r="TEU3" s="157"/>
      <c r="TEV3" s="157"/>
      <c r="TEW3" s="157"/>
      <c r="TEX3" s="157"/>
      <c r="TEY3" s="157"/>
      <c r="TEZ3" s="157"/>
      <c r="TFA3" s="157"/>
      <c r="TFB3" s="157"/>
      <c r="TFC3" s="157"/>
      <c r="TFD3" s="157"/>
      <c r="TFE3" s="157"/>
      <c r="TFF3" s="157"/>
      <c r="TFG3" s="157"/>
      <c r="TFH3" s="157"/>
      <c r="TFI3" s="157"/>
      <c r="TFJ3" s="157"/>
      <c r="TFK3" s="157"/>
      <c r="TFL3" s="157"/>
      <c r="TFM3" s="157"/>
      <c r="TFN3" s="157"/>
      <c r="TFO3" s="157"/>
      <c r="TFP3" s="157"/>
      <c r="TFQ3" s="157"/>
      <c r="TFR3" s="157"/>
      <c r="TFS3" s="157"/>
      <c r="TFT3" s="157"/>
      <c r="TFU3" s="157"/>
      <c r="TFV3" s="157"/>
      <c r="TFW3" s="157"/>
      <c r="TFX3" s="157"/>
      <c r="TFY3" s="157"/>
      <c r="TFZ3" s="157"/>
      <c r="TGA3" s="157"/>
      <c r="TGB3" s="157"/>
      <c r="TGC3" s="157"/>
      <c r="TGD3" s="157"/>
      <c r="TGE3" s="157"/>
      <c r="TGF3" s="157"/>
      <c r="TGG3" s="157"/>
      <c r="TGH3" s="157"/>
      <c r="TGI3" s="157"/>
      <c r="TGJ3" s="157"/>
      <c r="TGK3" s="157"/>
      <c r="TGL3" s="157"/>
      <c r="TGM3" s="157"/>
      <c r="TGN3" s="157"/>
      <c r="TGO3" s="157"/>
      <c r="TGP3" s="157"/>
      <c r="TGQ3" s="157"/>
      <c r="TGR3" s="157"/>
      <c r="TGS3" s="157"/>
      <c r="TGT3" s="157"/>
      <c r="TGU3" s="157"/>
      <c r="TGV3" s="157"/>
      <c r="TGW3" s="157"/>
      <c r="TGX3" s="157"/>
      <c r="TGY3" s="157"/>
      <c r="TGZ3" s="157"/>
      <c r="THA3" s="157"/>
      <c r="THB3" s="157"/>
      <c r="THC3" s="157"/>
      <c r="THD3" s="157"/>
      <c r="THE3" s="157"/>
      <c r="THF3" s="157"/>
      <c r="THG3" s="157"/>
      <c r="THH3" s="157"/>
      <c r="THI3" s="157"/>
      <c r="THJ3" s="157"/>
      <c r="THK3" s="157"/>
      <c r="THL3" s="157"/>
      <c r="THM3" s="157"/>
      <c r="THN3" s="157"/>
      <c r="THO3" s="157"/>
      <c r="THP3" s="157"/>
      <c r="THQ3" s="157"/>
      <c r="THR3" s="157"/>
      <c r="THS3" s="157"/>
      <c r="THT3" s="157"/>
      <c r="THU3" s="157"/>
      <c r="THV3" s="157"/>
      <c r="THW3" s="157"/>
      <c r="THX3" s="157"/>
      <c r="THY3" s="157"/>
      <c r="THZ3" s="157"/>
      <c r="TIA3" s="157"/>
      <c r="TIB3" s="157"/>
      <c r="TIC3" s="157"/>
      <c r="TID3" s="157"/>
      <c r="TIE3" s="157"/>
      <c r="TIF3" s="157"/>
      <c r="TIG3" s="157"/>
      <c r="TIH3" s="157"/>
      <c r="TII3" s="157"/>
      <c r="TIJ3" s="157"/>
      <c r="TIK3" s="157"/>
      <c r="TIL3" s="157"/>
      <c r="TIM3" s="157"/>
      <c r="TIN3" s="157"/>
      <c r="TIO3" s="157"/>
      <c r="TIP3" s="157"/>
      <c r="TIQ3" s="157"/>
      <c r="TIR3" s="157"/>
      <c r="TIS3" s="157"/>
      <c r="TIT3" s="157"/>
      <c r="TIU3" s="157"/>
      <c r="TIV3" s="157"/>
      <c r="TIW3" s="157"/>
      <c r="TIX3" s="157"/>
      <c r="TIY3" s="157"/>
      <c r="TIZ3" s="157"/>
      <c r="TJA3" s="157"/>
      <c r="TJB3" s="157"/>
      <c r="TJC3" s="157"/>
      <c r="TJD3" s="157"/>
      <c r="TJE3" s="157"/>
      <c r="TJF3" s="157"/>
      <c r="TJG3" s="157"/>
      <c r="TJH3" s="157"/>
      <c r="TJI3" s="157"/>
      <c r="TJJ3" s="157"/>
      <c r="TJK3" s="157"/>
      <c r="TJL3" s="157"/>
      <c r="TJM3" s="157"/>
      <c r="TJN3" s="157"/>
      <c r="TJO3" s="157"/>
      <c r="TJP3" s="157"/>
      <c r="TJQ3" s="157"/>
      <c r="TJR3" s="157"/>
      <c r="TJS3" s="157"/>
      <c r="TJT3" s="157"/>
      <c r="TJU3" s="157"/>
      <c r="TJV3" s="157"/>
      <c r="TJW3" s="157"/>
      <c r="TJX3" s="157"/>
      <c r="TJY3" s="157"/>
      <c r="TJZ3" s="157"/>
      <c r="TKA3" s="157"/>
      <c r="TKB3" s="157"/>
      <c r="TKC3" s="157"/>
      <c r="TKD3" s="157"/>
      <c r="TKE3" s="157"/>
      <c r="TKF3" s="157"/>
      <c r="TKG3" s="157"/>
      <c r="TKH3" s="157"/>
      <c r="TKI3" s="157"/>
      <c r="TKJ3" s="157"/>
      <c r="TKK3" s="157"/>
      <c r="TKL3" s="157"/>
      <c r="TKM3" s="157"/>
      <c r="TKN3" s="157"/>
      <c r="TKO3" s="157"/>
      <c r="TKP3" s="157"/>
      <c r="TKQ3" s="157"/>
      <c r="TKR3" s="157"/>
      <c r="TKS3" s="157"/>
      <c r="TKT3" s="157"/>
      <c r="TKU3" s="157"/>
      <c r="TKV3" s="157"/>
      <c r="TKW3" s="157"/>
      <c r="TKX3" s="157"/>
      <c r="TKY3" s="157"/>
      <c r="TKZ3" s="157"/>
      <c r="TLA3" s="157"/>
      <c r="TLB3" s="157"/>
      <c r="TLC3" s="157"/>
      <c r="TLD3" s="157"/>
      <c r="TLE3" s="157"/>
      <c r="TLF3" s="157"/>
      <c r="TLG3" s="157"/>
      <c r="TLH3" s="157"/>
      <c r="TLI3" s="157"/>
      <c r="TLJ3" s="157"/>
      <c r="TLK3" s="157"/>
      <c r="TLL3" s="157"/>
      <c r="TLM3" s="157"/>
      <c r="TLN3" s="157"/>
      <c r="TLO3" s="157"/>
      <c r="TLP3" s="157"/>
      <c r="TLQ3" s="157"/>
      <c r="TLR3" s="157"/>
      <c r="TLS3" s="157"/>
      <c r="TLT3" s="157"/>
      <c r="TLU3" s="157"/>
      <c r="TLV3" s="157"/>
      <c r="TLW3" s="157"/>
      <c r="TLX3" s="157"/>
      <c r="TLY3" s="157"/>
      <c r="TLZ3" s="157"/>
      <c r="TMA3" s="157"/>
      <c r="TMB3" s="157"/>
      <c r="TMC3" s="157"/>
      <c r="TMD3" s="157"/>
      <c r="TME3" s="157"/>
      <c r="TMF3" s="157"/>
      <c r="TMG3" s="157"/>
      <c r="TMH3" s="157"/>
      <c r="TMI3" s="157"/>
      <c r="TMJ3" s="157"/>
      <c r="TMK3" s="157"/>
      <c r="TML3" s="157"/>
      <c r="TMM3" s="157"/>
      <c r="TMN3" s="157"/>
      <c r="TMO3" s="157"/>
      <c r="TMP3" s="157"/>
      <c r="TMQ3" s="157"/>
      <c r="TMR3" s="157"/>
      <c r="TMS3" s="157"/>
      <c r="TMT3" s="157"/>
      <c r="TMU3" s="157"/>
      <c r="TMV3" s="157"/>
      <c r="TMW3" s="157"/>
      <c r="TMX3" s="157"/>
      <c r="TMY3" s="157"/>
      <c r="TMZ3" s="157"/>
      <c r="TNA3" s="157"/>
      <c r="TNB3" s="157"/>
      <c r="TNC3" s="157"/>
      <c r="TND3" s="157"/>
      <c r="TNE3" s="157"/>
      <c r="TNF3" s="157"/>
      <c r="TNG3" s="157"/>
      <c r="TNH3" s="157"/>
      <c r="TNI3" s="157"/>
      <c r="TNJ3" s="157"/>
      <c r="TNK3" s="157"/>
      <c r="TNL3" s="157"/>
      <c r="TNM3" s="157"/>
      <c r="TNN3" s="157"/>
      <c r="TNO3" s="157"/>
      <c r="TNP3" s="157"/>
      <c r="TNQ3" s="157"/>
      <c r="TNR3" s="157"/>
      <c r="TNS3" s="157"/>
      <c r="TNT3" s="157"/>
      <c r="TNU3" s="157"/>
      <c r="TNV3" s="157"/>
      <c r="TNW3" s="157"/>
      <c r="TNX3" s="157"/>
      <c r="TNY3" s="157"/>
      <c r="TNZ3" s="157"/>
      <c r="TOA3" s="157"/>
      <c r="TOB3" s="157"/>
      <c r="TOC3" s="157"/>
      <c r="TOD3" s="157"/>
      <c r="TOE3" s="157"/>
      <c r="TOF3" s="157"/>
      <c r="TOG3" s="157"/>
      <c r="TOH3" s="157"/>
      <c r="TOI3" s="157"/>
      <c r="TOJ3" s="157"/>
      <c r="TOK3" s="157"/>
      <c r="TOL3" s="157"/>
      <c r="TOM3" s="157"/>
      <c r="TON3" s="157"/>
      <c r="TOO3" s="157"/>
      <c r="TOP3" s="157"/>
      <c r="TOQ3" s="157"/>
      <c r="TOR3" s="157"/>
      <c r="TOS3" s="157"/>
      <c r="TOT3" s="157"/>
      <c r="TOU3" s="157"/>
      <c r="TOV3" s="157"/>
      <c r="TOW3" s="157"/>
      <c r="TOX3" s="157"/>
      <c r="TOY3" s="157"/>
      <c r="TOZ3" s="157"/>
      <c r="TPA3" s="157"/>
      <c r="TPB3" s="157"/>
      <c r="TPC3" s="157"/>
      <c r="TPD3" s="157"/>
      <c r="TPE3" s="157"/>
      <c r="TPF3" s="157"/>
      <c r="TPG3" s="157"/>
      <c r="TPH3" s="157"/>
      <c r="TPI3" s="157"/>
      <c r="TPJ3" s="157"/>
      <c r="TPK3" s="157"/>
      <c r="TPL3" s="157"/>
      <c r="TPM3" s="157"/>
      <c r="TPN3" s="157"/>
      <c r="TPO3" s="157"/>
      <c r="TPP3" s="157"/>
      <c r="TPQ3" s="157"/>
      <c r="TPR3" s="157"/>
      <c r="TPS3" s="157"/>
      <c r="TPT3" s="157"/>
      <c r="TPU3" s="157"/>
      <c r="TPV3" s="157"/>
      <c r="TPW3" s="157"/>
      <c r="TPX3" s="157"/>
      <c r="TPY3" s="157"/>
      <c r="TPZ3" s="157"/>
      <c r="TQA3" s="157"/>
      <c r="TQB3" s="157"/>
      <c r="TQC3" s="157"/>
      <c r="TQD3" s="157"/>
      <c r="TQE3" s="157"/>
      <c r="TQF3" s="157"/>
      <c r="TQG3" s="157"/>
      <c r="TQH3" s="157"/>
      <c r="TQI3" s="157"/>
      <c r="TQJ3" s="157"/>
      <c r="TQK3" s="157"/>
      <c r="TQL3" s="157"/>
      <c r="TQM3" s="157"/>
      <c r="TQN3" s="157"/>
      <c r="TQO3" s="157"/>
      <c r="TQP3" s="157"/>
      <c r="TQQ3" s="157"/>
      <c r="TQR3" s="157"/>
      <c r="TQS3" s="157"/>
      <c r="TQT3" s="157"/>
      <c r="TQU3" s="157"/>
      <c r="TQV3" s="157"/>
      <c r="TQW3" s="157"/>
      <c r="TQX3" s="157"/>
      <c r="TQY3" s="157"/>
      <c r="TQZ3" s="157"/>
      <c r="TRA3" s="157"/>
      <c r="TRB3" s="157"/>
      <c r="TRC3" s="157"/>
      <c r="TRD3" s="157"/>
      <c r="TRE3" s="157"/>
      <c r="TRF3" s="157"/>
      <c r="TRG3" s="157"/>
      <c r="TRH3" s="157"/>
      <c r="TRI3" s="157"/>
      <c r="TRJ3" s="157"/>
      <c r="TRK3" s="157"/>
      <c r="TRL3" s="157"/>
      <c r="TRM3" s="157"/>
      <c r="TRN3" s="157"/>
      <c r="TRO3" s="157"/>
      <c r="TRP3" s="157"/>
      <c r="TRQ3" s="157"/>
      <c r="TRR3" s="157"/>
      <c r="TRS3" s="157"/>
      <c r="TRT3" s="157"/>
      <c r="TRU3" s="157"/>
      <c r="TRV3" s="157"/>
      <c r="TRW3" s="157"/>
      <c r="TRX3" s="157"/>
      <c r="TRY3" s="157"/>
      <c r="TRZ3" s="157"/>
      <c r="TSA3" s="157"/>
      <c r="TSB3" s="157"/>
      <c r="TSC3" s="157"/>
      <c r="TSD3" s="157"/>
      <c r="TSE3" s="157"/>
      <c r="TSF3" s="157"/>
      <c r="TSG3" s="157"/>
      <c r="TSH3" s="157"/>
      <c r="TSI3" s="157"/>
      <c r="TSJ3" s="157"/>
      <c r="TSK3" s="157"/>
      <c r="TSL3" s="157"/>
      <c r="TSM3" s="157"/>
      <c r="TSN3" s="157"/>
      <c r="TSO3" s="157"/>
      <c r="TSP3" s="157"/>
      <c r="TSQ3" s="157"/>
      <c r="TSR3" s="157"/>
      <c r="TSS3" s="157"/>
      <c r="TST3" s="157"/>
      <c r="TSU3" s="157"/>
      <c r="TSV3" s="157"/>
      <c r="TSW3" s="157"/>
      <c r="TSX3" s="157"/>
      <c r="TSY3" s="157"/>
      <c r="TSZ3" s="157"/>
      <c r="TTA3" s="157"/>
      <c r="TTB3" s="157"/>
      <c r="TTC3" s="157"/>
      <c r="TTD3" s="157"/>
      <c r="TTE3" s="157"/>
      <c r="TTF3" s="157"/>
      <c r="TTG3" s="157"/>
      <c r="TTH3" s="157"/>
      <c r="TTI3" s="157"/>
      <c r="TTJ3" s="157"/>
      <c r="TTK3" s="157"/>
      <c r="TTL3" s="157"/>
      <c r="TTM3" s="157"/>
      <c r="TTN3" s="157"/>
      <c r="TTO3" s="157"/>
      <c r="TTP3" s="157"/>
      <c r="TTQ3" s="157"/>
      <c r="TTR3" s="157"/>
      <c r="TTS3" s="157"/>
      <c r="TTT3" s="157"/>
      <c r="TTU3" s="157"/>
      <c r="TTV3" s="157"/>
      <c r="TTW3" s="157"/>
      <c r="TTX3" s="157"/>
      <c r="TTY3" s="157"/>
      <c r="TTZ3" s="157"/>
      <c r="TUA3" s="157"/>
      <c r="TUB3" s="157"/>
      <c r="TUC3" s="157"/>
      <c r="TUD3" s="157"/>
      <c r="TUE3" s="157"/>
      <c r="TUF3" s="157"/>
      <c r="TUG3" s="157"/>
      <c r="TUH3" s="157"/>
      <c r="TUI3" s="157"/>
      <c r="TUJ3" s="157"/>
      <c r="TUK3" s="157"/>
      <c r="TUL3" s="157"/>
      <c r="TUM3" s="157"/>
      <c r="TUN3" s="157"/>
      <c r="TUO3" s="157"/>
      <c r="TUP3" s="157"/>
      <c r="TUQ3" s="157"/>
      <c r="TUR3" s="157"/>
      <c r="TUS3" s="157"/>
      <c r="TUT3" s="157"/>
      <c r="TUU3" s="157"/>
      <c r="TUV3" s="157"/>
      <c r="TUW3" s="157"/>
      <c r="TUX3" s="157"/>
      <c r="TUY3" s="157"/>
      <c r="TUZ3" s="157"/>
      <c r="TVA3" s="157"/>
      <c r="TVB3" s="157"/>
      <c r="TVC3" s="157"/>
      <c r="TVD3" s="157"/>
      <c r="TVE3" s="157"/>
      <c r="TVF3" s="157"/>
      <c r="TVG3" s="157"/>
      <c r="TVH3" s="157"/>
      <c r="TVI3" s="157"/>
      <c r="TVJ3" s="157"/>
      <c r="TVK3" s="157"/>
      <c r="TVL3" s="157"/>
      <c r="TVM3" s="157"/>
      <c r="TVN3" s="157"/>
      <c r="TVO3" s="157"/>
      <c r="TVP3" s="157"/>
      <c r="TVQ3" s="157"/>
      <c r="TVR3" s="157"/>
      <c r="TVS3" s="157"/>
      <c r="TVT3" s="157"/>
      <c r="TVU3" s="157"/>
      <c r="TVV3" s="157"/>
      <c r="TVW3" s="157"/>
      <c r="TVX3" s="157"/>
      <c r="TVY3" s="157"/>
      <c r="TVZ3" s="157"/>
      <c r="TWA3" s="157"/>
      <c r="TWB3" s="157"/>
      <c r="TWC3" s="157"/>
      <c r="TWD3" s="157"/>
      <c r="TWE3" s="157"/>
      <c r="TWF3" s="157"/>
      <c r="TWG3" s="157"/>
      <c r="TWH3" s="157"/>
      <c r="TWI3" s="157"/>
      <c r="TWJ3" s="157"/>
      <c r="TWK3" s="157"/>
      <c r="TWL3" s="157"/>
      <c r="TWM3" s="157"/>
      <c r="TWN3" s="157"/>
      <c r="TWO3" s="157"/>
      <c r="TWP3" s="157"/>
      <c r="TWQ3" s="157"/>
      <c r="TWR3" s="157"/>
      <c r="TWS3" s="157"/>
      <c r="TWT3" s="157"/>
      <c r="TWU3" s="157"/>
      <c r="TWV3" s="157"/>
      <c r="TWW3" s="157"/>
      <c r="TWX3" s="157"/>
      <c r="TWY3" s="157"/>
      <c r="TWZ3" s="157"/>
      <c r="TXA3" s="157"/>
      <c r="TXB3" s="157"/>
      <c r="TXC3" s="157"/>
      <c r="TXD3" s="157"/>
      <c r="TXE3" s="157"/>
      <c r="TXF3" s="157"/>
      <c r="TXG3" s="157"/>
      <c r="TXH3" s="157"/>
      <c r="TXI3" s="157"/>
      <c r="TXJ3" s="157"/>
      <c r="TXK3" s="157"/>
      <c r="TXL3" s="157"/>
      <c r="TXM3" s="157"/>
      <c r="TXN3" s="157"/>
      <c r="TXO3" s="157"/>
      <c r="TXP3" s="157"/>
      <c r="TXQ3" s="157"/>
      <c r="TXR3" s="157"/>
      <c r="TXS3" s="157"/>
      <c r="TXT3" s="157"/>
      <c r="TXU3" s="157"/>
      <c r="TXV3" s="157"/>
      <c r="TXW3" s="157"/>
      <c r="TXX3" s="157"/>
      <c r="TXY3" s="157"/>
      <c r="TXZ3" s="157"/>
      <c r="TYA3" s="157"/>
      <c r="TYB3" s="157"/>
      <c r="TYC3" s="157"/>
      <c r="TYD3" s="157"/>
      <c r="TYE3" s="157"/>
      <c r="TYF3" s="157"/>
      <c r="TYG3" s="157"/>
      <c r="TYH3" s="157"/>
      <c r="TYI3" s="157"/>
      <c r="TYJ3" s="157"/>
      <c r="TYK3" s="157"/>
      <c r="TYL3" s="157"/>
      <c r="TYM3" s="157"/>
      <c r="TYN3" s="157"/>
      <c r="TYO3" s="157"/>
      <c r="TYP3" s="157"/>
      <c r="TYQ3" s="157"/>
      <c r="TYR3" s="157"/>
      <c r="TYS3" s="157"/>
      <c r="TYT3" s="157"/>
      <c r="TYU3" s="157"/>
      <c r="TYV3" s="157"/>
      <c r="TYW3" s="157"/>
      <c r="TYX3" s="157"/>
      <c r="TYY3" s="157"/>
      <c r="TYZ3" s="157"/>
      <c r="TZA3" s="157"/>
      <c r="TZB3" s="157"/>
      <c r="TZC3" s="157"/>
      <c r="TZD3" s="157"/>
      <c r="TZE3" s="157"/>
      <c r="TZF3" s="157"/>
      <c r="TZG3" s="157"/>
      <c r="TZH3" s="157"/>
      <c r="TZI3" s="157"/>
      <c r="TZJ3" s="157"/>
      <c r="TZK3" s="157"/>
      <c r="TZL3" s="157"/>
      <c r="TZM3" s="157"/>
      <c r="TZN3" s="157"/>
      <c r="TZO3" s="157"/>
      <c r="TZP3" s="157"/>
      <c r="TZQ3" s="157"/>
      <c r="TZR3" s="157"/>
      <c r="TZS3" s="157"/>
      <c r="TZT3" s="157"/>
      <c r="TZU3" s="157"/>
      <c r="TZV3" s="157"/>
      <c r="TZW3" s="157"/>
      <c r="TZX3" s="157"/>
      <c r="TZY3" s="157"/>
      <c r="TZZ3" s="157"/>
      <c r="UAA3" s="157"/>
      <c r="UAB3" s="157"/>
      <c r="UAC3" s="157"/>
      <c r="UAD3" s="157"/>
      <c r="UAE3" s="157"/>
      <c r="UAF3" s="157"/>
      <c r="UAG3" s="157"/>
      <c r="UAH3" s="157"/>
      <c r="UAI3" s="157"/>
      <c r="UAJ3" s="157"/>
      <c r="UAK3" s="157"/>
      <c r="UAL3" s="157"/>
      <c r="UAM3" s="157"/>
      <c r="UAN3" s="157"/>
      <c r="UAO3" s="157"/>
      <c r="UAP3" s="157"/>
      <c r="UAQ3" s="157"/>
      <c r="UAR3" s="157"/>
      <c r="UAS3" s="157"/>
      <c r="UAT3" s="157"/>
      <c r="UAU3" s="157"/>
      <c r="UAV3" s="157"/>
      <c r="UAW3" s="157"/>
      <c r="UAX3" s="157"/>
      <c r="UAY3" s="157"/>
      <c r="UAZ3" s="157"/>
      <c r="UBA3" s="157"/>
      <c r="UBB3" s="157"/>
      <c r="UBC3" s="157"/>
      <c r="UBD3" s="157"/>
      <c r="UBE3" s="157"/>
      <c r="UBF3" s="157"/>
      <c r="UBG3" s="157"/>
      <c r="UBH3" s="157"/>
      <c r="UBI3" s="157"/>
      <c r="UBJ3" s="157"/>
      <c r="UBK3" s="157"/>
      <c r="UBL3" s="157"/>
      <c r="UBM3" s="157"/>
      <c r="UBN3" s="157"/>
      <c r="UBO3" s="157"/>
      <c r="UBP3" s="157"/>
      <c r="UBQ3" s="157"/>
      <c r="UBR3" s="157"/>
      <c r="UBS3" s="157"/>
      <c r="UBT3" s="157"/>
      <c r="UBU3" s="157"/>
      <c r="UBV3" s="157"/>
      <c r="UBW3" s="157"/>
      <c r="UBX3" s="157"/>
      <c r="UBY3" s="157"/>
      <c r="UBZ3" s="157"/>
      <c r="UCA3" s="157"/>
      <c r="UCB3" s="157"/>
      <c r="UCC3" s="157"/>
      <c r="UCD3" s="157"/>
      <c r="UCE3" s="157"/>
      <c r="UCF3" s="157"/>
      <c r="UCG3" s="157"/>
      <c r="UCH3" s="157"/>
      <c r="UCI3" s="157"/>
      <c r="UCJ3" s="157"/>
      <c r="UCK3" s="157"/>
      <c r="UCL3" s="157"/>
      <c r="UCM3" s="157"/>
      <c r="UCN3" s="157"/>
      <c r="UCO3" s="157"/>
      <c r="UCP3" s="157"/>
      <c r="UCQ3" s="157"/>
      <c r="UCR3" s="157"/>
      <c r="UCS3" s="157"/>
      <c r="UCT3" s="157"/>
      <c r="UCU3" s="157"/>
      <c r="UCV3" s="157"/>
      <c r="UCW3" s="157"/>
      <c r="UCX3" s="157"/>
      <c r="UCY3" s="157"/>
      <c r="UCZ3" s="157"/>
      <c r="UDA3" s="157"/>
      <c r="UDB3" s="157"/>
      <c r="UDC3" s="157"/>
      <c r="UDD3" s="157"/>
      <c r="UDE3" s="157"/>
      <c r="UDF3" s="157"/>
      <c r="UDG3" s="157"/>
      <c r="UDH3" s="157"/>
      <c r="UDI3" s="157"/>
      <c r="UDJ3" s="157"/>
      <c r="UDK3" s="157"/>
      <c r="UDL3" s="157"/>
      <c r="UDM3" s="157"/>
      <c r="UDN3" s="157"/>
      <c r="UDO3" s="157"/>
      <c r="UDP3" s="157"/>
      <c r="UDQ3" s="157"/>
      <c r="UDR3" s="157"/>
      <c r="UDS3" s="157"/>
      <c r="UDT3" s="157"/>
      <c r="UDU3" s="157"/>
      <c r="UDV3" s="157"/>
      <c r="UDW3" s="157"/>
      <c r="UDX3" s="157"/>
      <c r="UDY3" s="157"/>
      <c r="UDZ3" s="157"/>
      <c r="UEA3" s="157"/>
      <c r="UEB3" s="157"/>
      <c r="UEC3" s="157"/>
      <c r="UED3" s="157"/>
      <c r="UEE3" s="157"/>
      <c r="UEF3" s="157"/>
      <c r="UEG3" s="157"/>
      <c r="UEH3" s="157"/>
      <c r="UEI3" s="157"/>
      <c r="UEJ3" s="157"/>
      <c r="UEK3" s="157"/>
      <c r="UEL3" s="157"/>
      <c r="UEM3" s="157"/>
      <c r="UEN3" s="157"/>
      <c r="UEO3" s="157"/>
      <c r="UEP3" s="157"/>
      <c r="UEQ3" s="157"/>
      <c r="UER3" s="157"/>
      <c r="UES3" s="157"/>
      <c r="UET3" s="157"/>
      <c r="UEU3" s="157"/>
      <c r="UEV3" s="157"/>
      <c r="UEW3" s="157"/>
      <c r="UEX3" s="157"/>
      <c r="UEY3" s="157"/>
      <c r="UEZ3" s="157"/>
      <c r="UFA3" s="157"/>
      <c r="UFB3" s="157"/>
      <c r="UFC3" s="157"/>
      <c r="UFD3" s="157"/>
      <c r="UFE3" s="157"/>
      <c r="UFF3" s="157"/>
      <c r="UFG3" s="157"/>
      <c r="UFH3" s="157"/>
      <c r="UFI3" s="157"/>
      <c r="UFJ3" s="157"/>
      <c r="UFK3" s="157"/>
      <c r="UFL3" s="157"/>
      <c r="UFM3" s="157"/>
      <c r="UFN3" s="157"/>
      <c r="UFO3" s="157"/>
      <c r="UFP3" s="157"/>
      <c r="UFQ3" s="157"/>
      <c r="UFR3" s="157"/>
      <c r="UFS3" s="157"/>
      <c r="UFT3" s="157"/>
      <c r="UFU3" s="157"/>
      <c r="UFV3" s="157"/>
      <c r="UFW3" s="157"/>
      <c r="UFX3" s="157"/>
      <c r="UFY3" s="157"/>
      <c r="UFZ3" s="157"/>
      <c r="UGA3" s="157"/>
      <c r="UGB3" s="157"/>
      <c r="UGC3" s="157"/>
      <c r="UGD3" s="157"/>
      <c r="UGE3" s="157"/>
      <c r="UGF3" s="157"/>
      <c r="UGG3" s="157"/>
      <c r="UGH3" s="157"/>
      <c r="UGI3" s="157"/>
      <c r="UGJ3" s="157"/>
      <c r="UGK3" s="157"/>
      <c r="UGL3" s="157"/>
      <c r="UGM3" s="157"/>
      <c r="UGN3" s="157"/>
      <c r="UGO3" s="157"/>
      <c r="UGP3" s="157"/>
      <c r="UGQ3" s="157"/>
      <c r="UGR3" s="157"/>
      <c r="UGS3" s="157"/>
      <c r="UGT3" s="157"/>
      <c r="UGU3" s="157"/>
      <c r="UGV3" s="157"/>
      <c r="UGW3" s="157"/>
      <c r="UGX3" s="157"/>
      <c r="UGY3" s="157"/>
      <c r="UGZ3" s="157"/>
      <c r="UHA3" s="157"/>
      <c r="UHB3" s="157"/>
      <c r="UHC3" s="157"/>
      <c r="UHD3" s="157"/>
      <c r="UHE3" s="157"/>
      <c r="UHF3" s="157"/>
      <c r="UHG3" s="157"/>
      <c r="UHH3" s="157"/>
      <c r="UHI3" s="157"/>
      <c r="UHJ3" s="157"/>
      <c r="UHK3" s="157"/>
      <c r="UHL3" s="157"/>
      <c r="UHM3" s="157"/>
      <c r="UHN3" s="157"/>
      <c r="UHO3" s="157"/>
      <c r="UHP3" s="157"/>
      <c r="UHQ3" s="157"/>
      <c r="UHR3" s="157"/>
      <c r="UHS3" s="157"/>
      <c r="UHT3" s="157"/>
      <c r="UHU3" s="157"/>
      <c r="UHV3" s="157"/>
      <c r="UHW3" s="157"/>
      <c r="UHX3" s="157"/>
      <c r="UHY3" s="157"/>
      <c r="UHZ3" s="157"/>
      <c r="UIA3" s="157"/>
      <c r="UIB3" s="157"/>
      <c r="UIC3" s="157"/>
      <c r="UID3" s="157"/>
      <c r="UIE3" s="157"/>
      <c r="UIF3" s="157"/>
      <c r="UIG3" s="157"/>
      <c r="UIH3" s="157"/>
      <c r="UII3" s="157"/>
      <c r="UIJ3" s="157"/>
      <c r="UIK3" s="157"/>
      <c r="UIL3" s="157"/>
      <c r="UIM3" s="157"/>
      <c r="UIN3" s="157"/>
      <c r="UIO3" s="157"/>
      <c r="UIP3" s="157"/>
      <c r="UIQ3" s="157"/>
      <c r="UIR3" s="157"/>
      <c r="UIS3" s="157"/>
      <c r="UIT3" s="157"/>
      <c r="UIU3" s="157"/>
      <c r="UIV3" s="157"/>
      <c r="UIW3" s="157"/>
      <c r="UIX3" s="157"/>
      <c r="UIY3" s="157"/>
      <c r="UIZ3" s="157"/>
      <c r="UJA3" s="157"/>
      <c r="UJB3" s="157"/>
      <c r="UJC3" s="157"/>
      <c r="UJD3" s="157"/>
      <c r="UJE3" s="157"/>
      <c r="UJF3" s="157"/>
      <c r="UJG3" s="157"/>
      <c r="UJH3" s="157"/>
      <c r="UJI3" s="157"/>
      <c r="UJJ3" s="157"/>
      <c r="UJK3" s="157"/>
      <c r="UJL3" s="157"/>
      <c r="UJM3" s="157"/>
      <c r="UJN3" s="157"/>
      <c r="UJO3" s="157"/>
      <c r="UJP3" s="157"/>
      <c r="UJQ3" s="157"/>
      <c r="UJR3" s="157"/>
      <c r="UJS3" s="157"/>
      <c r="UJT3" s="157"/>
      <c r="UJU3" s="157"/>
      <c r="UJV3" s="157"/>
      <c r="UJW3" s="157"/>
      <c r="UJX3" s="157"/>
      <c r="UJY3" s="157"/>
      <c r="UJZ3" s="157"/>
      <c r="UKA3" s="157"/>
      <c r="UKB3" s="157"/>
      <c r="UKC3" s="157"/>
      <c r="UKD3" s="157"/>
      <c r="UKE3" s="157"/>
      <c r="UKF3" s="157"/>
      <c r="UKG3" s="157"/>
      <c r="UKH3" s="157"/>
      <c r="UKI3" s="157"/>
      <c r="UKJ3" s="157"/>
      <c r="UKK3" s="157"/>
      <c r="UKL3" s="157"/>
      <c r="UKM3" s="157"/>
      <c r="UKN3" s="157"/>
      <c r="UKO3" s="157"/>
      <c r="UKP3" s="157"/>
      <c r="UKQ3" s="157"/>
      <c r="UKR3" s="157"/>
      <c r="UKS3" s="157"/>
      <c r="UKT3" s="157"/>
      <c r="UKU3" s="157"/>
      <c r="UKV3" s="157"/>
      <c r="UKW3" s="157"/>
      <c r="UKX3" s="157"/>
      <c r="UKY3" s="157"/>
      <c r="UKZ3" s="157"/>
      <c r="ULA3" s="157"/>
      <c r="ULB3" s="157"/>
      <c r="ULC3" s="157"/>
      <c r="ULD3" s="157"/>
      <c r="ULE3" s="157"/>
      <c r="ULF3" s="157"/>
      <c r="ULG3" s="157"/>
      <c r="ULH3" s="157"/>
      <c r="ULI3" s="157"/>
      <c r="ULJ3" s="157"/>
      <c r="ULK3" s="157"/>
      <c r="ULL3" s="157"/>
      <c r="ULM3" s="157"/>
      <c r="ULN3" s="157"/>
      <c r="ULO3" s="157"/>
      <c r="ULP3" s="157"/>
      <c r="ULQ3" s="157"/>
      <c r="ULR3" s="157"/>
      <c r="ULS3" s="157"/>
      <c r="ULT3" s="157"/>
      <c r="ULU3" s="157"/>
      <c r="ULV3" s="157"/>
      <c r="ULW3" s="157"/>
      <c r="ULX3" s="157"/>
      <c r="ULY3" s="157"/>
      <c r="ULZ3" s="157"/>
      <c r="UMA3" s="157"/>
      <c r="UMB3" s="157"/>
      <c r="UMC3" s="157"/>
      <c r="UMD3" s="157"/>
      <c r="UME3" s="157"/>
      <c r="UMF3" s="157"/>
      <c r="UMG3" s="157"/>
      <c r="UMH3" s="157"/>
      <c r="UMI3" s="157"/>
      <c r="UMJ3" s="157"/>
      <c r="UMK3" s="157"/>
      <c r="UML3" s="157"/>
      <c r="UMM3" s="157"/>
      <c r="UMN3" s="157"/>
      <c r="UMO3" s="157"/>
      <c r="UMP3" s="157"/>
      <c r="UMQ3" s="157"/>
      <c r="UMR3" s="157"/>
      <c r="UMS3" s="157"/>
      <c r="UMT3" s="157"/>
      <c r="UMU3" s="157"/>
      <c r="UMV3" s="157"/>
      <c r="UMW3" s="157"/>
      <c r="UMX3" s="157"/>
      <c r="UMY3" s="157"/>
      <c r="UMZ3" s="157"/>
      <c r="UNA3" s="157"/>
      <c r="UNB3" s="157"/>
      <c r="UNC3" s="157"/>
      <c r="UND3" s="157"/>
      <c r="UNE3" s="157"/>
      <c r="UNF3" s="157"/>
      <c r="UNG3" s="157"/>
      <c r="UNH3" s="157"/>
      <c r="UNI3" s="157"/>
      <c r="UNJ3" s="157"/>
      <c r="UNK3" s="157"/>
      <c r="UNL3" s="157"/>
      <c r="UNM3" s="157"/>
      <c r="UNN3" s="157"/>
      <c r="UNO3" s="157"/>
      <c r="UNP3" s="157"/>
      <c r="UNQ3" s="157"/>
      <c r="UNR3" s="157"/>
      <c r="UNS3" s="157"/>
      <c r="UNT3" s="157"/>
      <c r="UNU3" s="157"/>
      <c r="UNV3" s="157"/>
      <c r="UNW3" s="157"/>
      <c r="UNX3" s="157"/>
      <c r="UNY3" s="157"/>
      <c r="UNZ3" s="157"/>
      <c r="UOA3" s="157"/>
      <c r="UOB3" s="157"/>
      <c r="UOC3" s="157"/>
      <c r="UOD3" s="157"/>
      <c r="UOE3" s="157"/>
      <c r="UOF3" s="157"/>
      <c r="UOG3" s="157"/>
      <c r="UOH3" s="157"/>
      <c r="UOI3" s="157"/>
      <c r="UOJ3" s="157"/>
      <c r="UOK3" s="157"/>
      <c r="UOL3" s="157"/>
      <c r="UOM3" s="157"/>
      <c r="UON3" s="157"/>
      <c r="UOO3" s="157"/>
      <c r="UOP3" s="157"/>
      <c r="UOQ3" s="157"/>
      <c r="UOR3" s="157"/>
      <c r="UOS3" s="157"/>
      <c r="UOT3" s="157"/>
      <c r="UOU3" s="157"/>
      <c r="UOV3" s="157"/>
      <c r="UOW3" s="157"/>
      <c r="UOX3" s="157"/>
      <c r="UOY3" s="157"/>
      <c r="UOZ3" s="157"/>
      <c r="UPA3" s="157"/>
      <c r="UPB3" s="157"/>
      <c r="UPC3" s="157"/>
      <c r="UPD3" s="157"/>
      <c r="UPE3" s="157"/>
      <c r="UPF3" s="157"/>
      <c r="UPG3" s="157"/>
      <c r="UPH3" s="157"/>
      <c r="UPI3" s="157"/>
      <c r="UPJ3" s="157"/>
      <c r="UPK3" s="157"/>
      <c r="UPL3" s="157"/>
      <c r="UPM3" s="157"/>
      <c r="UPN3" s="157"/>
      <c r="UPO3" s="157"/>
      <c r="UPP3" s="157"/>
      <c r="UPQ3" s="157"/>
      <c r="UPR3" s="157"/>
      <c r="UPS3" s="157"/>
      <c r="UPT3" s="157"/>
      <c r="UPU3" s="157"/>
      <c r="UPV3" s="157"/>
      <c r="UPW3" s="157"/>
      <c r="UPX3" s="157"/>
      <c r="UPY3" s="157"/>
      <c r="UPZ3" s="157"/>
      <c r="UQA3" s="157"/>
      <c r="UQB3" s="157"/>
      <c r="UQC3" s="157"/>
      <c r="UQD3" s="157"/>
      <c r="UQE3" s="157"/>
      <c r="UQF3" s="157"/>
      <c r="UQG3" s="157"/>
      <c r="UQH3" s="157"/>
      <c r="UQI3" s="157"/>
      <c r="UQJ3" s="157"/>
      <c r="UQK3" s="157"/>
      <c r="UQL3" s="157"/>
      <c r="UQM3" s="157"/>
      <c r="UQN3" s="157"/>
      <c r="UQO3" s="157"/>
      <c r="UQP3" s="157"/>
      <c r="UQQ3" s="157"/>
      <c r="UQR3" s="157"/>
      <c r="UQS3" s="157"/>
      <c r="UQT3" s="157"/>
      <c r="UQU3" s="157"/>
      <c r="UQV3" s="157"/>
      <c r="UQW3" s="157"/>
      <c r="UQX3" s="157"/>
      <c r="UQY3" s="157"/>
      <c r="UQZ3" s="157"/>
      <c r="URA3" s="157"/>
      <c r="URB3" s="157"/>
      <c r="URC3" s="157"/>
      <c r="URD3" s="157"/>
      <c r="URE3" s="157"/>
      <c r="URF3" s="157"/>
      <c r="URG3" s="157"/>
      <c r="URH3" s="157"/>
      <c r="URI3" s="157"/>
      <c r="URJ3" s="157"/>
      <c r="URK3" s="157"/>
      <c r="URL3" s="157"/>
      <c r="URM3" s="157"/>
      <c r="URN3" s="157"/>
      <c r="URO3" s="157"/>
      <c r="URP3" s="157"/>
      <c r="URQ3" s="157"/>
      <c r="URR3" s="157"/>
      <c r="URS3" s="157"/>
      <c r="URT3" s="157"/>
      <c r="URU3" s="157"/>
      <c r="URV3" s="157"/>
      <c r="URW3" s="157"/>
      <c r="URX3" s="157"/>
      <c r="URY3" s="157"/>
      <c r="URZ3" s="157"/>
      <c r="USA3" s="157"/>
      <c r="USB3" s="157"/>
      <c r="USC3" s="157"/>
      <c r="USD3" s="157"/>
      <c r="USE3" s="157"/>
      <c r="USF3" s="157"/>
      <c r="USG3" s="157"/>
      <c r="USH3" s="157"/>
      <c r="USI3" s="157"/>
      <c r="USJ3" s="157"/>
      <c r="USK3" s="157"/>
      <c r="USL3" s="157"/>
      <c r="USM3" s="157"/>
      <c r="USN3" s="157"/>
      <c r="USO3" s="157"/>
      <c r="USP3" s="157"/>
      <c r="USQ3" s="157"/>
      <c r="USR3" s="157"/>
      <c r="USS3" s="157"/>
      <c r="UST3" s="157"/>
      <c r="USU3" s="157"/>
      <c r="USV3" s="157"/>
      <c r="USW3" s="157"/>
      <c r="USX3" s="157"/>
      <c r="USY3" s="157"/>
      <c r="USZ3" s="157"/>
      <c r="UTA3" s="157"/>
      <c r="UTB3" s="157"/>
      <c r="UTC3" s="157"/>
      <c r="UTD3" s="157"/>
      <c r="UTE3" s="157"/>
      <c r="UTF3" s="157"/>
      <c r="UTG3" s="157"/>
      <c r="UTH3" s="157"/>
      <c r="UTI3" s="157"/>
      <c r="UTJ3" s="157"/>
      <c r="UTK3" s="157"/>
      <c r="UTL3" s="157"/>
      <c r="UTM3" s="157"/>
      <c r="UTN3" s="157"/>
      <c r="UTO3" s="157"/>
      <c r="UTP3" s="157"/>
      <c r="UTQ3" s="157"/>
      <c r="UTR3" s="157"/>
      <c r="UTS3" s="157"/>
      <c r="UTT3" s="157"/>
      <c r="UTU3" s="157"/>
      <c r="UTV3" s="157"/>
      <c r="UTW3" s="157"/>
      <c r="UTX3" s="157"/>
      <c r="UTY3" s="157"/>
      <c r="UTZ3" s="157"/>
      <c r="UUA3" s="157"/>
      <c r="UUB3" s="157"/>
      <c r="UUC3" s="157"/>
      <c r="UUD3" s="157"/>
      <c r="UUE3" s="157"/>
      <c r="UUF3" s="157"/>
      <c r="UUG3" s="157"/>
      <c r="UUH3" s="157"/>
      <c r="UUI3" s="157"/>
      <c r="UUJ3" s="157"/>
      <c r="UUK3" s="157"/>
      <c r="UUL3" s="157"/>
      <c r="UUM3" s="157"/>
      <c r="UUN3" s="157"/>
      <c r="UUO3" s="157"/>
      <c r="UUP3" s="157"/>
      <c r="UUQ3" s="157"/>
      <c r="UUR3" s="157"/>
      <c r="UUS3" s="157"/>
      <c r="UUT3" s="157"/>
      <c r="UUU3" s="157"/>
      <c r="UUV3" s="157"/>
      <c r="UUW3" s="157"/>
      <c r="UUX3" s="157"/>
      <c r="UUY3" s="157"/>
      <c r="UUZ3" s="157"/>
      <c r="UVA3" s="157"/>
      <c r="UVB3" s="157"/>
      <c r="UVC3" s="157"/>
      <c r="UVD3" s="157"/>
      <c r="UVE3" s="157"/>
      <c r="UVF3" s="157"/>
      <c r="UVG3" s="157"/>
      <c r="UVH3" s="157"/>
      <c r="UVI3" s="157"/>
      <c r="UVJ3" s="157"/>
      <c r="UVK3" s="157"/>
      <c r="UVL3" s="157"/>
      <c r="UVM3" s="157"/>
      <c r="UVN3" s="157"/>
      <c r="UVO3" s="157"/>
      <c r="UVP3" s="157"/>
      <c r="UVQ3" s="157"/>
      <c r="UVR3" s="157"/>
      <c r="UVS3" s="157"/>
      <c r="UVT3" s="157"/>
      <c r="UVU3" s="157"/>
      <c r="UVV3" s="157"/>
      <c r="UVW3" s="157"/>
      <c r="UVX3" s="157"/>
      <c r="UVY3" s="157"/>
      <c r="UVZ3" s="157"/>
      <c r="UWA3" s="157"/>
      <c r="UWB3" s="157"/>
      <c r="UWC3" s="157"/>
      <c r="UWD3" s="157"/>
      <c r="UWE3" s="157"/>
      <c r="UWF3" s="157"/>
      <c r="UWG3" s="157"/>
      <c r="UWH3" s="157"/>
      <c r="UWI3" s="157"/>
      <c r="UWJ3" s="157"/>
      <c r="UWK3" s="157"/>
      <c r="UWL3" s="157"/>
      <c r="UWM3" s="157"/>
      <c r="UWN3" s="157"/>
      <c r="UWO3" s="157"/>
      <c r="UWP3" s="157"/>
      <c r="UWQ3" s="157"/>
      <c r="UWR3" s="157"/>
      <c r="UWS3" s="157"/>
      <c r="UWT3" s="157"/>
      <c r="UWU3" s="157"/>
      <c r="UWV3" s="157"/>
      <c r="UWW3" s="157"/>
      <c r="UWX3" s="157"/>
      <c r="UWY3" s="157"/>
      <c r="UWZ3" s="157"/>
      <c r="UXA3" s="157"/>
      <c r="UXB3" s="157"/>
      <c r="UXC3" s="157"/>
      <c r="UXD3" s="157"/>
      <c r="UXE3" s="157"/>
      <c r="UXF3" s="157"/>
      <c r="UXG3" s="157"/>
      <c r="UXH3" s="157"/>
      <c r="UXI3" s="157"/>
      <c r="UXJ3" s="157"/>
      <c r="UXK3" s="157"/>
      <c r="UXL3" s="157"/>
      <c r="UXM3" s="157"/>
      <c r="UXN3" s="157"/>
      <c r="UXO3" s="157"/>
      <c r="UXP3" s="157"/>
      <c r="UXQ3" s="157"/>
      <c r="UXR3" s="157"/>
      <c r="UXS3" s="157"/>
      <c r="UXT3" s="157"/>
      <c r="UXU3" s="157"/>
      <c r="UXV3" s="157"/>
      <c r="UXW3" s="157"/>
      <c r="UXX3" s="157"/>
      <c r="UXY3" s="157"/>
      <c r="UXZ3" s="157"/>
      <c r="UYA3" s="157"/>
      <c r="UYB3" s="157"/>
      <c r="UYC3" s="157"/>
      <c r="UYD3" s="157"/>
      <c r="UYE3" s="157"/>
      <c r="UYF3" s="157"/>
      <c r="UYG3" s="157"/>
      <c r="UYH3" s="157"/>
      <c r="UYI3" s="157"/>
      <c r="UYJ3" s="157"/>
      <c r="UYK3" s="157"/>
      <c r="UYL3" s="157"/>
      <c r="UYM3" s="157"/>
      <c r="UYN3" s="157"/>
      <c r="UYO3" s="157"/>
      <c r="UYP3" s="157"/>
      <c r="UYQ3" s="157"/>
      <c r="UYR3" s="157"/>
      <c r="UYS3" s="157"/>
      <c r="UYT3" s="157"/>
      <c r="UYU3" s="157"/>
      <c r="UYV3" s="157"/>
      <c r="UYW3" s="157"/>
      <c r="UYX3" s="157"/>
      <c r="UYY3" s="157"/>
      <c r="UYZ3" s="157"/>
      <c r="UZA3" s="157"/>
      <c r="UZB3" s="157"/>
      <c r="UZC3" s="157"/>
      <c r="UZD3" s="157"/>
      <c r="UZE3" s="157"/>
      <c r="UZF3" s="157"/>
      <c r="UZG3" s="157"/>
      <c r="UZH3" s="157"/>
      <c r="UZI3" s="157"/>
      <c r="UZJ3" s="157"/>
      <c r="UZK3" s="157"/>
      <c r="UZL3" s="157"/>
      <c r="UZM3" s="157"/>
      <c r="UZN3" s="157"/>
      <c r="UZO3" s="157"/>
      <c r="UZP3" s="157"/>
      <c r="UZQ3" s="157"/>
      <c r="UZR3" s="157"/>
      <c r="UZS3" s="157"/>
      <c r="UZT3" s="157"/>
      <c r="UZU3" s="157"/>
      <c r="UZV3" s="157"/>
      <c r="UZW3" s="157"/>
      <c r="UZX3" s="157"/>
      <c r="UZY3" s="157"/>
      <c r="UZZ3" s="157"/>
      <c r="VAA3" s="157"/>
      <c r="VAB3" s="157"/>
      <c r="VAC3" s="157"/>
      <c r="VAD3" s="157"/>
      <c r="VAE3" s="157"/>
      <c r="VAF3" s="157"/>
      <c r="VAG3" s="157"/>
      <c r="VAH3" s="157"/>
      <c r="VAI3" s="157"/>
      <c r="VAJ3" s="157"/>
      <c r="VAK3" s="157"/>
      <c r="VAL3" s="157"/>
      <c r="VAM3" s="157"/>
      <c r="VAN3" s="157"/>
      <c r="VAO3" s="157"/>
      <c r="VAP3" s="157"/>
      <c r="VAQ3" s="157"/>
      <c r="VAR3" s="157"/>
      <c r="VAS3" s="157"/>
      <c r="VAT3" s="157"/>
      <c r="VAU3" s="157"/>
      <c r="VAV3" s="157"/>
      <c r="VAW3" s="157"/>
      <c r="VAX3" s="157"/>
      <c r="VAY3" s="157"/>
      <c r="VAZ3" s="157"/>
      <c r="VBA3" s="157"/>
      <c r="VBB3" s="157"/>
      <c r="VBC3" s="157"/>
      <c r="VBD3" s="157"/>
      <c r="VBE3" s="157"/>
      <c r="VBF3" s="157"/>
      <c r="VBG3" s="157"/>
      <c r="VBH3" s="157"/>
      <c r="VBI3" s="157"/>
      <c r="VBJ3" s="157"/>
      <c r="VBK3" s="157"/>
      <c r="VBL3" s="157"/>
      <c r="VBM3" s="157"/>
      <c r="VBN3" s="157"/>
      <c r="VBO3" s="157"/>
      <c r="VBP3" s="157"/>
      <c r="VBQ3" s="157"/>
      <c r="VBR3" s="157"/>
      <c r="VBS3" s="157"/>
      <c r="VBT3" s="157"/>
      <c r="VBU3" s="157"/>
      <c r="VBV3" s="157"/>
      <c r="VBW3" s="157"/>
      <c r="VBX3" s="157"/>
      <c r="VBY3" s="157"/>
      <c r="VBZ3" s="157"/>
      <c r="VCA3" s="157"/>
      <c r="VCB3" s="157"/>
      <c r="VCC3" s="157"/>
      <c r="VCD3" s="157"/>
      <c r="VCE3" s="157"/>
      <c r="VCF3" s="157"/>
      <c r="VCG3" s="157"/>
      <c r="VCH3" s="157"/>
      <c r="VCI3" s="157"/>
      <c r="VCJ3" s="157"/>
      <c r="VCK3" s="157"/>
      <c r="VCL3" s="157"/>
      <c r="VCM3" s="157"/>
      <c r="VCN3" s="157"/>
      <c r="VCO3" s="157"/>
      <c r="VCP3" s="157"/>
      <c r="VCQ3" s="157"/>
      <c r="VCR3" s="157"/>
      <c r="VCS3" s="157"/>
      <c r="VCT3" s="157"/>
      <c r="VCU3" s="157"/>
      <c r="VCV3" s="157"/>
      <c r="VCW3" s="157"/>
      <c r="VCX3" s="157"/>
      <c r="VCY3" s="157"/>
      <c r="VCZ3" s="157"/>
      <c r="VDA3" s="157"/>
      <c r="VDB3" s="157"/>
      <c r="VDC3" s="157"/>
      <c r="VDD3" s="157"/>
      <c r="VDE3" s="157"/>
      <c r="VDF3" s="157"/>
      <c r="VDG3" s="157"/>
      <c r="VDH3" s="157"/>
      <c r="VDI3" s="157"/>
      <c r="VDJ3" s="157"/>
      <c r="VDK3" s="157"/>
      <c r="VDL3" s="157"/>
      <c r="VDM3" s="157"/>
      <c r="VDN3" s="157"/>
      <c r="VDO3" s="157"/>
      <c r="VDP3" s="157"/>
      <c r="VDQ3" s="157"/>
      <c r="VDR3" s="157"/>
      <c r="VDS3" s="157"/>
      <c r="VDT3" s="157"/>
      <c r="VDU3" s="157"/>
      <c r="VDV3" s="157"/>
      <c r="VDW3" s="157"/>
      <c r="VDX3" s="157"/>
      <c r="VDY3" s="157"/>
      <c r="VDZ3" s="157"/>
      <c r="VEA3" s="157"/>
      <c r="VEB3" s="157"/>
      <c r="VEC3" s="157"/>
      <c r="VED3" s="157"/>
      <c r="VEE3" s="157"/>
      <c r="VEF3" s="157"/>
      <c r="VEG3" s="157"/>
      <c r="VEH3" s="157"/>
      <c r="VEI3" s="157"/>
      <c r="VEJ3" s="157"/>
      <c r="VEK3" s="157"/>
      <c r="VEL3" s="157"/>
      <c r="VEM3" s="157"/>
      <c r="VEN3" s="157"/>
      <c r="VEO3" s="157"/>
      <c r="VEP3" s="157"/>
      <c r="VEQ3" s="157"/>
      <c r="VER3" s="157"/>
      <c r="VES3" s="157"/>
      <c r="VET3" s="157"/>
      <c r="VEU3" s="157"/>
      <c r="VEV3" s="157"/>
      <c r="VEW3" s="157"/>
      <c r="VEX3" s="157"/>
      <c r="VEY3" s="157"/>
      <c r="VEZ3" s="157"/>
      <c r="VFA3" s="157"/>
      <c r="VFB3" s="157"/>
      <c r="VFC3" s="157"/>
      <c r="VFD3" s="157"/>
      <c r="VFE3" s="157"/>
      <c r="VFF3" s="157"/>
      <c r="VFG3" s="157"/>
      <c r="VFH3" s="157"/>
      <c r="VFI3" s="157"/>
      <c r="VFJ3" s="157"/>
      <c r="VFK3" s="157"/>
      <c r="VFL3" s="157"/>
      <c r="VFM3" s="157"/>
      <c r="VFN3" s="157"/>
      <c r="VFO3" s="157"/>
      <c r="VFP3" s="157"/>
      <c r="VFQ3" s="157"/>
      <c r="VFR3" s="157"/>
      <c r="VFS3" s="157"/>
      <c r="VFT3" s="157"/>
      <c r="VFU3" s="157"/>
      <c r="VFV3" s="157"/>
      <c r="VFW3" s="157"/>
      <c r="VFX3" s="157"/>
      <c r="VFY3" s="157"/>
      <c r="VFZ3" s="157"/>
      <c r="VGA3" s="157"/>
      <c r="VGB3" s="157"/>
      <c r="VGC3" s="157"/>
      <c r="VGD3" s="157"/>
      <c r="VGE3" s="157"/>
      <c r="VGF3" s="157"/>
      <c r="VGG3" s="157"/>
      <c r="VGH3" s="157"/>
      <c r="VGI3" s="157"/>
      <c r="VGJ3" s="157"/>
      <c r="VGK3" s="157"/>
      <c r="VGL3" s="157"/>
      <c r="VGM3" s="157"/>
      <c r="VGN3" s="157"/>
      <c r="VGO3" s="157"/>
      <c r="VGP3" s="157"/>
      <c r="VGQ3" s="157"/>
      <c r="VGR3" s="157"/>
      <c r="VGS3" s="157"/>
      <c r="VGT3" s="157"/>
      <c r="VGU3" s="157"/>
      <c r="VGV3" s="157"/>
      <c r="VGW3" s="157"/>
      <c r="VGX3" s="157"/>
      <c r="VGY3" s="157"/>
      <c r="VGZ3" s="157"/>
      <c r="VHA3" s="157"/>
      <c r="VHB3" s="157"/>
      <c r="VHC3" s="157"/>
      <c r="VHD3" s="157"/>
      <c r="VHE3" s="157"/>
      <c r="VHF3" s="157"/>
      <c r="VHG3" s="157"/>
      <c r="VHH3" s="157"/>
      <c r="VHI3" s="157"/>
      <c r="VHJ3" s="157"/>
      <c r="VHK3" s="157"/>
      <c r="VHL3" s="157"/>
      <c r="VHM3" s="157"/>
      <c r="VHN3" s="157"/>
      <c r="VHO3" s="157"/>
      <c r="VHP3" s="157"/>
      <c r="VHQ3" s="157"/>
      <c r="VHR3" s="157"/>
      <c r="VHS3" s="157"/>
      <c r="VHT3" s="157"/>
      <c r="VHU3" s="157"/>
      <c r="VHV3" s="157"/>
      <c r="VHW3" s="157"/>
      <c r="VHX3" s="157"/>
      <c r="VHY3" s="157"/>
      <c r="VHZ3" s="157"/>
      <c r="VIA3" s="157"/>
      <c r="VIB3" s="157"/>
      <c r="VIC3" s="157"/>
      <c r="VID3" s="157"/>
      <c r="VIE3" s="157"/>
      <c r="VIF3" s="157"/>
      <c r="VIG3" s="157"/>
      <c r="VIH3" s="157"/>
      <c r="VII3" s="157"/>
      <c r="VIJ3" s="157"/>
      <c r="VIK3" s="157"/>
      <c r="VIL3" s="157"/>
      <c r="VIM3" s="157"/>
      <c r="VIN3" s="157"/>
      <c r="VIO3" s="157"/>
      <c r="VIP3" s="157"/>
      <c r="VIQ3" s="157"/>
      <c r="VIR3" s="157"/>
      <c r="VIS3" s="157"/>
      <c r="VIT3" s="157"/>
      <c r="VIU3" s="157"/>
      <c r="VIV3" s="157"/>
      <c r="VIW3" s="157"/>
      <c r="VIX3" s="157"/>
      <c r="VIY3" s="157"/>
      <c r="VIZ3" s="157"/>
      <c r="VJA3" s="157"/>
      <c r="VJB3" s="157"/>
      <c r="VJC3" s="157"/>
      <c r="VJD3" s="157"/>
      <c r="VJE3" s="157"/>
      <c r="VJF3" s="157"/>
      <c r="VJG3" s="157"/>
      <c r="VJH3" s="157"/>
      <c r="VJI3" s="157"/>
      <c r="VJJ3" s="157"/>
      <c r="VJK3" s="157"/>
      <c r="VJL3" s="157"/>
      <c r="VJM3" s="157"/>
      <c r="VJN3" s="157"/>
      <c r="VJO3" s="157"/>
      <c r="VJP3" s="157"/>
      <c r="VJQ3" s="157"/>
      <c r="VJR3" s="157"/>
      <c r="VJS3" s="157"/>
      <c r="VJT3" s="157"/>
      <c r="VJU3" s="157"/>
      <c r="VJV3" s="157"/>
      <c r="VJW3" s="157"/>
      <c r="VJX3" s="157"/>
      <c r="VJY3" s="157"/>
      <c r="VJZ3" s="157"/>
      <c r="VKA3" s="157"/>
      <c r="VKB3" s="157"/>
      <c r="VKC3" s="157"/>
      <c r="VKD3" s="157"/>
      <c r="VKE3" s="157"/>
      <c r="VKF3" s="157"/>
      <c r="VKG3" s="157"/>
      <c r="VKH3" s="157"/>
      <c r="VKI3" s="157"/>
      <c r="VKJ3" s="157"/>
      <c r="VKK3" s="157"/>
      <c r="VKL3" s="157"/>
      <c r="VKM3" s="157"/>
      <c r="VKN3" s="157"/>
      <c r="VKO3" s="157"/>
      <c r="VKP3" s="157"/>
      <c r="VKQ3" s="157"/>
      <c r="VKR3" s="157"/>
      <c r="VKS3" s="157"/>
      <c r="VKT3" s="157"/>
      <c r="VKU3" s="157"/>
      <c r="VKV3" s="157"/>
      <c r="VKW3" s="157"/>
      <c r="VKX3" s="157"/>
      <c r="VKY3" s="157"/>
      <c r="VKZ3" s="157"/>
      <c r="VLA3" s="157"/>
      <c r="VLB3" s="157"/>
      <c r="VLC3" s="157"/>
      <c r="VLD3" s="157"/>
      <c r="VLE3" s="157"/>
      <c r="VLF3" s="157"/>
      <c r="VLG3" s="157"/>
      <c r="VLH3" s="157"/>
      <c r="VLI3" s="157"/>
      <c r="VLJ3" s="157"/>
      <c r="VLK3" s="157"/>
      <c r="VLL3" s="157"/>
      <c r="VLM3" s="157"/>
      <c r="VLN3" s="157"/>
      <c r="VLO3" s="157"/>
      <c r="VLP3" s="157"/>
      <c r="VLQ3" s="157"/>
      <c r="VLR3" s="157"/>
      <c r="VLS3" s="157"/>
      <c r="VLT3" s="157"/>
      <c r="VLU3" s="157"/>
      <c r="VLV3" s="157"/>
      <c r="VLW3" s="157"/>
      <c r="VLX3" s="157"/>
      <c r="VLY3" s="157"/>
      <c r="VLZ3" s="157"/>
      <c r="VMA3" s="157"/>
      <c r="VMB3" s="157"/>
      <c r="VMC3" s="157"/>
      <c r="VMD3" s="157"/>
      <c r="VME3" s="157"/>
      <c r="VMF3" s="157"/>
      <c r="VMG3" s="157"/>
      <c r="VMH3" s="157"/>
      <c r="VMI3" s="157"/>
      <c r="VMJ3" s="157"/>
      <c r="VMK3" s="157"/>
      <c r="VML3" s="157"/>
      <c r="VMM3" s="157"/>
      <c r="VMN3" s="157"/>
      <c r="VMO3" s="157"/>
      <c r="VMP3" s="157"/>
      <c r="VMQ3" s="157"/>
      <c r="VMR3" s="157"/>
      <c r="VMS3" s="157"/>
      <c r="VMT3" s="157"/>
      <c r="VMU3" s="157"/>
      <c r="VMV3" s="157"/>
      <c r="VMW3" s="157"/>
      <c r="VMX3" s="157"/>
      <c r="VMY3" s="157"/>
      <c r="VMZ3" s="157"/>
      <c r="VNA3" s="157"/>
      <c r="VNB3" s="157"/>
      <c r="VNC3" s="157"/>
      <c r="VND3" s="157"/>
      <c r="VNE3" s="157"/>
      <c r="VNF3" s="157"/>
      <c r="VNG3" s="157"/>
      <c r="VNH3" s="157"/>
      <c r="VNI3" s="157"/>
      <c r="VNJ3" s="157"/>
      <c r="VNK3" s="157"/>
      <c r="VNL3" s="157"/>
      <c r="VNM3" s="157"/>
      <c r="VNN3" s="157"/>
      <c r="VNO3" s="157"/>
      <c r="VNP3" s="157"/>
      <c r="VNQ3" s="157"/>
      <c r="VNR3" s="157"/>
      <c r="VNS3" s="157"/>
      <c r="VNT3" s="157"/>
      <c r="VNU3" s="157"/>
      <c r="VNV3" s="157"/>
      <c r="VNW3" s="157"/>
      <c r="VNX3" s="157"/>
      <c r="VNY3" s="157"/>
      <c r="VNZ3" s="157"/>
      <c r="VOA3" s="157"/>
      <c r="VOB3" s="157"/>
      <c r="VOC3" s="157"/>
      <c r="VOD3" s="157"/>
      <c r="VOE3" s="157"/>
      <c r="VOF3" s="157"/>
      <c r="VOG3" s="157"/>
      <c r="VOH3" s="157"/>
      <c r="VOI3" s="157"/>
      <c r="VOJ3" s="157"/>
      <c r="VOK3" s="157"/>
      <c r="VOL3" s="157"/>
      <c r="VOM3" s="157"/>
      <c r="VON3" s="157"/>
      <c r="VOO3" s="157"/>
      <c r="VOP3" s="157"/>
      <c r="VOQ3" s="157"/>
      <c r="VOR3" s="157"/>
      <c r="VOS3" s="157"/>
      <c r="VOT3" s="157"/>
      <c r="VOU3" s="157"/>
      <c r="VOV3" s="157"/>
      <c r="VOW3" s="157"/>
      <c r="VOX3" s="157"/>
      <c r="VOY3" s="157"/>
      <c r="VOZ3" s="157"/>
      <c r="VPA3" s="157"/>
      <c r="VPB3" s="157"/>
      <c r="VPC3" s="157"/>
      <c r="VPD3" s="157"/>
      <c r="VPE3" s="157"/>
      <c r="VPF3" s="157"/>
      <c r="VPG3" s="157"/>
      <c r="VPH3" s="157"/>
      <c r="VPI3" s="157"/>
      <c r="VPJ3" s="157"/>
      <c r="VPK3" s="157"/>
      <c r="VPL3" s="157"/>
      <c r="VPM3" s="157"/>
      <c r="VPN3" s="157"/>
      <c r="VPO3" s="157"/>
      <c r="VPP3" s="157"/>
      <c r="VPQ3" s="157"/>
      <c r="VPR3" s="157"/>
      <c r="VPS3" s="157"/>
      <c r="VPT3" s="157"/>
      <c r="VPU3" s="157"/>
      <c r="VPV3" s="157"/>
      <c r="VPW3" s="157"/>
      <c r="VPX3" s="157"/>
      <c r="VPY3" s="157"/>
      <c r="VPZ3" s="157"/>
      <c r="VQA3" s="157"/>
      <c r="VQB3" s="157"/>
      <c r="VQC3" s="157"/>
      <c r="VQD3" s="157"/>
      <c r="VQE3" s="157"/>
      <c r="VQF3" s="157"/>
      <c r="VQG3" s="157"/>
      <c r="VQH3" s="157"/>
      <c r="VQI3" s="157"/>
      <c r="VQJ3" s="157"/>
      <c r="VQK3" s="157"/>
      <c r="VQL3" s="157"/>
      <c r="VQM3" s="157"/>
      <c r="VQN3" s="157"/>
      <c r="VQO3" s="157"/>
      <c r="VQP3" s="157"/>
      <c r="VQQ3" s="157"/>
      <c r="VQR3" s="157"/>
      <c r="VQS3" s="157"/>
      <c r="VQT3" s="157"/>
      <c r="VQU3" s="157"/>
      <c r="VQV3" s="157"/>
      <c r="VQW3" s="157"/>
      <c r="VQX3" s="157"/>
      <c r="VQY3" s="157"/>
      <c r="VQZ3" s="157"/>
      <c r="VRA3" s="157"/>
      <c r="VRB3" s="157"/>
      <c r="VRC3" s="157"/>
      <c r="VRD3" s="157"/>
      <c r="VRE3" s="157"/>
      <c r="VRF3" s="157"/>
      <c r="VRG3" s="157"/>
      <c r="VRH3" s="157"/>
      <c r="VRI3" s="157"/>
      <c r="VRJ3" s="157"/>
      <c r="VRK3" s="157"/>
      <c r="VRL3" s="157"/>
      <c r="VRM3" s="157"/>
      <c r="VRN3" s="157"/>
      <c r="VRO3" s="157"/>
      <c r="VRP3" s="157"/>
      <c r="VRQ3" s="157"/>
      <c r="VRR3" s="157"/>
      <c r="VRS3" s="157"/>
      <c r="VRT3" s="157"/>
      <c r="VRU3" s="157"/>
      <c r="VRV3" s="157"/>
      <c r="VRW3" s="157"/>
      <c r="VRX3" s="157"/>
      <c r="VRY3" s="157"/>
      <c r="VRZ3" s="157"/>
      <c r="VSA3" s="157"/>
      <c r="VSB3" s="157"/>
      <c r="VSC3" s="157"/>
      <c r="VSD3" s="157"/>
      <c r="VSE3" s="157"/>
      <c r="VSF3" s="157"/>
      <c r="VSG3" s="157"/>
      <c r="VSH3" s="157"/>
      <c r="VSI3" s="157"/>
      <c r="VSJ3" s="157"/>
      <c r="VSK3" s="157"/>
      <c r="VSL3" s="157"/>
      <c r="VSM3" s="157"/>
      <c r="VSN3" s="157"/>
      <c r="VSO3" s="157"/>
      <c r="VSP3" s="157"/>
      <c r="VSQ3" s="157"/>
      <c r="VSR3" s="157"/>
      <c r="VSS3" s="157"/>
      <c r="VST3" s="157"/>
      <c r="VSU3" s="157"/>
      <c r="VSV3" s="157"/>
      <c r="VSW3" s="157"/>
      <c r="VSX3" s="157"/>
      <c r="VSY3" s="157"/>
      <c r="VSZ3" s="157"/>
      <c r="VTA3" s="157"/>
      <c r="VTB3" s="157"/>
      <c r="VTC3" s="157"/>
      <c r="VTD3" s="157"/>
      <c r="VTE3" s="157"/>
      <c r="VTF3" s="157"/>
      <c r="VTG3" s="157"/>
      <c r="VTH3" s="157"/>
      <c r="VTI3" s="157"/>
      <c r="VTJ3" s="157"/>
      <c r="VTK3" s="157"/>
      <c r="VTL3" s="157"/>
      <c r="VTM3" s="157"/>
      <c r="VTN3" s="157"/>
      <c r="VTO3" s="157"/>
      <c r="VTP3" s="157"/>
      <c r="VTQ3" s="157"/>
      <c r="VTR3" s="157"/>
      <c r="VTS3" s="157"/>
      <c r="VTT3" s="157"/>
      <c r="VTU3" s="157"/>
      <c r="VTV3" s="157"/>
      <c r="VTW3" s="157"/>
      <c r="VTX3" s="157"/>
      <c r="VTY3" s="157"/>
      <c r="VTZ3" s="157"/>
      <c r="VUA3" s="157"/>
      <c r="VUB3" s="157"/>
      <c r="VUC3" s="157"/>
      <c r="VUD3" s="157"/>
      <c r="VUE3" s="157"/>
      <c r="VUF3" s="157"/>
      <c r="VUG3" s="157"/>
      <c r="VUH3" s="157"/>
      <c r="VUI3" s="157"/>
      <c r="VUJ3" s="157"/>
      <c r="VUK3" s="157"/>
      <c r="VUL3" s="157"/>
      <c r="VUM3" s="157"/>
      <c r="VUN3" s="157"/>
      <c r="VUO3" s="157"/>
      <c r="VUP3" s="157"/>
      <c r="VUQ3" s="157"/>
      <c r="VUR3" s="157"/>
      <c r="VUS3" s="157"/>
      <c r="VUT3" s="157"/>
      <c r="VUU3" s="157"/>
      <c r="VUV3" s="157"/>
      <c r="VUW3" s="157"/>
      <c r="VUX3" s="157"/>
      <c r="VUY3" s="157"/>
      <c r="VUZ3" s="157"/>
      <c r="VVA3" s="157"/>
      <c r="VVB3" s="157"/>
      <c r="VVC3" s="157"/>
      <c r="VVD3" s="157"/>
      <c r="VVE3" s="157"/>
      <c r="VVF3" s="157"/>
      <c r="VVG3" s="157"/>
      <c r="VVH3" s="157"/>
      <c r="VVI3" s="157"/>
      <c r="VVJ3" s="157"/>
      <c r="VVK3" s="157"/>
      <c r="VVL3" s="157"/>
      <c r="VVM3" s="157"/>
      <c r="VVN3" s="157"/>
      <c r="VVO3" s="157"/>
      <c r="VVP3" s="157"/>
      <c r="VVQ3" s="157"/>
      <c r="VVR3" s="157"/>
      <c r="VVS3" s="157"/>
      <c r="VVT3" s="157"/>
      <c r="VVU3" s="157"/>
      <c r="VVV3" s="157"/>
      <c r="VVW3" s="157"/>
      <c r="VVX3" s="157"/>
      <c r="VVY3" s="157"/>
      <c r="VVZ3" s="157"/>
      <c r="VWA3" s="157"/>
      <c r="VWB3" s="157"/>
      <c r="VWC3" s="157"/>
      <c r="VWD3" s="157"/>
      <c r="VWE3" s="157"/>
      <c r="VWF3" s="157"/>
      <c r="VWG3" s="157"/>
      <c r="VWH3" s="157"/>
      <c r="VWI3" s="157"/>
      <c r="VWJ3" s="157"/>
      <c r="VWK3" s="157"/>
      <c r="VWL3" s="157"/>
      <c r="VWM3" s="157"/>
      <c r="VWN3" s="157"/>
      <c r="VWO3" s="157"/>
      <c r="VWP3" s="157"/>
      <c r="VWQ3" s="157"/>
      <c r="VWR3" s="157"/>
      <c r="VWS3" s="157"/>
      <c r="VWT3" s="157"/>
      <c r="VWU3" s="157"/>
      <c r="VWV3" s="157"/>
      <c r="VWW3" s="157"/>
      <c r="VWX3" s="157"/>
      <c r="VWY3" s="157"/>
      <c r="VWZ3" s="157"/>
      <c r="VXA3" s="157"/>
      <c r="VXB3" s="157"/>
      <c r="VXC3" s="157"/>
      <c r="VXD3" s="157"/>
      <c r="VXE3" s="157"/>
      <c r="VXF3" s="157"/>
      <c r="VXG3" s="157"/>
      <c r="VXH3" s="157"/>
      <c r="VXI3" s="157"/>
      <c r="VXJ3" s="157"/>
      <c r="VXK3" s="157"/>
      <c r="VXL3" s="157"/>
      <c r="VXM3" s="157"/>
      <c r="VXN3" s="157"/>
      <c r="VXO3" s="157"/>
      <c r="VXP3" s="157"/>
      <c r="VXQ3" s="157"/>
      <c r="VXR3" s="157"/>
      <c r="VXS3" s="157"/>
      <c r="VXT3" s="157"/>
      <c r="VXU3" s="157"/>
      <c r="VXV3" s="157"/>
      <c r="VXW3" s="157"/>
      <c r="VXX3" s="157"/>
      <c r="VXY3" s="157"/>
      <c r="VXZ3" s="157"/>
      <c r="VYA3" s="157"/>
      <c r="VYB3" s="157"/>
      <c r="VYC3" s="157"/>
      <c r="VYD3" s="157"/>
      <c r="VYE3" s="157"/>
      <c r="VYF3" s="157"/>
      <c r="VYG3" s="157"/>
      <c r="VYH3" s="157"/>
      <c r="VYI3" s="157"/>
      <c r="VYJ3" s="157"/>
      <c r="VYK3" s="157"/>
      <c r="VYL3" s="157"/>
      <c r="VYM3" s="157"/>
      <c r="VYN3" s="157"/>
      <c r="VYO3" s="157"/>
      <c r="VYP3" s="157"/>
      <c r="VYQ3" s="157"/>
      <c r="VYR3" s="157"/>
      <c r="VYS3" s="157"/>
      <c r="VYT3" s="157"/>
      <c r="VYU3" s="157"/>
      <c r="VYV3" s="157"/>
      <c r="VYW3" s="157"/>
      <c r="VYX3" s="157"/>
      <c r="VYY3" s="157"/>
      <c r="VYZ3" s="157"/>
      <c r="VZA3" s="157"/>
      <c r="VZB3" s="157"/>
      <c r="VZC3" s="157"/>
      <c r="VZD3" s="157"/>
      <c r="VZE3" s="157"/>
      <c r="VZF3" s="157"/>
      <c r="VZG3" s="157"/>
      <c r="VZH3" s="157"/>
      <c r="VZI3" s="157"/>
      <c r="VZJ3" s="157"/>
      <c r="VZK3" s="157"/>
      <c r="VZL3" s="157"/>
      <c r="VZM3" s="157"/>
      <c r="VZN3" s="157"/>
      <c r="VZO3" s="157"/>
      <c r="VZP3" s="157"/>
      <c r="VZQ3" s="157"/>
      <c r="VZR3" s="157"/>
      <c r="VZS3" s="157"/>
      <c r="VZT3" s="157"/>
      <c r="VZU3" s="157"/>
      <c r="VZV3" s="157"/>
      <c r="VZW3" s="157"/>
      <c r="VZX3" s="157"/>
      <c r="VZY3" s="157"/>
      <c r="VZZ3" s="157"/>
      <c r="WAA3" s="157"/>
      <c r="WAB3" s="157"/>
      <c r="WAC3" s="157"/>
      <c r="WAD3" s="157"/>
      <c r="WAE3" s="157"/>
      <c r="WAF3" s="157"/>
      <c r="WAG3" s="157"/>
      <c r="WAH3" s="157"/>
      <c r="WAI3" s="157"/>
      <c r="WAJ3" s="157"/>
      <c r="WAK3" s="157"/>
      <c r="WAL3" s="157"/>
      <c r="WAM3" s="157"/>
      <c r="WAN3" s="157"/>
      <c r="WAO3" s="157"/>
      <c r="WAP3" s="157"/>
      <c r="WAQ3" s="157"/>
      <c r="WAR3" s="157"/>
      <c r="WAS3" s="157"/>
      <c r="WAT3" s="157"/>
      <c r="WAU3" s="157"/>
      <c r="WAV3" s="157"/>
      <c r="WAW3" s="157"/>
      <c r="WAX3" s="157"/>
      <c r="WAY3" s="157"/>
      <c r="WAZ3" s="157"/>
      <c r="WBA3" s="157"/>
      <c r="WBB3" s="157"/>
      <c r="WBC3" s="157"/>
      <c r="WBD3" s="157"/>
      <c r="WBE3" s="157"/>
      <c r="WBF3" s="157"/>
      <c r="WBG3" s="157"/>
      <c r="WBH3" s="157"/>
      <c r="WBI3" s="157"/>
      <c r="WBJ3" s="157"/>
      <c r="WBK3" s="157"/>
      <c r="WBL3" s="157"/>
      <c r="WBM3" s="157"/>
      <c r="WBN3" s="157"/>
      <c r="WBO3" s="157"/>
      <c r="WBP3" s="157"/>
      <c r="WBQ3" s="157"/>
      <c r="WBR3" s="157"/>
      <c r="WBS3" s="157"/>
      <c r="WBT3" s="157"/>
      <c r="WBU3" s="157"/>
      <c r="WBV3" s="157"/>
      <c r="WBW3" s="157"/>
      <c r="WBX3" s="157"/>
      <c r="WBY3" s="157"/>
      <c r="WBZ3" s="157"/>
      <c r="WCA3" s="157"/>
      <c r="WCB3" s="157"/>
      <c r="WCC3" s="157"/>
      <c r="WCD3" s="157"/>
      <c r="WCE3" s="157"/>
      <c r="WCF3" s="157"/>
      <c r="WCG3" s="157"/>
      <c r="WCH3" s="157"/>
      <c r="WCI3" s="157"/>
      <c r="WCJ3" s="157"/>
      <c r="WCK3" s="157"/>
      <c r="WCL3" s="157"/>
      <c r="WCM3" s="157"/>
      <c r="WCN3" s="157"/>
      <c r="WCO3" s="157"/>
      <c r="WCP3" s="157"/>
      <c r="WCQ3" s="157"/>
      <c r="WCR3" s="157"/>
      <c r="WCS3" s="157"/>
      <c r="WCT3" s="157"/>
      <c r="WCU3" s="157"/>
      <c r="WCV3" s="157"/>
      <c r="WCW3" s="157"/>
      <c r="WCX3" s="157"/>
      <c r="WCY3" s="157"/>
      <c r="WCZ3" s="157"/>
      <c r="WDA3" s="157"/>
      <c r="WDB3" s="157"/>
      <c r="WDC3" s="157"/>
      <c r="WDD3" s="157"/>
      <c r="WDE3" s="157"/>
      <c r="WDF3" s="157"/>
      <c r="WDG3" s="157"/>
      <c r="WDH3" s="157"/>
      <c r="WDI3" s="157"/>
      <c r="WDJ3" s="157"/>
      <c r="WDK3" s="157"/>
      <c r="WDL3" s="157"/>
      <c r="WDM3" s="157"/>
      <c r="WDN3" s="157"/>
      <c r="WDO3" s="157"/>
      <c r="WDP3" s="157"/>
      <c r="WDQ3" s="157"/>
      <c r="WDR3" s="157"/>
      <c r="WDS3" s="157"/>
      <c r="WDT3" s="157"/>
      <c r="WDU3" s="157"/>
      <c r="WDV3" s="157"/>
      <c r="WDW3" s="157"/>
      <c r="WDX3" s="157"/>
      <c r="WDY3" s="157"/>
      <c r="WDZ3" s="157"/>
      <c r="WEA3" s="157"/>
      <c r="WEB3" s="157"/>
      <c r="WEC3" s="157"/>
      <c r="WED3" s="157"/>
      <c r="WEE3" s="157"/>
      <c r="WEF3" s="157"/>
      <c r="WEG3" s="157"/>
      <c r="WEH3" s="157"/>
      <c r="WEI3" s="157"/>
      <c r="WEJ3" s="157"/>
      <c r="WEK3" s="157"/>
      <c r="WEL3" s="157"/>
      <c r="WEM3" s="157"/>
      <c r="WEN3" s="157"/>
      <c r="WEO3" s="157"/>
      <c r="WEP3" s="157"/>
      <c r="WEQ3" s="157"/>
      <c r="WER3" s="157"/>
      <c r="WES3" s="157"/>
      <c r="WET3" s="157"/>
      <c r="WEU3" s="157"/>
      <c r="WEV3" s="157"/>
      <c r="WEW3" s="157"/>
      <c r="WEX3" s="157"/>
      <c r="WEY3" s="157"/>
      <c r="WEZ3" s="157"/>
      <c r="WFA3" s="157"/>
      <c r="WFB3" s="157"/>
      <c r="WFC3" s="157"/>
      <c r="WFD3" s="157"/>
      <c r="WFE3" s="157"/>
      <c r="WFF3" s="157"/>
      <c r="WFG3" s="157"/>
      <c r="WFH3" s="157"/>
      <c r="WFI3" s="157"/>
      <c r="WFJ3" s="157"/>
      <c r="WFK3" s="157"/>
      <c r="WFL3" s="157"/>
      <c r="WFM3" s="157"/>
      <c r="WFN3" s="157"/>
      <c r="WFO3" s="157"/>
      <c r="WFP3" s="157"/>
      <c r="WFQ3" s="157"/>
      <c r="WFR3" s="157"/>
      <c r="WFS3" s="157"/>
      <c r="WFT3" s="157"/>
      <c r="WFU3" s="157"/>
      <c r="WFV3" s="157"/>
      <c r="WFW3" s="157"/>
      <c r="WFX3" s="157"/>
      <c r="WFY3" s="157"/>
      <c r="WFZ3" s="157"/>
      <c r="WGA3" s="157"/>
      <c r="WGB3" s="157"/>
      <c r="WGC3" s="157"/>
      <c r="WGD3" s="157"/>
      <c r="WGE3" s="157"/>
      <c r="WGF3" s="157"/>
      <c r="WGG3" s="157"/>
      <c r="WGH3" s="157"/>
      <c r="WGI3" s="157"/>
      <c r="WGJ3" s="157"/>
      <c r="WGK3" s="157"/>
      <c r="WGL3" s="157"/>
      <c r="WGM3" s="157"/>
      <c r="WGN3" s="157"/>
      <c r="WGO3" s="157"/>
      <c r="WGP3" s="157"/>
      <c r="WGQ3" s="157"/>
      <c r="WGR3" s="157"/>
      <c r="WGS3" s="157"/>
      <c r="WGT3" s="157"/>
      <c r="WGU3" s="157"/>
      <c r="WGV3" s="157"/>
      <c r="WGW3" s="157"/>
      <c r="WGX3" s="157"/>
      <c r="WGY3" s="157"/>
      <c r="WGZ3" s="157"/>
      <c r="WHA3" s="157"/>
      <c r="WHB3" s="157"/>
      <c r="WHC3" s="157"/>
      <c r="WHD3" s="157"/>
      <c r="WHE3" s="157"/>
      <c r="WHF3" s="157"/>
      <c r="WHG3" s="157"/>
      <c r="WHH3" s="157"/>
      <c r="WHI3" s="157"/>
      <c r="WHJ3" s="157"/>
      <c r="WHK3" s="157"/>
      <c r="WHL3" s="157"/>
      <c r="WHM3" s="157"/>
      <c r="WHN3" s="157"/>
      <c r="WHO3" s="157"/>
      <c r="WHP3" s="157"/>
      <c r="WHQ3" s="157"/>
      <c r="WHR3" s="157"/>
      <c r="WHS3" s="157"/>
      <c r="WHT3" s="157"/>
      <c r="WHU3" s="157"/>
      <c r="WHV3" s="157"/>
      <c r="WHW3" s="157"/>
      <c r="WHX3" s="157"/>
      <c r="WHY3" s="157"/>
      <c r="WHZ3" s="157"/>
      <c r="WIA3" s="157"/>
      <c r="WIB3" s="157"/>
      <c r="WIC3" s="157"/>
      <c r="WID3" s="157"/>
      <c r="WIE3" s="157"/>
      <c r="WIF3" s="157"/>
      <c r="WIG3" s="157"/>
      <c r="WIH3" s="157"/>
      <c r="WII3" s="157"/>
      <c r="WIJ3" s="157"/>
      <c r="WIK3" s="157"/>
      <c r="WIL3" s="157"/>
      <c r="WIM3" s="157"/>
      <c r="WIN3" s="157"/>
      <c r="WIO3" s="157"/>
      <c r="WIP3" s="157"/>
      <c r="WIQ3" s="157"/>
      <c r="WIR3" s="157"/>
      <c r="WIS3" s="157"/>
      <c r="WIT3" s="157"/>
      <c r="WIU3" s="157"/>
      <c r="WIV3" s="157"/>
      <c r="WIW3" s="157"/>
      <c r="WIX3" s="157"/>
      <c r="WIY3" s="157"/>
      <c r="WIZ3" s="157"/>
      <c r="WJA3" s="157"/>
      <c r="WJB3" s="157"/>
      <c r="WJC3" s="157"/>
      <c r="WJD3" s="157"/>
      <c r="WJE3" s="157"/>
      <c r="WJF3" s="157"/>
      <c r="WJG3" s="157"/>
      <c r="WJH3" s="157"/>
      <c r="WJI3" s="157"/>
      <c r="WJJ3" s="157"/>
      <c r="WJK3" s="157"/>
      <c r="WJL3" s="157"/>
      <c r="WJM3" s="157"/>
      <c r="WJN3" s="157"/>
      <c r="WJO3" s="157"/>
      <c r="WJP3" s="157"/>
      <c r="WJQ3" s="157"/>
      <c r="WJR3" s="157"/>
      <c r="WJS3" s="157"/>
      <c r="WJT3" s="157"/>
      <c r="WJU3" s="157"/>
      <c r="WJV3" s="157"/>
      <c r="WJW3" s="157"/>
      <c r="WJX3" s="157"/>
      <c r="WJY3" s="157"/>
      <c r="WJZ3" s="157"/>
      <c r="WKA3" s="157"/>
      <c r="WKB3" s="157"/>
      <c r="WKC3" s="157"/>
      <c r="WKD3" s="157"/>
      <c r="WKE3" s="157"/>
      <c r="WKF3" s="157"/>
      <c r="WKG3" s="157"/>
      <c r="WKH3" s="157"/>
      <c r="WKI3" s="157"/>
      <c r="WKJ3" s="157"/>
      <c r="WKK3" s="157"/>
      <c r="WKL3" s="157"/>
      <c r="WKM3" s="157"/>
      <c r="WKN3" s="157"/>
      <c r="WKO3" s="157"/>
      <c r="WKP3" s="157"/>
      <c r="WKQ3" s="157"/>
      <c r="WKR3" s="157"/>
      <c r="WKS3" s="157"/>
      <c r="WKT3" s="157"/>
      <c r="WKU3" s="157"/>
      <c r="WKV3" s="157"/>
      <c r="WKW3" s="157"/>
      <c r="WKX3" s="157"/>
      <c r="WKY3" s="157"/>
      <c r="WKZ3" s="157"/>
      <c r="WLA3" s="157"/>
      <c r="WLB3" s="157"/>
      <c r="WLC3" s="157"/>
      <c r="WLD3" s="157"/>
      <c r="WLE3" s="157"/>
      <c r="WLF3" s="157"/>
      <c r="WLG3" s="157"/>
      <c r="WLH3" s="157"/>
      <c r="WLI3" s="157"/>
      <c r="WLJ3" s="157"/>
      <c r="WLK3" s="157"/>
      <c r="WLL3" s="157"/>
      <c r="WLM3" s="157"/>
      <c r="WLN3" s="157"/>
      <c r="WLO3" s="157"/>
      <c r="WLP3" s="157"/>
      <c r="WLQ3" s="157"/>
      <c r="WLR3" s="157"/>
      <c r="WLS3" s="157"/>
      <c r="WLT3" s="157"/>
      <c r="WLU3" s="157"/>
      <c r="WLV3" s="157"/>
      <c r="WLW3" s="157"/>
      <c r="WLX3" s="157"/>
      <c r="WLY3" s="157"/>
      <c r="WLZ3" s="157"/>
      <c r="WMA3" s="157"/>
      <c r="WMB3" s="157"/>
      <c r="WMC3" s="157"/>
      <c r="WMD3" s="157"/>
      <c r="WME3" s="157"/>
      <c r="WMF3" s="157"/>
      <c r="WMG3" s="157"/>
      <c r="WMH3" s="157"/>
      <c r="WMI3" s="157"/>
      <c r="WMJ3" s="157"/>
      <c r="WMK3" s="157"/>
      <c r="WML3" s="157"/>
      <c r="WMM3" s="157"/>
      <c r="WMN3" s="157"/>
      <c r="WMO3" s="157"/>
      <c r="WMP3" s="157"/>
      <c r="WMQ3" s="157"/>
      <c r="WMR3" s="157"/>
      <c r="WMS3" s="157"/>
      <c r="WMT3" s="157"/>
      <c r="WMU3" s="157"/>
      <c r="WMV3" s="157"/>
      <c r="WMW3" s="157"/>
      <c r="WMX3" s="157"/>
      <c r="WMY3" s="157"/>
      <c r="WMZ3" s="157"/>
      <c r="WNA3" s="157"/>
      <c r="WNB3" s="157"/>
      <c r="WNC3" s="157"/>
      <c r="WND3" s="157"/>
      <c r="WNE3" s="157"/>
      <c r="WNF3" s="157"/>
      <c r="WNG3" s="157"/>
      <c r="WNH3" s="157"/>
      <c r="WNI3" s="157"/>
      <c r="WNJ3" s="157"/>
      <c r="WNK3" s="157"/>
      <c r="WNL3" s="157"/>
      <c r="WNM3" s="157"/>
      <c r="WNN3" s="157"/>
      <c r="WNO3" s="157"/>
      <c r="WNP3" s="157"/>
      <c r="WNQ3" s="157"/>
      <c r="WNR3" s="157"/>
      <c r="WNS3" s="157"/>
      <c r="WNT3" s="157"/>
      <c r="WNU3" s="157"/>
      <c r="WNV3" s="157"/>
      <c r="WNW3" s="157"/>
      <c r="WNX3" s="157"/>
      <c r="WNY3" s="157"/>
      <c r="WNZ3" s="157"/>
      <c r="WOA3" s="157"/>
      <c r="WOB3" s="157"/>
      <c r="WOC3" s="157"/>
      <c r="WOD3" s="157"/>
      <c r="WOE3" s="157"/>
      <c r="WOF3" s="157"/>
      <c r="WOG3" s="157"/>
      <c r="WOH3" s="157"/>
      <c r="WOI3" s="157"/>
      <c r="WOJ3" s="157"/>
      <c r="WOK3" s="157"/>
      <c r="WOL3" s="157"/>
      <c r="WOM3" s="157"/>
      <c r="WON3" s="157"/>
      <c r="WOO3" s="157"/>
      <c r="WOP3" s="157"/>
      <c r="WOQ3" s="157"/>
      <c r="WOR3" s="157"/>
      <c r="WOS3" s="157"/>
      <c r="WOT3" s="157"/>
      <c r="WOU3" s="157"/>
      <c r="WOV3" s="157"/>
      <c r="WOW3" s="157"/>
      <c r="WOX3" s="157"/>
      <c r="WOY3" s="157"/>
      <c r="WOZ3" s="157"/>
      <c r="WPA3" s="157"/>
      <c r="WPB3" s="157"/>
      <c r="WPC3" s="157"/>
      <c r="WPD3" s="157"/>
      <c r="WPE3" s="157"/>
      <c r="WPF3" s="157"/>
      <c r="WPG3" s="157"/>
      <c r="WPH3" s="157"/>
      <c r="WPI3" s="157"/>
      <c r="WPJ3" s="157"/>
      <c r="WPK3" s="157"/>
      <c r="WPL3" s="157"/>
      <c r="WPM3" s="157"/>
      <c r="WPN3" s="157"/>
      <c r="WPO3" s="157"/>
      <c r="WPP3" s="157"/>
      <c r="WPQ3" s="157"/>
      <c r="WPR3" s="157"/>
      <c r="WPS3" s="157"/>
      <c r="WPT3" s="157"/>
      <c r="WPU3" s="157"/>
      <c r="WPV3" s="157"/>
      <c r="WPW3" s="157"/>
      <c r="WPX3" s="157"/>
      <c r="WPY3" s="157"/>
      <c r="WPZ3" s="157"/>
      <c r="WQA3" s="157"/>
      <c r="WQB3" s="157"/>
      <c r="WQC3" s="157"/>
      <c r="WQD3" s="157"/>
      <c r="WQE3" s="157"/>
      <c r="WQF3" s="157"/>
      <c r="WQG3" s="157"/>
      <c r="WQH3" s="157"/>
      <c r="WQI3" s="157"/>
      <c r="WQJ3" s="157"/>
      <c r="WQK3" s="157"/>
      <c r="WQL3" s="157"/>
      <c r="WQM3" s="157"/>
      <c r="WQN3" s="157"/>
      <c r="WQO3" s="157"/>
      <c r="WQP3" s="157"/>
      <c r="WQQ3" s="157"/>
      <c r="WQR3" s="157"/>
      <c r="WQS3" s="157"/>
      <c r="WQT3" s="157"/>
      <c r="WQU3" s="157"/>
      <c r="WQV3" s="157"/>
      <c r="WQW3" s="157"/>
      <c r="WQX3" s="157"/>
      <c r="WQY3" s="157"/>
      <c r="WQZ3" s="157"/>
      <c r="WRA3" s="157"/>
      <c r="WRB3" s="157"/>
      <c r="WRC3" s="157"/>
      <c r="WRD3" s="157"/>
      <c r="WRE3" s="157"/>
      <c r="WRF3" s="157"/>
      <c r="WRG3" s="157"/>
      <c r="WRH3" s="157"/>
      <c r="WRI3" s="157"/>
      <c r="WRJ3" s="157"/>
      <c r="WRK3" s="157"/>
      <c r="WRL3" s="157"/>
      <c r="WRM3" s="157"/>
      <c r="WRN3" s="157"/>
      <c r="WRO3" s="157"/>
      <c r="WRP3" s="157"/>
      <c r="WRQ3" s="157"/>
      <c r="WRR3" s="157"/>
      <c r="WRS3" s="157"/>
      <c r="WRT3" s="157"/>
      <c r="WRU3" s="157"/>
      <c r="WRV3" s="157"/>
      <c r="WRW3" s="157"/>
      <c r="WRX3" s="157"/>
      <c r="WRY3" s="157"/>
      <c r="WRZ3" s="157"/>
      <c r="WSA3" s="157"/>
      <c r="WSB3" s="157"/>
      <c r="WSC3" s="157"/>
      <c r="WSD3" s="157"/>
      <c r="WSE3" s="157"/>
      <c r="WSF3" s="157"/>
      <c r="WSG3" s="157"/>
      <c r="WSH3" s="157"/>
      <c r="WSI3" s="157"/>
      <c r="WSJ3" s="157"/>
      <c r="WSK3" s="157"/>
      <c r="WSL3" s="157"/>
      <c r="WSM3" s="157"/>
      <c r="WSN3" s="157"/>
      <c r="WSO3" s="157"/>
      <c r="WSP3" s="157"/>
      <c r="WSQ3" s="157"/>
      <c r="WSR3" s="157"/>
      <c r="WSS3" s="157"/>
      <c r="WST3" s="157"/>
      <c r="WSU3" s="157"/>
      <c r="WSV3" s="157"/>
      <c r="WSW3" s="157"/>
      <c r="WSX3" s="157"/>
      <c r="WSY3" s="157"/>
      <c r="WSZ3" s="157"/>
      <c r="WTA3" s="157"/>
      <c r="WTB3" s="157"/>
      <c r="WTC3" s="157"/>
      <c r="WTD3" s="157"/>
      <c r="WTE3" s="157"/>
      <c r="WTF3" s="157"/>
      <c r="WTG3" s="157"/>
      <c r="WTH3" s="157"/>
      <c r="WTI3" s="157"/>
      <c r="WTJ3" s="157"/>
      <c r="WTK3" s="157"/>
      <c r="WTL3" s="157"/>
      <c r="WTM3" s="157"/>
      <c r="WTN3" s="157"/>
      <c r="WTO3" s="157"/>
      <c r="WTP3" s="157"/>
      <c r="WTQ3" s="157"/>
      <c r="WTR3" s="157"/>
      <c r="WTS3" s="157"/>
      <c r="WTT3" s="157"/>
      <c r="WTU3" s="157"/>
      <c r="WTV3" s="157"/>
      <c r="WTW3" s="157"/>
      <c r="WTX3" s="157"/>
      <c r="WTY3" s="157"/>
      <c r="WTZ3" s="157"/>
      <c r="WUA3" s="157"/>
      <c r="WUB3" s="157"/>
      <c r="WUC3" s="157"/>
      <c r="WUD3" s="157"/>
      <c r="WUE3" s="157"/>
      <c r="WUF3" s="157"/>
      <c r="WUG3" s="157"/>
      <c r="WUH3" s="157"/>
      <c r="WUI3" s="157"/>
      <c r="WUJ3" s="157"/>
      <c r="WUK3" s="157"/>
      <c r="WUL3" s="157"/>
      <c r="WUM3" s="157"/>
      <c r="WUN3" s="157"/>
      <c r="WUO3" s="157"/>
      <c r="WUP3" s="157"/>
      <c r="WUQ3" s="157"/>
      <c r="WUR3" s="157"/>
      <c r="WUS3" s="157"/>
      <c r="WUT3" s="157"/>
      <c r="WUU3" s="157"/>
      <c r="WUV3" s="157"/>
      <c r="WUW3" s="157"/>
      <c r="WUX3" s="157"/>
      <c r="WUY3" s="157"/>
      <c r="WUZ3" s="157"/>
      <c r="WVA3" s="157"/>
      <c r="WVB3" s="157"/>
      <c r="WVC3" s="157"/>
      <c r="WVD3" s="157"/>
      <c r="WVE3" s="157"/>
      <c r="WVF3" s="157"/>
      <c r="WVG3" s="157"/>
      <c r="WVH3" s="157"/>
      <c r="WVI3" s="157"/>
      <c r="WVJ3" s="157"/>
      <c r="WVK3" s="157"/>
      <c r="WVL3" s="157"/>
      <c r="WVM3" s="157"/>
      <c r="WVN3" s="157"/>
      <c r="WVO3" s="157"/>
      <c r="WVP3" s="157"/>
      <c r="WVQ3" s="157"/>
      <c r="WVR3" s="157"/>
      <c r="WVS3" s="157"/>
      <c r="WVT3" s="157"/>
      <c r="WVU3" s="157"/>
      <c r="WVV3" s="157"/>
      <c r="WVW3" s="157"/>
      <c r="WVX3" s="157"/>
      <c r="WVY3" s="157"/>
      <c r="WVZ3" s="157"/>
      <c r="WWA3" s="157"/>
      <c r="WWB3" s="157"/>
      <c r="WWC3" s="157"/>
      <c r="WWD3" s="157"/>
      <c r="WWE3" s="157"/>
      <c r="WWF3" s="157"/>
      <c r="WWG3" s="157"/>
      <c r="WWH3" s="157"/>
      <c r="WWI3" s="157"/>
      <c r="WWJ3" s="157"/>
      <c r="WWK3" s="157"/>
      <c r="WWL3" s="157"/>
      <c r="WWM3" s="157"/>
      <c r="WWN3" s="157"/>
      <c r="WWO3" s="157"/>
      <c r="WWP3" s="157"/>
      <c r="WWQ3" s="157"/>
      <c r="WWR3" s="157"/>
      <c r="WWS3" s="157"/>
      <c r="WWT3" s="157"/>
      <c r="WWU3" s="157"/>
      <c r="WWV3" s="157"/>
      <c r="WWW3" s="157"/>
      <c r="WWX3" s="157"/>
      <c r="WWY3" s="157"/>
      <c r="WWZ3" s="157"/>
      <c r="WXA3" s="157"/>
      <c r="WXB3" s="157"/>
      <c r="WXC3" s="157"/>
      <c r="WXD3" s="157"/>
      <c r="WXE3" s="157"/>
      <c r="WXF3" s="157"/>
      <c r="WXG3" s="157"/>
      <c r="WXH3" s="157"/>
      <c r="WXI3" s="157"/>
      <c r="WXJ3" s="157"/>
      <c r="WXK3" s="157"/>
      <c r="WXL3" s="157"/>
      <c r="WXM3" s="157"/>
      <c r="WXN3" s="157"/>
      <c r="WXO3" s="157"/>
      <c r="WXP3" s="157"/>
      <c r="WXQ3" s="157"/>
      <c r="WXR3" s="157"/>
      <c r="WXS3" s="157"/>
      <c r="WXT3" s="157"/>
      <c r="WXU3" s="157"/>
      <c r="WXV3" s="157"/>
      <c r="WXW3" s="157"/>
      <c r="WXX3" s="157"/>
      <c r="WXY3" s="157"/>
      <c r="WXZ3" s="157"/>
      <c r="WYA3" s="157"/>
      <c r="WYB3" s="157"/>
      <c r="WYC3" s="157"/>
      <c r="WYD3" s="157"/>
      <c r="WYE3" s="157"/>
      <c r="WYF3" s="157"/>
      <c r="WYG3" s="157"/>
      <c r="WYH3" s="157"/>
      <c r="WYI3" s="157"/>
      <c r="WYJ3" s="157"/>
      <c r="WYK3" s="157"/>
      <c r="WYL3" s="157"/>
      <c r="WYM3" s="157"/>
      <c r="WYN3" s="157"/>
      <c r="WYO3" s="157"/>
      <c r="WYP3" s="157"/>
      <c r="WYQ3" s="157"/>
      <c r="WYR3" s="157"/>
      <c r="WYS3" s="157"/>
      <c r="WYT3" s="157"/>
      <c r="WYU3" s="157"/>
      <c r="WYV3" s="157"/>
      <c r="WYW3" s="157"/>
      <c r="WYX3" s="157"/>
      <c r="WYY3" s="157"/>
      <c r="WYZ3" s="157"/>
      <c r="WZA3" s="157"/>
      <c r="WZB3" s="157"/>
      <c r="WZC3" s="157"/>
      <c r="WZD3" s="157"/>
      <c r="WZE3" s="157"/>
      <c r="WZF3" s="157"/>
      <c r="WZG3" s="157"/>
      <c r="WZH3" s="157"/>
      <c r="WZI3" s="157"/>
      <c r="WZJ3" s="157"/>
      <c r="WZK3" s="157"/>
      <c r="WZL3" s="157"/>
      <c r="WZM3" s="157"/>
      <c r="WZN3" s="157"/>
      <c r="WZO3" s="157"/>
      <c r="WZP3" s="157"/>
      <c r="WZQ3" s="157"/>
      <c r="WZR3" s="157"/>
      <c r="WZS3" s="157"/>
      <c r="WZT3" s="157"/>
      <c r="WZU3" s="157"/>
      <c r="WZV3" s="157"/>
      <c r="WZW3" s="157"/>
      <c r="WZX3" s="157"/>
      <c r="WZY3" s="157"/>
      <c r="WZZ3" s="157"/>
      <c r="XAA3" s="157"/>
      <c r="XAB3" s="157"/>
      <c r="XAC3" s="157"/>
      <c r="XAD3" s="157"/>
      <c r="XAE3" s="157"/>
      <c r="XAF3" s="157"/>
      <c r="XAG3" s="157"/>
      <c r="XAH3" s="157"/>
      <c r="XAI3" s="157"/>
      <c r="XAJ3" s="157"/>
      <c r="XAK3" s="157"/>
      <c r="XAL3" s="157"/>
      <c r="XAM3" s="157"/>
      <c r="XAN3" s="157"/>
      <c r="XAO3" s="157"/>
      <c r="XAP3" s="157"/>
      <c r="XAQ3" s="157"/>
      <c r="XAR3" s="157"/>
      <c r="XAS3" s="157"/>
      <c r="XAT3" s="157"/>
      <c r="XAU3" s="157"/>
      <c r="XAV3" s="157"/>
      <c r="XAW3" s="157"/>
      <c r="XAX3" s="157"/>
      <c r="XAY3" s="157"/>
      <c r="XAZ3" s="157"/>
      <c r="XBA3" s="157"/>
      <c r="XBB3" s="157"/>
      <c r="XBC3" s="157"/>
      <c r="XBD3" s="157"/>
      <c r="XBE3" s="157"/>
      <c r="XBF3" s="157"/>
      <c r="XBG3" s="157"/>
      <c r="XBH3" s="157"/>
      <c r="XBI3" s="157"/>
      <c r="XBJ3" s="157"/>
      <c r="XBK3" s="157"/>
      <c r="XBL3" s="157"/>
      <c r="XBM3" s="157"/>
      <c r="XBN3" s="157"/>
      <c r="XBO3" s="157"/>
      <c r="XBP3" s="157"/>
      <c r="XBQ3" s="157"/>
      <c r="XBR3" s="157"/>
      <c r="XBS3" s="157"/>
      <c r="XBT3" s="157"/>
      <c r="XBU3" s="157"/>
      <c r="XBV3" s="157"/>
      <c r="XBW3" s="157"/>
      <c r="XBX3" s="157"/>
      <c r="XBY3" s="157"/>
      <c r="XBZ3" s="157"/>
      <c r="XCA3" s="157"/>
      <c r="XCB3" s="157"/>
      <c r="XCC3" s="157"/>
      <c r="XCD3" s="157"/>
      <c r="XCE3" s="157"/>
      <c r="XCF3" s="157"/>
      <c r="XCG3" s="157"/>
      <c r="XCH3" s="157"/>
      <c r="XCI3" s="157"/>
      <c r="XCJ3" s="157"/>
      <c r="XCK3" s="157"/>
      <c r="XCL3" s="157"/>
      <c r="XCM3" s="157"/>
      <c r="XCN3" s="157"/>
      <c r="XCO3" s="157"/>
      <c r="XCP3" s="157"/>
      <c r="XCQ3" s="157"/>
      <c r="XCR3" s="157"/>
      <c r="XCS3" s="157"/>
      <c r="XCT3" s="157"/>
      <c r="XCU3" s="157"/>
      <c r="XCV3" s="157"/>
      <c r="XCW3" s="157"/>
      <c r="XCX3" s="157"/>
      <c r="XCY3" s="157"/>
      <c r="XCZ3" s="157"/>
      <c r="XDA3" s="157"/>
      <c r="XDB3" s="157"/>
      <c r="XDC3" s="157"/>
      <c r="XDD3" s="157"/>
      <c r="XDE3" s="157"/>
      <c r="XDF3" s="157"/>
      <c r="XDG3" s="157"/>
      <c r="XDH3" s="157"/>
      <c r="XDI3" s="157"/>
      <c r="XDJ3" s="157"/>
      <c r="XDK3" s="157"/>
      <c r="XDL3" s="157"/>
      <c r="XDM3" s="157"/>
      <c r="XDN3" s="157"/>
      <c r="XDO3" s="157"/>
      <c r="XDP3" s="157"/>
      <c r="XDQ3" s="157"/>
      <c r="XDR3" s="157"/>
      <c r="XDS3" s="157"/>
      <c r="XDT3" s="157"/>
      <c r="XDU3" s="157"/>
      <c r="XDV3" s="157"/>
      <c r="XDW3" s="157"/>
      <c r="XDX3" s="157"/>
      <c r="XDY3" s="157"/>
      <c r="XDZ3" s="157"/>
      <c r="XEA3" s="157"/>
      <c r="XEB3" s="157"/>
      <c r="XEC3" s="157"/>
      <c r="XED3" s="157"/>
      <c r="XEE3" s="157"/>
      <c r="XEF3" s="157"/>
      <c r="XEG3" s="157"/>
      <c r="XEH3" s="157"/>
      <c r="XEI3" s="157"/>
      <c r="XEJ3" s="157"/>
      <c r="XEK3" s="157"/>
      <c r="XEL3" s="157"/>
      <c r="XEM3" s="157"/>
      <c r="XEN3" s="157"/>
      <c r="XEO3" s="157"/>
      <c r="XEP3" s="157"/>
      <c r="XEQ3" s="157"/>
      <c r="XER3" s="157"/>
      <c r="XES3" s="157"/>
      <c r="XET3" s="157"/>
      <c r="XEU3" s="157"/>
      <c r="XEV3" s="157"/>
      <c r="XEW3" s="157"/>
      <c r="XEX3" s="157"/>
      <c r="XEY3" s="157"/>
      <c r="XEZ3" s="157"/>
      <c r="XFA3" s="157"/>
      <c r="XFB3" s="157"/>
    </row>
    <row r="4" spans="1:16382" s="156" customFormat="1" ht="6.95" customHeight="1" x14ac:dyDescent="0.35">
      <c r="A4" s="157"/>
      <c r="B4" s="154"/>
      <c r="C4" s="155"/>
      <c r="D4" s="155"/>
      <c r="E4" s="155"/>
      <c r="F4" s="155"/>
      <c r="G4" s="155"/>
      <c r="H4" s="155"/>
      <c r="I4" s="155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157"/>
      <c r="CO4" s="157"/>
      <c r="CP4" s="157"/>
      <c r="CQ4" s="157"/>
      <c r="CR4" s="157"/>
      <c r="CS4" s="157"/>
      <c r="CT4" s="157"/>
      <c r="CU4" s="157"/>
      <c r="CV4" s="157"/>
      <c r="CW4" s="157"/>
      <c r="CX4" s="157"/>
      <c r="CY4" s="157"/>
      <c r="CZ4" s="157"/>
      <c r="DA4" s="157"/>
      <c r="DB4" s="157"/>
      <c r="DC4" s="157"/>
      <c r="DD4" s="157"/>
      <c r="DE4" s="157"/>
      <c r="DF4" s="157"/>
      <c r="DG4" s="157"/>
      <c r="DH4" s="157"/>
      <c r="DI4" s="157"/>
      <c r="DJ4" s="157"/>
      <c r="DK4" s="157"/>
      <c r="DL4" s="157"/>
      <c r="DM4" s="157"/>
      <c r="DN4" s="157"/>
      <c r="DO4" s="157"/>
      <c r="DP4" s="157"/>
      <c r="DQ4" s="157"/>
      <c r="DR4" s="157"/>
      <c r="DS4" s="157"/>
      <c r="DT4" s="157"/>
      <c r="DU4" s="157"/>
      <c r="DV4" s="157"/>
      <c r="DW4" s="157"/>
      <c r="DX4" s="157"/>
      <c r="DY4" s="157"/>
      <c r="DZ4" s="157"/>
      <c r="EA4" s="157"/>
      <c r="EB4" s="157"/>
      <c r="EC4" s="157"/>
      <c r="ED4" s="157"/>
      <c r="EE4" s="157"/>
      <c r="EF4" s="157"/>
      <c r="EG4" s="157"/>
      <c r="EH4" s="157"/>
      <c r="EI4" s="157"/>
      <c r="EJ4" s="157"/>
      <c r="EK4" s="157"/>
      <c r="EL4" s="157"/>
      <c r="EM4" s="157"/>
      <c r="EN4" s="157"/>
      <c r="EO4" s="157"/>
      <c r="EP4" s="157"/>
      <c r="EQ4" s="157"/>
      <c r="ER4" s="157"/>
      <c r="ES4" s="157"/>
      <c r="ET4" s="157"/>
      <c r="EU4" s="157"/>
      <c r="EV4" s="157"/>
      <c r="EW4" s="157"/>
      <c r="EX4" s="157"/>
      <c r="EY4" s="157"/>
      <c r="EZ4" s="157"/>
      <c r="FA4" s="157"/>
      <c r="FB4" s="157"/>
      <c r="FC4" s="157"/>
      <c r="FD4" s="157"/>
      <c r="FE4" s="157"/>
      <c r="FF4" s="157"/>
      <c r="FG4" s="157"/>
      <c r="FH4" s="157"/>
      <c r="FI4" s="157"/>
      <c r="FJ4" s="157"/>
      <c r="FK4" s="157"/>
      <c r="FL4" s="157"/>
      <c r="FM4" s="157"/>
      <c r="FN4" s="157"/>
      <c r="FO4" s="157"/>
      <c r="FP4" s="157"/>
      <c r="FQ4" s="157"/>
      <c r="FR4" s="157"/>
      <c r="FS4" s="157"/>
      <c r="FT4" s="157"/>
      <c r="FU4" s="157"/>
      <c r="FV4" s="157"/>
      <c r="FW4" s="157"/>
      <c r="FX4" s="157"/>
      <c r="FY4" s="157"/>
      <c r="FZ4" s="157"/>
      <c r="GA4" s="157"/>
      <c r="GB4" s="157"/>
      <c r="GC4" s="157"/>
      <c r="GD4" s="157"/>
      <c r="GE4" s="157"/>
      <c r="GF4" s="157"/>
      <c r="GG4" s="157"/>
      <c r="GH4" s="157"/>
      <c r="GI4" s="157"/>
      <c r="GJ4" s="157"/>
      <c r="GK4" s="157"/>
      <c r="GL4" s="157"/>
      <c r="GM4" s="157"/>
      <c r="GN4" s="157"/>
      <c r="GO4" s="157"/>
      <c r="GP4" s="157"/>
      <c r="GQ4" s="157"/>
      <c r="GR4" s="157"/>
      <c r="GS4" s="157"/>
      <c r="GT4" s="157"/>
      <c r="GU4" s="157"/>
      <c r="GV4" s="157"/>
      <c r="GW4" s="157"/>
      <c r="GX4" s="157"/>
      <c r="GY4" s="157"/>
      <c r="GZ4" s="157"/>
      <c r="HA4" s="157"/>
      <c r="HB4" s="157"/>
      <c r="HC4" s="157"/>
      <c r="HD4" s="157"/>
      <c r="HE4" s="157"/>
      <c r="HF4" s="157"/>
      <c r="HG4" s="157"/>
      <c r="HH4" s="157"/>
      <c r="HI4" s="157"/>
      <c r="HJ4" s="157"/>
      <c r="HK4" s="157"/>
      <c r="HL4" s="157"/>
      <c r="HM4" s="157"/>
      <c r="HN4" s="157"/>
      <c r="HO4" s="157"/>
      <c r="HP4" s="157"/>
      <c r="HQ4" s="157"/>
      <c r="HR4" s="157"/>
      <c r="HS4" s="157"/>
      <c r="HT4" s="157"/>
      <c r="HU4" s="157"/>
      <c r="HV4" s="157"/>
      <c r="HW4" s="157"/>
      <c r="HX4" s="157"/>
      <c r="HY4" s="157"/>
      <c r="HZ4" s="157"/>
      <c r="IA4" s="157"/>
      <c r="IB4" s="157"/>
      <c r="IC4" s="157"/>
      <c r="ID4" s="157"/>
      <c r="IE4" s="157"/>
      <c r="IF4" s="157"/>
      <c r="IG4" s="157"/>
      <c r="IH4" s="157"/>
      <c r="II4" s="157"/>
      <c r="IJ4" s="157"/>
      <c r="IK4" s="157"/>
      <c r="IL4" s="157"/>
      <c r="IM4" s="157"/>
      <c r="IN4" s="157"/>
      <c r="IO4" s="157"/>
      <c r="IP4" s="157"/>
      <c r="IQ4" s="157"/>
      <c r="IR4" s="157"/>
      <c r="IS4" s="157"/>
      <c r="IT4" s="157"/>
      <c r="IU4" s="157"/>
      <c r="IV4" s="157"/>
      <c r="IW4" s="157"/>
      <c r="IX4" s="157"/>
      <c r="IY4" s="157"/>
      <c r="IZ4" s="157"/>
      <c r="JA4" s="157"/>
      <c r="JB4" s="157"/>
      <c r="JC4" s="157"/>
      <c r="JD4" s="157"/>
      <c r="JE4" s="157"/>
      <c r="JF4" s="157"/>
      <c r="JG4" s="157"/>
      <c r="JH4" s="157"/>
      <c r="JI4" s="157"/>
      <c r="JJ4" s="157"/>
      <c r="JK4" s="157"/>
      <c r="JL4" s="157"/>
      <c r="JM4" s="157"/>
      <c r="JN4" s="157"/>
      <c r="JO4" s="157"/>
      <c r="JP4" s="157"/>
      <c r="JQ4" s="157"/>
      <c r="JR4" s="157"/>
      <c r="JS4" s="157"/>
      <c r="JT4" s="157"/>
      <c r="JU4" s="157"/>
      <c r="JV4" s="157"/>
      <c r="JW4" s="157"/>
      <c r="JX4" s="157"/>
      <c r="JY4" s="157"/>
      <c r="JZ4" s="157"/>
      <c r="KA4" s="157"/>
      <c r="KB4" s="157"/>
      <c r="KC4" s="157"/>
      <c r="KD4" s="157"/>
      <c r="KE4" s="157"/>
      <c r="KF4" s="157"/>
      <c r="KG4" s="157"/>
      <c r="KH4" s="157"/>
      <c r="KI4" s="157"/>
      <c r="KJ4" s="157"/>
      <c r="KK4" s="157"/>
      <c r="KL4" s="157"/>
      <c r="KM4" s="157"/>
      <c r="KN4" s="157"/>
      <c r="KO4" s="157"/>
      <c r="KP4" s="157"/>
      <c r="KQ4" s="157"/>
      <c r="KR4" s="157"/>
      <c r="KS4" s="157"/>
      <c r="KT4" s="157"/>
      <c r="KU4" s="157"/>
      <c r="KV4" s="157"/>
      <c r="KW4" s="157"/>
      <c r="KX4" s="157"/>
      <c r="KY4" s="157"/>
      <c r="KZ4" s="157"/>
      <c r="LA4" s="157"/>
      <c r="LB4" s="157"/>
      <c r="LC4" s="157"/>
      <c r="LD4" s="157"/>
      <c r="LE4" s="157"/>
      <c r="LF4" s="157"/>
      <c r="LG4" s="157"/>
      <c r="LH4" s="157"/>
      <c r="LI4" s="157"/>
      <c r="LJ4" s="157"/>
      <c r="LK4" s="157"/>
      <c r="LL4" s="157"/>
      <c r="LM4" s="157"/>
      <c r="LN4" s="157"/>
      <c r="LO4" s="157"/>
      <c r="LP4" s="157"/>
      <c r="LQ4" s="157"/>
      <c r="LR4" s="157"/>
      <c r="LS4" s="157"/>
      <c r="LT4" s="157"/>
      <c r="LU4" s="157"/>
      <c r="LV4" s="157"/>
      <c r="LW4" s="157"/>
      <c r="LX4" s="157"/>
      <c r="LY4" s="157"/>
      <c r="LZ4" s="157"/>
      <c r="MA4" s="157"/>
      <c r="MB4" s="157"/>
      <c r="MC4" s="157"/>
      <c r="MD4" s="157"/>
      <c r="ME4" s="157"/>
      <c r="MF4" s="157"/>
      <c r="MG4" s="157"/>
      <c r="MH4" s="157"/>
      <c r="MI4" s="157"/>
      <c r="MJ4" s="157"/>
      <c r="MK4" s="157"/>
      <c r="ML4" s="157"/>
      <c r="MM4" s="157"/>
      <c r="MN4" s="157"/>
      <c r="MO4" s="157"/>
      <c r="MP4" s="157"/>
      <c r="MQ4" s="157"/>
      <c r="MR4" s="157"/>
      <c r="MS4" s="157"/>
      <c r="MT4" s="157"/>
      <c r="MU4" s="157"/>
      <c r="MV4" s="157"/>
      <c r="MW4" s="157"/>
      <c r="MX4" s="157"/>
      <c r="MY4" s="157"/>
      <c r="MZ4" s="157"/>
      <c r="NA4" s="157"/>
      <c r="NB4" s="157"/>
      <c r="NC4" s="157"/>
      <c r="ND4" s="157"/>
      <c r="NE4" s="157"/>
      <c r="NF4" s="157"/>
      <c r="NG4" s="157"/>
      <c r="NH4" s="157"/>
      <c r="NI4" s="157"/>
      <c r="NJ4" s="157"/>
      <c r="NK4" s="157"/>
      <c r="NL4" s="157"/>
      <c r="NM4" s="157"/>
      <c r="NN4" s="157"/>
      <c r="NO4" s="157"/>
      <c r="NP4" s="157"/>
      <c r="NQ4" s="157"/>
      <c r="NR4" s="157"/>
      <c r="NS4" s="157"/>
      <c r="NT4" s="157"/>
      <c r="NU4" s="157"/>
      <c r="NV4" s="157"/>
      <c r="NW4" s="157"/>
      <c r="NX4" s="157"/>
      <c r="NY4" s="157"/>
      <c r="NZ4" s="157"/>
      <c r="OA4" s="157"/>
      <c r="OB4" s="157"/>
      <c r="OC4" s="157"/>
      <c r="OD4" s="157"/>
      <c r="OE4" s="157"/>
      <c r="OF4" s="157"/>
      <c r="OG4" s="157"/>
      <c r="OH4" s="157"/>
      <c r="OI4" s="157"/>
      <c r="OJ4" s="157"/>
      <c r="OK4" s="157"/>
      <c r="OL4" s="157"/>
      <c r="OM4" s="157"/>
      <c r="ON4" s="157"/>
      <c r="OO4" s="157"/>
      <c r="OP4" s="157"/>
      <c r="OQ4" s="157"/>
      <c r="OR4" s="157"/>
      <c r="OS4" s="157"/>
      <c r="OT4" s="157"/>
      <c r="OU4" s="157"/>
      <c r="OV4" s="157"/>
      <c r="OW4" s="157"/>
      <c r="OX4" s="157"/>
      <c r="OY4" s="157"/>
      <c r="OZ4" s="157"/>
      <c r="PA4" s="157"/>
      <c r="PB4" s="157"/>
      <c r="PC4" s="157"/>
      <c r="PD4" s="157"/>
      <c r="PE4" s="157"/>
      <c r="PF4" s="157"/>
      <c r="PG4" s="157"/>
      <c r="PH4" s="157"/>
      <c r="PI4" s="157"/>
      <c r="PJ4" s="157"/>
      <c r="PK4" s="157"/>
      <c r="PL4" s="157"/>
      <c r="PM4" s="157"/>
      <c r="PN4" s="157"/>
      <c r="PO4" s="157"/>
      <c r="PP4" s="157"/>
      <c r="PQ4" s="157"/>
      <c r="PR4" s="157"/>
      <c r="PS4" s="157"/>
      <c r="PT4" s="157"/>
      <c r="PU4" s="157"/>
      <c r="PV4" s="157"/>
      <c r="PW4" s="157"/>
      <c r="PX4" s="157"/>
      <c r="PY4" s="157"/>
      <c r="PZ4" s="157"/>
      <c r="QA4" s="157"/>
      <c r="QB4" s="157"/>
      <c r="QC4" s="157"/>
      <c r="QD4" s="157"/>
      <c r="QE4" s="157"/>
      <c r="QF4" s="157"/>
      <c r="QG4" s="157"/>
      <c r="QH4" s="157"/>
      <c r="QI4" s="157"/>
      <c r="QJ4" s="157"/>
      <c r="QK4" s="157"/>
      <c r="QL4" s="157"/>
      <c r="QM4" s="157"/>
      <c r="QN4" s="157"/>
      <c r="QO4" s="157"/>
      <c r="QP4" s="157"/>
      <c r="QQ4" s="157"/>
      <c r="QR4" s="157"/>
      <c r="QS4" s="157"/>
      <c r="QT4" s="157"/>
      <c r="QU4" s="157"/>
      <c r="QV4" s="157"/>
      <c r="QW4" s="157"/>
      <c r="QX4" s="157"/>
      <c r="QY4" s="157"/>
      <c r="QZ4" s="157"/>
      <c r="RA4" s="157"/>
      <c r="RB4" s="157"/>
      <c r="RC4" s="157"/>
      <c r="RD4" s="157"/>
      <c r="RE4" s="157"/>
      <c r="RF4" s="157"/>
      <c r="RG4" s="157"/>
      <c r="RH4" s="157"/>
      <c r="RI4" s="157"/>
      <c r="RJ4" s="157"/>
      <c r="RK4" s="157"/>
      <c r="RL4" s="157"/>
      <c r="RM4" s="157"/>
      <c r="RN4" s="157"/>
      <c r="RO4" s="157"/>
      <c r="RP4" s="157"/>
      <c r="RQ4" s="157"/>
      <c r="RR4" s="157"/>
      <c r="RS4" s="157"/>
      <c r="RT4" s="157"/>
      <c r="RU4" s="157"/>
      <c r="RV4" s="157"/>
      <c r="RW4" s="157"/>
      <c r="RX4" s="157"/>
      <c r="RY4" s="157"/>
      <c r="RZ4" s="157"/>
      <c r="SA4" s="157"/>
      <c r="SB4" s="157"/>
      <c r="SC4" s="157"/>
      <c r="SD4" s="157"/>
      <c r="SE4" s="157"/>
      <c r="SF4" s="157"/>
      <c r="SG4" s="157"/>
      <c r="SH4" s="157"/>
      <c r="SI4" s="157"/>
      <c r="SJ4" s="157"/>
      <c r="SK4" s="157"/>
      <c r="SL4" s="157"/>
      <c r="SM4" s="157"/>
      <c r="SN4" s="157"/>
      <c r="SO4" s="157"/>
      <c r="SP4" s="157"/>
      <c r="SQ4" s="157"/>
      <c r="SR4" s="157"/>
      <c r="SS4" s="157"/>
      <c r="ST4" s="157"/>
      <c r="SU4" s="157"/>
      <c r="SV4" s="157"/>
      <c r="SW4" s="157"/>
      <c r="SX4" s="157"/>
      <c r="SY4" s="157"/>
      <c r="SZ4" s="157"/>
      <c r="TA4" s="157"/>
      <c r="TB4" s="157"/>
      <c r="TC4" s="157"/>
      <c r="TD4" s="157"/>
      <c r="TE4" s="157"/>
      <c r="TF4" s="157"/>
      <c r="TG4" s="157"/>
      <c r="TH4" s="157"/>
      <c r="TI4" s="157"/>
      <c r="TJ4" s="157"/>
      <c r="TK4" s="157"/>
      <c r="TL4" s="157"/>
      <c r="TM4" s="157"/>
      <c r="TN4" s="157"/>
      <c r="TO4" s="157"/>
      <c r="TP4" s="157"/>
      <c r="TQ4" s="157"/>
      <c r="TR4" s="157"/>
      <c r="TS4" s="157"/>
      <c r="TT4" s="157"/>
      <c r="TU4" s="157"/>
      <c r="TV4" s="157"/>
      <c r="TW4" s="157"/>
      <c r="TX4" s="157"/>
      <c r="TY4" s="157"/>
      <c r="TZ4" s="157"/>
      <c r="UA4" s="157"/>
      <c r="UB4" s="157"/>
      <c r="UC4" s="157"/>
      <c r="UD4" s="157"/>
      <c r="UE4" s="157"/>
      <c r="UF4" s="157"/>
      <c r="UG4" s="157"/>
      <c r="UH4" s="157"/>
      <c r="UI4" s="157"/>
      <c r="UJ4" s="157"/>
      <c r="UK4" s="157"/>
      <c r="UL4" s="157"/>
      <c r="UM4" s="157"/>
      <c r="UN4" s="157"/>
      <c r="UO4" s="157"/>
      <c r="UP4" s="157"/>
      <c r="UQ4" s="157"/>
      <c r="UR4" s="157"/>
      <c r="US4" s="157"/>
      <c r="UT4" s="157"/>
      <c r="UU4" s="157"/>
      <c r="UV4" s="157"/>
      <c r="UW4" s="157"/>
      <c r="UX4" s="157"/>
      <c r="UY4" s="157"/>
      <c r="UZ4" s="157"/>
      <c r="VA4" s="157"/>
      <c r="VB4" s="157"/>
      <c r="VC4" s="157"/>
      <c r="VD4" s="157"/>
      <c r="VE4" s="157"/>
      <c r="VF4" s="157"/>
      <c r="VG4" s="157"/>
      <c r="VH4" s="157"/>
      <c r="VI4" s="157"/>
      <c r="VJ4" s="157"/>
      <c r="VK4" s="157"/>
      <c r="VL4" s="157"/>
      <c r="VM4" s="157"/>
      <c r="VN4" s="157"/>
      <c r="VO4" s="157"/>
      <c r="VP4" s="157"/>
      <c r="VQ4" s="157"/>
      <c r="VR4" s="157"/>
      <c r="VS4" s="157"/>
      <c r="VT4" s="157"/>
      <c r="VU4" s="157"/>
      <c r="VV4" s="157"/>
      <c r="VW4" s="157"/>
      <c r="VX4" s="157"/>
      <c r="VY4" s="157"/>
      <c r="VZ4" s="157"/>
      <c r="WA4" s="157"/>
      <c r="WB4" s="157"/>
      <c r="WC4" s="157"/>
      <c r="WD4" s="157"/>
      <c r="WE4" s="157"/>
      <c r="WF4" s="157"/>
      <c r="WG4" s="157"/>
      <c r="WH4" s="157"/>
      <c r="WI4" s="157"/>
      <c r="WJ4" s="157"/>
      <c r="WK4" s="157"/>
      <c r="WL4" s="157"/>
      <c r="WM4" s="157"/>
      <c r="WN4" s="157"/>
      <c r="WO4" s="157"/>
      <c r="WP4" s="157"/>
      <c r="WQ4" s="157"/>
      <c r="WR4" s="157"/>
      <c r="WS4" s="157"/>
      <c r="WT4" s="157"/>
      <c r="WU4" s="157"/>
      <c r="WV4" s="157"/>
      <c r="WW4" s="157"/>
      <c r="WX4" s="157"/>
      <c r="WY4" s="157"/>
      <c r="WZ4" s="157"/>
      <c r="XA4" s="157"/>
      <c r="XB4" s="157"/>
      <c r="XC4" s="157"/>
      <c r="XD4" s="157"/>
      <c r="XE4" s="157"/>
      <c r="XF4" s="157"/>
      <c r="XG4" s="157"/>
      <c r="XH4" s="157"/>
      <c r="XI4" s="157"/>
      <c r="XJ4" s="157"/>
      <c r="XK4" s="157"/>
      <c r="XL4" s="157"/>
      <c r="XM4" s="157"/>
      <c r="XN4" s="157"/>
      <c r="XO4" s="157"/>
      <c r="XP4" s="157"/>
      <c r="XQ4" s="157"/>
      <c r="XR4" s="157"/>
      <c r="XS4" s="157"/>
      <c r="XT4" s="157"/>
      <c r="XU4" s="157"/>
      <c r="XV4" s="157"/>
      <c r="XW4" s="157"/>
      <c r="XX4" s="157"/>
      <c r="XY4" s="157"/>
      <c r="XZ4" s="157"/>
      <c r="YA4" s="157"/>
      <c r="YB4" s="157"/>
      <c r="YC4" s="157"/>
      <c r="YD4" s="157"/>
      <c r="YE4" s="157"/>
      <c r="YF4" s="157"/>
      <c r="YG4" s="157"/>
      <c r="YH4" s="157"/>
      <c r="YI4" s="157"/>
      <c r="YJ4" s="157"/>
      <c r="YK4" s="157"/>
      <c r="YL4" s="157"/>
      <c r="YM4" s="157"/>
      <c r="YN4" s="157"/>
      <c r="YO4" s="157"/>
      <c r="YP4" s="157"/>
      <c r="YQ4" s="157"/>
      <c r="YR4" s="157"/>
      <c r="YS4" s="157"/>
      <c r="YT4" s="157"/>
      <c r="YU4" s="157"/>
      <c r="YV4" s="157"/>
      <c r="YW4" s="157"/>
      <c r="YX4" s="157"/>
      <c r="YY4" s="157"/>
      <c r="YZ4" s="157"/>
      <c r="ZA4" s="157"/>
      <c r="ZB4" s="157"/>
      <c r="ZC4" s="157"/>
      <c r="ZD4" s="157"/>
      <c r="ZE4" s="157"/>
      <c r="ZF4" s="157"/>
      <c r="ZG4" s="157"/>
      <c r="ZH4" s="157"/>
      <c r="ZI4" s="157"/>
      <c r="ZJ4" s="157"/>
      <c r="ZK4" s="157"/>
      <c r="ZL4" s="157"/>
      <c r="ZM4" s="157"/>
      <c r="ZN4" s="157"/>
      <c r="ZO4" s="157"/>
      <c r="ZP4" s="157"/>
      <c r="ZQ4" s="157"/>
      <c r="ZR4" s="157"/>
      <c r="ZS4" s="157"/>
      <c r="ZT4" s="157"/>
      <c r="ZU4" s="157"/>
      <c r="ZV4" s="157"/>
      <c r="ZW4" s="157"/>
      <c r="ZX4" s="157"/>
      <c r="ZY4" s="157"/>
      <c r="ZZ4" s="157"/>
      <c r="AAA4" s="157"/>
      <c r="AAB4" s="157"/>
      <c r="AAC4" s="157"/>
      <c r="AAD4" s="157"/>
      <c r="AAE4" s="157"/>
      <c r="AAF4" s="157"/>
      <c r="AAG4" s="157"/>
      <c r="AAH4" s="157"/>
      <c r="AAI4" s="157"/>
      <c r="AAJ4" s="157"/>
      <c r="AAK4" s="157"/>
      <c r="AAL4" s="157"/>
      <c r="AAM4" s="157"/>
      <c r="AAN4" s="157"/>
      <c r="AAO4" s="157"/>
      <c r="AAP4" s="157"/>
      <c r="AAQ4" s="157"/>
      <c r="AAR4" s="157"/>
      <c r="AAS4" s="157"/>
      <c r="AAT4" s="157"/>
      <c r="AAU4" s="157"/>
      <c r="AAV4" s="157"/>
      <c r="AAW4" s="157"/>
      <c r="AAX4" s="157"/>
      <c r="AAY4" s="157"/>
      <c r="AAZ4" s="157"/>
      <c r="ABA4" s="157"/>
      <c r="ABB4" s="157"/>
      <c r="ABC4" s="157"/>
      <c r="ABD4" s="157"/>
      <c r="ABE4" s="157"/>
      <c r="ABF4" s="157"/>
      <c r="ABG4" s="157"/>
      <c r="ABH4" s="157"/>
      <c r="ABI4" s="157"/>
      <c r="ABJ4" s="157"/>
      <c r="ABK4" s="157"/>
      <c r="ABL4" s="157"/>
      <c r="ABM4" s="157"/>
      <c r="ABN4" s="157"/>
      <c r="ABO4" s="157"/>
      <c r="ABP4" s="157"/>
      <c r="ABQ4" s="157"/>
      <c r="ABR4" s="157"/>
      <c r="ABS4" s="157"/>
      <c r="ABT4" s="157"/>
      <c r="ABU4" s="157"/>
      <c r="ABV4" s="157"/>
      <c r="ABW4" s="157"/>
      <c r="ABX4" s="157"/>
      <c r="ABY4" s="157"/>
      <c r="ABZ4" s="157"/>
      <c r="ACA4" s="157"/>
      <c r="ACB4" s="157"/>
      <c r="ACC4" s="157"/>
      <c r="ACD4" s="157"/>
      <c r="ACE4" s="157"/>
      <c r="ACF4" s="157"/>
      <c r="ACG4" s="157"/>
      <c r="ACH4" s="157"/>
      <c r="ACI4" s="157"/>
      <c r="ACJ4" s="157"/>
      <c r="ACK4" s="157"/>
      <c r="ACL4" s="157"/>
      <c r="ACM4" s="157"/>
      <c r="ACN4" s="157"/>
      <c r="ACO4" s="157"/>
      <c r="ACP4" s="157"/>
      <c r="ACQ4" s="157"/>
      <c r="ACR4" s="157"/>
      <c r="ACS4" s="157"/>
      <c r="ACT4" s="157"/>
      <c r="ACU4" s="157"/>
      <c r="ACV4" s="157"/>
      <c r="ACW4" s="157"/>
      <c r="ACX4" s="157"/>
      <c r="ACY4" s="157"/>
      <c r="ACZ4" s="157"/>
      <c r="ADA4" s="157"/>
      <c r="ADB4" s="157"/>
      <c r="ADC4" s="157"/>
      <c r="ADD4" s="157"/>
      <c r="ADE4" s="157"/>
      <c r="ADF4" s="157"/>
      <c r="ADG4" s="157"/>
      <c r="ADH4" s="157"/>
      <c r="ADI4" s="157"/>
      <c r="ADJ4" s="157"/>
      <c r="ADK4" s="157"/>
      <c r="ADL4" s="157"/>
      <c r="ADM4" s="157"/>
      <c r="ADN4" s="157"/>
      <c r="ADO4" s="157"/>
      <c r="ADP4" s="157"/>
      <c r="ADQ4" s="157"/>
      <c r="ADR4" s="157"/>
      <c r="ADS4" s="157"/>
      <c r="ADT4" s="157"/>
      <c r="ADU4" s="157"/>
      <c r="ADV4" s="157"/>
      <c r="ADW4" s="157"/>
      <c r="ADX4" s="157"/>
      <c r="ADY4" s="157"/>
      <c r="ADZ4" s="157"/>
      <c r="AEA4" s="157"/>
      <c r="AEB4" s="157"/>
      <c r="AEC4" s="157"/>
      <c r="AED4" s="157"/>
      <c r="AEE4" s="157"/>
      <c r="AEF4" s="157"/>
      <c r="AEG4" s="157"/>
      <c r="AEH4" s="157"/>
      <c r="AEI4" s="157"/>
      <c r="AEJ4" s="157"/>
      <c r="AEK4" s="157"/>
      <c r="AEL4" s="157"/>
      <c r="AEM4" s="157"/>
      <c r="AEN4" s="157"/>
      <c r="AEO4" s="157"/>
      <c r="AEP4" s="157"/>
      <c r="AEQ4" s="157"/>
      <c r="AER4" s="157"/>
      <c r="AES4" s="157"/>
      <c r="AET4" s="157"/>
      <c r="AEU4" s="157"/>
      <c r="AEV4" s="157"/>
      <c r="AEW4" s="157"/>
      <c r="AEX4" s="157"/>
      <c r="AEY4" s="157"/>
      <c r="AEZ4" s="157"/>
      <c r="AFA4" s="157"/>
      <c r="AFB4" s="157"/>
      <c r="AFC4" s="157"/>
      <c r="AFD4" s="157"/>
      <c r="AFE4" s="157"/>
      <c r="AFF4" s="157"/>
      <c r="AFG4" s="157"/>
      <c r="AFH4" s="157"/>
      <c r="AFI4" s="157"/>
      <c r="AFJ4" s="157"/>
      <c r="AFK4" s="157"/>
      <c r="AFL4" s="157"/>
      <c r="AFM4" s="157"/>
      <c r="AFN4" s="157"/>
      <c r="AFO4" s="157"/>
      <c r="AFP4" s="157"/>
      <c r="AFQ4" s="157"/>
      <c r="AFR4" s="157"/>
      <c r="AFS4" s="157"/>
      <c r="AFT4" s="157"/>
      <c r="AFU4" s="157"/>
      <c r="AFV4" s="157"/>
      <c r="AFW4" s="157"/>
      <c r="AFX4" s="157"/>
      <c r="AFY4" s="157"/>
      <c r="AFZ4" s="157"/>
      <c r="AGA4" s="157"/>
      <c r="AGB4" s="157"/>
      <c r="AGC4" s="157"/>
      <c r="AGD4" s="157"/>
      <c r="AGE4" s="157"/>
      <c r="AGF4" s="157"/>
      <c r="AGG4" s="157"/>
      <c r="AGH4" s="157"/>
      <c r="AGI4" s="157"/>
      <c r="AGJ4" s="157"/>
      <c r="AGK4" s="157"/>
      <c r="AGL4" s="157"/>
      <c r="AGM4" s="157"/>
      <c r="AGN4" s="157"/>
      <c r="AGO4" s="157"/>
      <c r="AGP4" s="157"/>
      <c r="AGQ4" s="157"/>
      <c r="AGR4" s="157"/>
      <c r="AGS4" s="157"/>
      <c r="AGT4" s="157"/>
      <c r="AGU4" s="157"/>
      <c r="AGV4" s="157"/>
      <c r="AGW4" s="157"/>
      <c r="AGX4" s="157"/>
      <c r="AGY4" s="157"/>
      <c r="AGZ4" s="157"/>
      <c r="AHA4" s="157"/>
      <c r="AHB4" s="157"/>
      <c r="AHC4" s="157"/>
      <c r="AHD4" s="157"/>
      <c r="AHE4" s="157"/>
      <c r="AHF4" s="157"/>
      <c r="AHG4" s="157"/>
      <c r="AHH4" s="157"/>
      <c r="AHI4" s="157"/>
      <c r="AHJ4" s="157"/>
      <c r="AHK4" s="157"/>
      <c r="AHL4" s="157"/>
      <c r="AHM4" s="157"/>
      <c r="AHN4" s="157"/>
      <c r="AHO4" s="157"/>
      <c r="AHP4" s="157"/>
      <c r="AHQ4" s="157"/>
      <c r="AHR4" s="157"/>
      <c r="AHS4" s="157"/>
      <c r="AHT4" s="157"/>
      <c r="AHU4" s="157"/>
      <c r="AHV4" s="157"/>
      <c r="AHW4" s="157"/>
      <c r="AHX4" s="157"/>
      <c r="AHY4" s="157"/>
      <c r="AHZ4" s="157"/>
      <c r="AIA4" s="157"/>
      <c r="AIB4" s="157"/>
      <c r="AIC4" s="157"/>
      <c r="AID4" s="157"/>
      <c r="AIE4" s="157"/>
      <c r="AIF4" s="157"/>
      <c r="AIG4" s="157"/>
      <c r="AIH4" s="157"/>
      <c r="AII4" s="157"/>
      <c r="AIJ4" s="157"/>
      <c r="AIK4" s="157"/>
      <c r="AIL4" s="157"/>
      <c r="AIM4" s="157"/>
      <c r="AIN4" s="157"/>
      <c r="AIO4" s="157"/>
      <c r="AIP4" s="157"/>
      <c r="AIQ4" s="157"/>
      <c r="AIR4" s="157"/>
      <c r="AIS4" s="157"/>
      <c r="AIT4" s="157"/>
      <c r="AIU4" s="157"/>
      <c r="AIV4" s="157"/>
      <c r="AIW4" s="157"/>
      <c r="AIX4" s="157"/>
      <c r="AIY4" s="157"/>
      <c r="AIZ4" s="157"/>
      <c r="AJA4" s="157"/>
      <c r="AJB4" s="157"/>
      <c r="AJC4" s="157"/>
      <c r="AJD4" s="157"/>
      <c r="AJE4" s="157"/>
      <c r="AJF4" s="157"/>
      <c r="AJG4" s="157"/>
      <c r="AJH4" s="157"/>
      <c r="AJI4" s="157"/>
      <c r="AJJ4" s="157"/>
      <c r="AJK4" s="157"/>
      <c r="AJL4" s="157"/>
      <c r="AJM4" s="157"/>
      <c r="AJN4" s="157"/>
      <c r="AJO4" s="157"/>
      <c r="AJP4" s="157"/>
      <c r="AJQ4" s="157"/>
      <c r="AJR4" s="157"/>
      <c r="AJS4" s="157"/>
      <c r="AJT4" s="157"/>
      <c r="AJU4" s="157"/>
      <c r="AJV4" s="157"/>
      <c r="AJW4" s="157"/>
      <c r="AJX4" s="157"/>
      <c r="AJY4" s="157"/>
      <c r="AJZ4" s="157"/>
      <c r="AKA4" s="157"/>
      <c r="AKB4" s="157"/>
      <c r="AKC4" s="157"/>
      <c r="AKD4" s="157"/>
      <c r="AKE4" s="157"/>
      <c r="AKF4" s="157"/>
      <c r="AKG4" s="157"/>
      <c r="AKH4" s="157"/>
      <c r="AKI4" s="157"/>
      <c r="AKJ4" s="157"/>
      <c r="AKK4" s="157"/>
      <c r="AKL4" s="157"/>
      <c r="AKM4" s="157"/>
      <c r="AKN4" s="157"/>
      <c r="AKO4" s="157"/>
      <c r="AKP4" s="157"/>
      <c r="AKQ4" s="157"/>
      <c r="AKR4" s="157"/>
      <c r="AKS4" s="157"/>
      <c r="AKT4" s="157"/>
      <c r="AKU4" s="157"/>
      <c r="AKV4" s="157"/>
      <c r="AKW4" s="157"/>
      <c r="AKX4" s="157"/>
      <c r="AKY4" s="157"/>
      <c r="AKZ4" s="157"/>
      <c r="ALA4" s="157"/>
      <c r="ALB4" s="157"/>
      <c r="ALC4" s="157"/>
      <c r="ALD4" s="157"/>
      <c r="ALE4" s="157"/>
      <c r="ALF4" s="157"/>
      <c r="ALG4" s="157"/>
      <c r="ALH4" s="157"/>
      <c r="ALI4" s="157"/>
      <c r="ALJ4" s="157"/>
      <c r="ALK4" s="157"/>
      <c r="ALL4" s="157"/>
      <c r="ALM4" s="157"/>
      <c r="ALN4" s="157"/>
      <c r="ALO4" s="157"/>
      <c r="ALP4" s="157"/>
      <c r="ALQ4" s="157"/>
      <c r="ALR4" s="157"/>
      <c r="ALS4" s="157"/>
      <c r="ALT4" s="157"/>
      <c r="ALU4" s="157"/>
      <c r="ALV4" s="157"/>
      <c r="ALW4" s="157"/>
      <c r="ALX4" s="157"/>
      <c r="ALY4" s="157"/>
      <c r="ALZ4" s="157"/>
      <c r="AMA4" s="157"/>
      <c r="AMB4" s="157"/>
      <c r="AMC4" s="157"/>
      <c r="AMD4" s="157"/>
      <c r="AME4" s="157"/>
      <c r="AMF4" s="157"/>
      <c r="AMG4" s="157"/>
      <c r="AMH4" s="157"/>
      <c r="AMI4" s="157"/>
      <c r="AMJ4" s="157"/>
      <c r="AMK4" s="157"/>
      <c r="AML4" s="157"/>
      <c r="AMM4" s="157"/>
      <c r="AMN4" s="157"/>
      <c r="AMO4" s="157"/>
      <c r="AMP4" s="157"/>
      <c r="AMQ4" s="157"/>
      <c r="AMR4" s="157"/>
      <c r="AMS4" s="157"/>
      <c r="AMT4" s="157"/>
      <c r="AMU4" s="157"/>
      <c r="AMV4" s="157"/>
      <c r="AMW4" s="157"/>
      <c r="AMX4" s="157"/>
      <c r="AMY4" s="157"/>
      <c r="AMZ4" s="157"/>
      <c r="ANA4" s="157"/>
      <c r="ANB4" s="157"/>
      <c r="ANC4" s="157"/>
      <c r="AND4" s="157"/>
      <c r="ANE4" s="157"/>
      <c r="ANF4" s="157"/>
      <c r="ANG4" s="157"/>
      <c r="ANH4" s="157"/>
      <c r="ANI4" s="157"/>
      <c r="ANJ4" s="157"/>
      <c r="ANK4" s="157"/>
      <c r="ANL4" s="157"/>
      <c r="ANM4" s="157"/>
      <c r="ANN4" s="157"/>
      <c r="ANO4" s="157"/>
      <c r="ANP4" s="157"/>
      <c r="ANQ4" s="157"/>
      <c r="ANR4" s="157"/>
      <c r="ANS4" s="157"/>
      <c r="ANT4" s="157"/>
      <c r="ANU4" s="157"/>
      <c r="ANV4" s="157"/>
      <c r="ANW4" s="157"/>
      <c r="ANX4" s="157"/>
      <c r="ANY4" s="157"/>
      <c r="ANZ4" s="157"/>
      <c r="AOA4" s="157"/>
      <c r="AOB4" s="157"/>
      <c r="AOC4" s="157"/>
      <c r="AOD4" s="157"/>
      <c r="AOE4" s="157"/>
      <c r="AOF4" s="157"/>
      <c r="AOG4" s="157"/>
      <c r="AOH4" s="157"/>
      <c r="AOI4" s="157"/>
      <c r="AOJ4" s="157"/>
      <c r="AOK4" s="157"/>
      <c r="AOL4" s="157"/>
      <c r="AOM4" s="157"/>
      <c r="AON4" s="157"/>
      <c r="AOO4" s="157"/>
      <c r="AOP4" s="157"/>
      <c r="AOQ4" s="157"/>
      <c r="AOR4" s="157"/>
      <c r="AOS4" s="157"/>
      <c r="AOT4" s="157"/>
      <c r="AOU4" s="157"/>
      <c r="AOV4" s="157"/>
      <c r="AOW4" s="157"/>
      <c r="AOX4" s="157"/>
      <c r="AOY4" s="157"/>
      <c r="AOZ4" s="157"/>
      <c r="APA4" s="157"/>
      <c r="APB4" s="157"/>
      <c r="APC4" s="157"/>
      <c r="APD4" s="157"/>
      <c r="APE4" s="157"/>
      <c r="APF4" s="157"/>
      <c r="APG4" s="157"/>
      <c r="APH4" s="157"/>
      <c r="API4" s="157"/>
      <c r="APJ4" s="157"/>
      <c r="APK4" s="157"/>
      <c r="APL4" s="157"/>
      <c r="APM4" s="157"/>
      <c r="APN4" s="157"/>
      <c r="APO4" s="157"/>
      <c r="APP4" s="157"/>
      <c r="APQ4" s="157"/>
      <c r="APR4" s="157"/>
      <c r="APS4" s="157"/>
      <c r="APT4" s="157"/>
      <c r="APU4" s="157"/>
      <c r="APV4" s="157"/>
      <c r="APW4" s="157"/>
      <c r="APX4" s="157"/>
      <c r="APY4" s="157"/>
      <c r="APZ4" s="157"/>
      <c r="AQA4" s="157"/>
      <c r="AQB4" s="157"/>
      <c r="AQC4" s="157"/>
      <c r="AQD4" s="157"/>
      <c r="AQE4" s="157"/>
      <c r="AQF4" s="157"/>
      <c r="AQG4" s="157"/>
      <c r="AQH4" s="157"/>
      <c r="AQI4" s="157"/>
      <c r="AQJ4" s="157"/>
      <c r="AQK4" s="157"/>
      <c r="AQL4" s="157"/>
      <c r="AQM4" s="157"/>
      <c r="AQN4" s="157"/>
      <c r="AQO4" s="157"/>
      <c r="AQP4" s="157"/>
      <c r="AQQ4" s="157"/>
      <c r="AQR4" s="157"/>
      <c r="AQS4" s="157"/>
      <c r="AQT4" s="157"/>
      <c r="AQU4" s="157"/>
      <c r="AQV4" s="157"/>
      <c r="AQW4" s="157"/>
      <c r="AQX4" s="157"/>
      <c r="AQY4" s="157"/>
      <c r="AQZ4" s="157"/>
      <c r="ARA4" s="157"/>
      <c r="ARB4" s="157"/>
      <c r="ARC4" s="157"/>
      <c r="ARD4" s="157"/>
      <c r="ARE4" s="157"/>
      <c r="ARF4" s="157"/>
      <c r="ARG4" s="157"/>
      <c r="ARH4" s="157"/>
      <c r="ARI4" s="157"/>
      <c r="ARJ4" s="157"/>
      <c r="ARK4" s="157"/>
      <c r="ARL4" s="157"/>
      <c r="ARM4" s="157"/>
      <c r="ARN4" s="157"/>
      <c r="ARO4" s="157"/>
      <c r="ARP4" s="157"/>
      <c r="ARQ4" s="157"/>
      <c r="ARR4" s="157"/>
      <c r="ARS4" s="157"/>
      <c r="ART4" s="157"/>
      <c r="ARU4" s="157"/>
      <c r="ARV4" s="157"/>
      <c r="ARW4" s="157"/>
      <c r="ARX4" s="157"/>
      <c r="ARY4" s="157"/>
      <c r="ARZ4" s="157"/>
      <c r="ASA4" s="157"/>
      <c r="ASB4" s="157"/>
      <c r="ASC4" s="157"/>
      <c r="ASD4" s="157"/>
      <c r="ASE4" s="157"/>
      <c r="ASF4" s="157"/>
      <c r="ASG4" s="157"/>
      <c r="ASH4" s="157"/>
      <c r="ASI4" s="157"/>
      <c r="ASJ4" s="157"/>
      <c r="ASK4" s="157"/>
      <c r="ASL4" s="157"/>
      <c r="ASM4" s="157"/>
      <c r="ASN4" s="157"/>
      <c r="ASO4" s="157"/>
      <c r="ASP4" s="157"/>
      <c r="ASQ4" s="157"/>
      <c r="ASR4" s="157"/>
      <c r="ASS4" s="157"/>
      <c r="AST4" s="157"/>
      <c r="ASU4" s="157"/>
      <c r="ASV4" s="157"/>
      <c r="ASW4" s="157"/>
      <c r="ASX4" s="157"/>
      <c r="ASY4" s="157"/>
      <c r="ASZ4" s="157"/>
      <c r="ATA4" s="157"/>
      <c r="ATB4" s="157"/>
      <c r="ATC4" s="157"/>
      <c r="ATD4" s="157"/>
      <c r="ATE4" s="157"/>
      <c r="ATF4" s="157"/>
      <c r="ATG4" s="157"/>
      <c r="ATH4" s="157"/>
      <c r="ATI4" s="157"/>
      <c r="ATJ4" s="157"/>
      <c r="ATK4" s="157"/>
      <c r="ATL4" s="157"/>
      <c r="ATM4" s="157"/>
      <c r="ATN4" s="157"/>
      <c r="ATO4" s="157"/>
      <c r="ATP4" s="157"/>
      <c r="ATQ4" s="157"/>
      <c r="ATR4" s="157"/>
      <c r="ATS4" s="157"/>
      <c r="ATT4" s="157"/>
      <c r="ATU4" s="157"/>
      <c r="ATV4" s="157"/>
      <c r="ATW4" s="157"/>
      <c r="ATX4" s="157"/>
      <c r="ATY4" s="157"/>
      <c r="ATZ4" s="157"/>
      <c r="AUA4" s="157"/>
      <c r="AUB4" s="157"/>
      <c r="AUC4" s="157"/>
      <c r="AUD4" s="157"/>
      <c r="AUE4" s="157"/>
      <c r="AUF4" s="157"/>
      <c r="AUG4" s="157"/>
      <c r="AUH4" s="157"/>
      <c r="AUI4" s="157"/>
      <c r="AUJ4" s="157"/>
      <c r="AUK4" s="157"/>
      <c r="AUL4" s="157"/>
      <c r="AUM4" s="157"/>
      <c r="AUN4" s="157"/>
      <c r="AUO4" s="157"/>
      <c r="AUP4" s="157"/>
      <c r="AUQ4" s="157"/>
      <c r="AUR4" s="157"/>
      <c r="AUS4" s="157"/>
      <c r="AUT4" s="157"/>
      <c r="AUU4" s="157"/>
      <c r="AUV4" s="157"/>
      <c r="AUW4" s="157"/>
      <c r="AUX4" s="157"/>
      <c r="AUY4" s="157"/>
      <c r="AUZ4" s="157"/>
      <c r="AVA4" s="157"/>
      <c r="AVB4" s="157"/>
      <c r="AVC4" s="157"/>
      <c r="AVD4" s="157"/>
      <c r="AVE4" s="157"/>
      <c r="AVF4" s="157"/>
      <c r="AVG4" s="157"/>
      <c r="AVH4" s="157"/>
      <c r="AVI4" s="157"/>
      <c r="AVJ4" s="157"/>
      <c r="AVK4" s="157"/>
      <c r="AVL4" s="157"/>
      <c r="AVM4" s="157"/>
      <c r="AVN4" s="157"/>
      <c r="AVO4" s="157"/>
      <c r="AVP4" s="157"/>
      <c r="AVQ4" s="157"/>
      <c r="AVR4" s="157"/>
      <c r="AVS4" s="157"/>
      <c r="AVT4" s="157"/>
      <c r="AVU4" s="157"/>
      <c r="AVV4" s="157"/>
      <c r="AVW4" s="157"/>
      <c r="AVX4" s="157"/>
      <c r="AVY4" s="157"/>
      <c r="AVZ4" s="157"/>
      <c r="AWA4" s="157"/>
      <c r="AWB4" s="157"/>
      <c r="AWC4" s="157"/>
      <c r="AWD4" s="157"/>
      <c r="AWE4" s="157"/>
      <c r="AWF4" s="157"/>
      <c r="AWG4" s="157"/>
      <c r="AWH4" s="157"/>
      <c r="AWI4" s="157"/>
      <c r="AWJ4" s="157"/>
      <c r="AWK4" s="157"/>
      <c r="AWL4" s="157"/>
      <c r="AWM4" s="157"/>
      <c r="AWN4" s="157"/>
      <c r="AWO4" s="157"/>
      <c r="AWP4" s="157"/>
      <c r="AWQ4" s="157"/>
      <c r="AWR4" s="157"/>
      <c r="AWS4" s="157"/>
      <c r="AWT4" s="157"/>
      <c r="AWU4" s="157"/>
      <c r="AWV4" s="157"/>
      <c r="AWW4" s="157"/>
      <c r="AWX4" s="157"/>
      <c r="AWY4" s="157"/>
      <c r="AWZ4" s="157"/>
      <c r="AXA4" s="157"/>
      <c r="AXB4" s="157"/>
      <c r="AXC4" s="157"/>
      <c r="AXD4" s="157"/>
      <c r="AXE4" s="157"/>
      <c r="AXF4" s="157"/>
      <c r="AXG4" s="157"/>
      <c r="AXH4" s="157"/>
      <c r="AXI4" s="157"/>
      <c r="AXJ4" s="157"/>
      <c r="AXK4" s="157"/>
      <c r="AXL4" s="157"/>
      <c r="AXM4" s="157"/>
      <c r="AXN4" s="157"/>
      <c r="AXO4" s="157"/>
      <c r="AXP4" s="157"/>
      <c r="AXQ4" s="157"/>
      <c r="AXR4" s="157"/>
      <c r="AXS4" s="157"/>
      <c r="AXT4" s="157"/>
      <c r="AXU4" s="157"/>
      <c r="AXV4" s="157"/>
      <c r="AXW4" s="157"/>
      <c r="AXX4" s="157"/>
      <c r="AXY4" s="157"/>
      <c r="AXZ4" s="157"/>
      <c r="AYA4" s="157"/>
      <c r="AYB4" s="157"/>
      <c r="AYC4" s="157"/>
      <c r="AYD4" s="157"/>
      <c r="AYE4" s="157"/>
      <c r="AYF4" s="157"/>
      <c r="AYG4" s="157"/>
      <c r="AYH4" s="157"/>
      <c r="AYI4" s="157"/>
      <c r="AYJ4" s="157"/>
      <c r="AYK4" s="157"/>
      <c r="AYL4" s="157"/>
      <c r="AYM4" s="157"/>
      <c r="AYN4" s="157"/>
      <c r="AYO4" s="157"/>
      <c r="AYP4" s="157"/>
      <c r="AYQ4" s="157"/>
      <c r="AYR4" s="157"/>
      <c r="AYS4" s="157"/>
      <c r="AYT4" s="157"/>
      <c r="AYU4" s="157"/>
      <c r="AYV4" s="157"/>
      <c r="AYW4" s="157"/>
      <c r="AYX4" s="157"/>
      <c r="AYY4" s="157"/>
      <c r="AYZ4" s="157"/>
      <c r="AZA4" s="157"/>
      <c r="AZB4" s="157"/>
      <c r="AZC4" s="157"/>
      <c r="AZD4" s="157"/>
      <c r="AZE4" s="157"/>
      <c r="AZF4" s="157"/>
      <c r="AZG4" s="157"/>
      <c r="AZH4" s="157"/>
      <c r="AZI4" s="157"/>
      <c r="AZJ4" s="157"/>
      <c r="AZK4" s="157"/>
      <c r="AZL4" s="157"/>
      <c r="AZM4" s="157"/>
      <c r="AZN4" s="157"/>
      <c r="AZO4" s="157"/>
      <c r="AZP4" s="157"/>
      <c r="AZQ4" s="157"/>
      <c r="AZR4" s="157"/>
      <c r="AZS4" s="157"/>
      <c r="AZT4" s="157"/>
      <c r="AZU4" s="157"/>
      <c r="AZV4" s="157"/>
      <c r="AZW4" s="157"/>
      <c r="AZX4" s="157"/>
      <c r="AZY4" s="157"/>
      <c r="AZZ4" s="157"/>
      <c r="BAA4" s="157"/>
      <c r="BAB4" s="157"/>
      <c r="BAC4" s="157"/>
      <c r="BAD4" s="157"/>
      <c r="BAE4" s="157"/>
      <c r="BAF4" s="157"/>
      <c r="BAG4" s="157"/>
      <c r="BAH4" s="157"/>
      <c r="BAI4" s="157"/>
      <c r="BAJ4" s="157"/>
      <c r="BAK4" s="157"/>
      <c r="BAL4" s="157"/>
      <c r="BAM4" s="157"/>
      <c r="BAN4" s="157"/>
      <c r="BAO4" s="157"/>
      <c r="BAP4" s="157"/>
      <c r="BAQ4" s="157"/>
      <c r="BAR4" s="157"/>
      <c r="BAS4" s="157"/>
      <c r="BAT4" s="157"/>
      <c r="BAU4" s="157"/>
      <c r="BAV4" s="157"/>
      <c r="BAW4" s="157"/>
      <c r="BAX4" s="157"/>
      <c r="BAY4" s="157"/>
      <c r="BAZ4" s="157"/>
      <c r="BBA4" s="157"/>
      <c r="BBB4" s="157"/>
      <c r="BBC4" s="157"/>
      <c r="BBD4" s="157"/>
      <c r="BBE4" s="157"/>
      <c r="BBF4" s="157"/>
      <c r="BBG4" s="157"/>
      <c r="BBH4" s="157"/>
      <c r="BBI4" s="157"/>
      <c r="BBJ4" s="157"/>
      <c r="BBK4" s="157"/>
      <c r="BBL4" s="157"/>
      <c r="BBM4" s="157"/>
      <c r="BBN4" s="157"/>
      <c r="BBO4" s="157"/>
      <c r="BBP4" s="157"/>
      <c r="BBQ4" s="157"/>
      <c r="BBR4" s="157"/>
      <c r="BBS4" s="157"/>
      <c r="BBT4" s="157"/>
      <c r="BBU4" s="157"/>
      <c r="BBV4" s="157"/>
      <c r="BBW4" s="157"/>
      <c r="BBX4" s="157"/>
      <c r="BBY4" s="157"/>
      <c r="BBZ4" s="157"/>
      <c r="BCA4" s="157"/>
      <c r="BCB4" s="157"/>
      <c r="BCC4" s="157"/>
      <c r="BCD4" s="157"/>
      <c r="BCE4" s="157"/>
      <c r="BCF4" s="157"/>
      <c r="BCG4" s="157"/>
      <c r="BCH4" s="157"/>
      <c r="BCI4" s="157"/>
      <c r="BCJ4" s="157"/>
      <c r="BCK4" s="157"/>
      <c r="BCL4" s="157"/>
      <c r="BCM4" s="157"/>
      <c r="BCN4" s="157"/>
      <c r="BCO4" s="157"/>
      <c r="BCP4" s="157"/>
      <c r="BCQ4" s="157"/>
      <c r="BCR4" s="157"/>
      <c r="BCS4" s="157"/>
      <c r="BCT4" s="157"/>
      <c r="BCU4" s="157"/>
      <c r="BCV4" s="157"/>
      <c r="BCW4" s="157"/>
      <c r="BCX4" s="157"/>
      <c r="BCY4" s="157"/>
      <c r="BCZ4" s="157"/>
      <c r="BDA4" s="157"/>
      <c r="BDB4" s="157"/>
      <c r="BDC4" s="157"/>
      <c r="BDD4" s="157"/>
      <c r="BDE4" s="157"/>
      <c r="BDF4" s="157"/>
      <c r="BDG4" s="157"/>
      <c r="BDH4" s="157"/>
      <c r="BDI4" s="157"/>
      <c r="BDJ4" s="157"/>
      <c r="BDK4" s="157"/>
      <c r="BDL4" s="157"/>
      <c r="BDM4" s="157"/>
      <c r="BDN4" s="157"/>
      <c r="BDO4" s="157"/>
      <c r="BDP4" s="157"/>
      <c r="BDQ4" s="157"/>
      <c r="BDR4" s="157"/>
      <c r="BDS4" s="157"/>
      <c r="BDT4" s="157"/>
      <c r="BDU4" s="157"/>
      <c r="BDV4" s="157"/>
      <c r="BDW4" s="157"/>
      <c r="BDX4" s="157"/>
      <c r="BDY4" s="157"/>
      <c r="BDZ4" s="157"/>
      <c r="BEA4" s="157"/>
      <c r="BEB4" s="157"/>
      <c r="BEC4" s="157"/>
      <c r="BED4" s="157"/>
      <c r="BEE4" s="157"/>
      <c r="BEF4" s="157"/>
      <c r="BEG4" s="157"/>
      <c r="BEH4" s="157"/>
      <c r="BEI4" s="157"/>
      <c r="BEJ4" s="157"/>
      <c r="BEK4" s="157"/>
      <c r="BEL4" s="157"/>
      <c r="BEM4" s="157"/>
      <c r="BEN4" s="157"/>
      <c r="BEO4" s="157"/>
      <c r="BEP4" s="157"/>
      <c r="BEQ4" s="157"/>
      <c r="BER4" s="157"/>
      <c r="BES4" s="157"/>
      <c r="BET4" s="157"/>
      <c r="BEU4" s="157"/>
      <c r="BEV4" s="157"/>
      <c r="BEW4" s="157"/>
      <c r="BEX4" s="157"/>
      <c r="BEY4" s="157"/>
      <c r="BEZ4" s="157"/>
      <c r="BFA4" s="157"/>
      <c r="BFB4" s="157"/>
      <c r="BFC4" s="157"/>
      <c r="BFD4" s="157"/>
      <c r="BFE4" s="157"/>
      <c r="BFF4" s="157"/>
      <c r="BFG4" s="157"/>
      <c r="BFH4" s="157"/>
      <c r="BFI4" s="157"/>
      <c r="BFJ4" s="157"/>
      <c r="BFK4" s="157"/>
      <c r="BFL4" s="157"/>
      <c r="BFM4" s="157"/>
      <c r="BFN4" s="157"/>
      <c r="BFO4" s="157"/>
      <c r="BFP4" s="157"/>
      <c r="BFQ4" s="157"/>
      <c r="BFR4" s="157"/>
      <c r="BFS4" s="157"/>
      <c r="BFT4" s="157"/>
      <c r="BFU4" s="157"/>
      <c r="BFV4" s="157"/>
      <c r="BFW4" s="157"/>
      <c r="BFX4" s="157"/>
      <c r="BFY4" s="157"/>
      <c r="BFZ4" s="157"/>
      <c r="BGA4" s="157"/>
      <c r="BGB4" s="157"/>
      <c r="BGC4" s="157"/>
      <c r="BGD4" s="157"/>
      <c r="BGE4" s="157"/>
      <c r="BGF4" s="157"/>
      <c r="BGG4" s="157"/>
      <c r="BGH4" s="157"/>
      <c r="BGI4" s="157"/>
      <c r="BGJ4" s="157"/>
      <c r="BGK4" s="157"/>
      <c r="BGL4" s="157"/>
      <c r="BGM4" s="157"/>
      <c r="BGN4" s="157"/>
      <c r="BGO4" s="157"/>
      <c r="BGP4" s="157"/>
      <c r="BGQ4" s="157"/>
      <c r="BGR4" s="157"/>
      <c r="BGS4" s="157"/>
      <c r="BGT4" s="157"/>
      <c r="BGU4" s="157"/>
      <c r="BGV4" s="157"/>
      <c r="BGW4" s="157"/>
      <c r="BGX4" s="157"/>
      <c r="BGY4" s="157"/>
      <c r="BGZ4" s="157"/>
      <c r="BHA4" s="157"/>
      <c r="BHB4" s="157"/>
      <c r="BHC4" s="157"/>
      <c r="BHD4" s="157"/>
      <c r="BHE4" s="157"/>
      <c r="BHF4" s="157"/>
      <c r="BHG4" s="157"/>
      <c r="BHH4" s="157"/>
      <c r="BHI4" s="157"/>
      <c r="BHJ4" s="157"/>
      <c r="BHK4" s="157"/>
      <c r="BHL4" s="157"/>
      <c r="BHM4" s="157"/>
      <c r="BHN4" s="157"/>
      <c r="BHO4" s="157"/>
      <c r="BHP4" s="157"/>
      <c r="BHQ4" s="157"/>
      <c r="BHR4" s="157"/>
      <c r="BHS4" s="157"/>
      <c r="BHT4" s="157"/>
      <c r="BHU4" s="157"/>
      <c r="BHV4" s="157"/>
      <c r="BHW4" s="157"/>
      <c r="BHX4" s="157"/>
      <c r="BHY4" s="157"/>
      <c r="BHZ4" s="157"/>
      <c r="BIA4" s="157"/>
      <c r="BIB4" s="157"/>
      <c r="BIC4" s="157"/>
      <c r="BID4" s="157"/>
      <c r="BIE4" s="157"/>
      <c r="BIF4" s="157"/>
      <c r="BIG4" s="157"/>
      <c r="BIH4" s="157"/>
      <c r="BII4" s="157"/>
      <c r="BIJ4" s="157"/>
      <c r="BIK4" s="157"/>
      <c r="BIL4" s="157"/>
      <c r="BIM4" s="157"/>
      <c r="BIN4" s="157"/>
      <c r="BIO4" s="157"/>
      <c r="BIP4" s="157"/>
      <c r="BIQ4" s="157"/>
      <c r="BIR4" s="157"/>
      <c r="BIS4" s="157"/>
      <c r="BIT4" s="157"/>
      <c r="BIU4" s="157"/>
      <c r="BIV4" s="157"/>
      <c r="BIW4" s="157"/>
      <c r="BIX4" s="157"/>
      <c r="BIY4" s="157"/>
      <c r="BIZ4" s="157"/>
      <c r="BJA4" s="157"/>
      <c r="BJB4" s="157"/>
      <c r="BJC4" s="157"/>
      <c r="BJD4" s="157"/>
      <c r="BJE4" s="157"/>
      <c r="BJF4" s="157"/>
      <c r="BJG4" s="157"/>
      <c r="BJH4" s="157"/>
      <c r="BJI4" s="157"/>
      <c r="BJJ4" s="157"/>
      <c r="BJK4" s="157"/>
      <c r="BJL4" s="157"/>
      <c r="BJM4" s="157"/>
      <c r="BJN4" s="157"/>
      <c r="BJO4" s="157"/>
      <c r="BJP4" s="157"/>
      <c r="BJQ4" s="157"/>
      <c r="BJR4" s="157"/>
      <c r="BJS4" s="157"/>
      <c r="BJT4" s="157"/>
      <c r="BJU4" s="157"/>
      <c r="BJV4" s="157"/>
      <c r="BJW4" s="157"/>
      <c r="BJX4" s="157"/>
      <c r="BJY4" s="157"/>
      <c r="BJZ4" s="157"/>
      <c r="BKA4" s="157"/>
      <c r="BKB4" s="157"/>
      <c r="BKC4" s="157"/>
      <c r="BKD4" s="157"/>
      <c r="BKE4" s="157"/>
      <c r="BKF4" s="157"/>
      <c r="BKG4" s="157"/>
      <c r="BKH4" s="157"/>
      <c r="BKI4" s="157"/>
      <c r="BKJ4" s="157"/>
      <c r="BKK4" s="157"/>
      <c r="BKL4" s="157"/>
      <c r="BKM4" s="157"/>
      <c r="BKN4" s="157"/>
      <c r="BKO4" s="157"/>
      <c r="BKP4" s="157"/>
      <c r="BKQ4" s="157"/>
      <c r="BKR4" s="157"/>
      <c r="BKS4" s="157"/>
      <c r="BKT4" s="157"/>
      <c r="BKU4" s="157"/>
      <c r="BKV4" s="157"/>
      <c r="BKW4" s="157"/>
      <c r="BKX4" s="157"/>
      <c r="BKY4" s="157"/>
      <c r="BKZ4" s="157"/>
      <c r="BLA4" s="157"/>
      <c r="BLB4" s="157"/>
      <c r="BLC4" s="157"/>
      <c r="BLD4" s="157"/>
      <c r="BLE4" s="157"/>
      <c r="BLF4" s="157"/>
      <c r="BLG4" s="157"/>
      <c r="BLH4" s="157"/>
      <c r="BLI4" s="157"/>
      <c r="BLJ4" s="157"/>
      <c r="BLK4" s="157"/>
      <c r="BLL4" s="157"/>
      <c r="BLM4" s="157"/>
      <c r="BLN4" s="157"/>
      <c r="BLO4" s="157"/>
      <c r="BLP4" s="157"/>
      <c r="BLQ4" s="157"/>
      <c r="BLR4" s="157"/>
      <c r="BLS4" s="157"/>
      <c r="BLT4" s="157"/>
      <c r="BLU4" s="157"/>
      <c r="BLV4" s="157"/>
      <c r="BLW4" s="157"/>
      <c r="BLX4" s="157"/>
      <c r="BLY4" s="157"/>
      <c r="BLZ4" s="157"/>
      <c r="BMA4" s="157"/>
      <c r="BMB4" s="157"/>
      <c r="BMC4" s="157"/>
      <c r="BMD4" s="157"/>
      <c r="BME4" s="157"/>
      <c r="BMF4" s="157"/>
      <c r="BMG4" s="157"/>
      <c r="BMH4" s="157"/>
      <c r="BMI4" s="157"/>
      <c r="BMJ4" s="157"/>
      <c r="BMK4" s="157"/>
      <c r="BML4" s="157"/>
      <c r="BMM4" s="157"/>
      <c r="BMN4" s="157"/>
      <c r="BMO4" s="157"/>
      <c r="BMP4" s="157"/>
      <c r="BMQ4" s="157"/>
      <c r="BMR4" s="157"/>
      <c r="BMS4" s="157"/>
      <c r="BMT4" s="157"/>
      <c r="BMU4" s="157"/>
      <c r="BMV4" s="157"/>
      <c r="BMW4" s="157"/>
      <c r="BMX4" s="157"/>
      <c r="BMY4" s="157"/>
      <c r="BMZ4" s="157"/>
      <c r="BNA4" s="157"/>
      <c r="BNB4" s="157"/>
      <c r="BNC4" s="157"/>
      <c r="BND4" s="157"/>
      <c r="BNE4" s="157"/>
      <c r="BNF4" s="157"/>
      <c r="BNG4" s="157"/>
      <c r="BNH4" s="157"/>
      <c r="BNI4" s="157"/>
      <c r="BNJ4" s="157"/>
      <c r="BNK4" s="157"/>
      <c r="BNL4" s="157"/>
      <c r="BNM4" s="157"/>
      <c r="BNN4" s="157"/>
      <c r="BNO4" s="157"/>
      <c r="BNP4" s="157"/>
      <c r="BNQ4" s="157"/>
      <c r="BNR4" s="157"/>
      <c r="BNS4" s="157"/>
      <c r="BNT4" s="157"/>
      <c r="BNU4" s="157"/>
      <c r="BNV4" s="157"/>
      <c r="BNW4" s="157"/>
      <c r="BNX4" s="157"/>
      <c r="BNY4" s="157"/>
      <c r="BNZ4" s="157"/>
      <c r="BOA4" s="157"/>
      <c r="BOB4" s="157"/>
      <c r="BOC4" s="157"/>
      <c r="BOD4" s="157"/>
      <c r="BOE4" s="157"/>
      <c r="BOF4" s="157"/>
      <c r="BOG4" s="157"/>
      <c r="BOH4" s="157"/>
      <c r="BOI4" s="157"/>
      <c r="BOJ4" s="157"/>
      <c r="BOK4" s="157"/>
      <c r="BOL4" s="157"/>
      <c r="BOM4" s="157"/>
      <c r="BON4" s="157"/>
      <c r="BOO4" s="157"/>
      <c r="BOP4" s="157"/>
      <c r="BOQ4" s="157"/>
      <c r="BOR4" s="157"/>
      <c r="BOS4" s="157"/>
      <c r="BOT4" s="157"/>
      <c r="BOU4" s="157"/>
      <c r="BOV4" s="157"/>
      <c r="BOW4" s="157"/>
      <c r="BOX4" s="157"/>
      <c r="BOY4" s="157"/>
      <c r="BOZ4" s="157"/>
      <c r="BPA4" s="157"/>
      <c r="BPB4" s="157"/>
      <c r="BPC4" s="157"/>
      <c r="BPD4" s="157"/>
      <c r="BPE4" s="157"/>
      <c r="BPF4" s="157"/>
      <c r="BPG4" s="157"/>
      <c r="BPH4" s="157"/>
      <c r="BPI4" s="157"/>
      <c r="BPJ4" s="157"/>
      <c r="BPK4" s="157"/>
      <c r="BPL4" s="157"/>
      <c r="BPM4" s="157"/>
      <c r="BPN4" s="157"/>
      <c r="BPO4" s="157"/>
      <c r="BPP4" s="157"/>
      <c r="BPQ4" s="157"/>
      <c r="BPR4" s="157"/>
      <c r="BPS4" s="157"/>
      <c r="BPT4" s="157"/>
      <c r="BPU4" s="157"/>
      <c r="BPV4" s="157"/>
      <c r="BPW4" s="157"/>
      <c r="BPX4" s="157"/>
      <c r="BPY4" s="157"/>
      <c r="BPZ4" s="157"/>
      <c r="BQA4" s="157"/>
      <c r="BQB4" s="157"/>
      <c r="BQC4" s="157"/>
      <c r="BQD4" s="157"/>
      <c r="BQE4" s="157"/>
      <c r="BQF4" s="157"/>
      <c r="BQG4" s="157"/>
      <c r="BQH4" s="157"/>
      <c r="BQI4" s="157"/>
      <c r="BQJ4" s="157"/>
      <c r="BQK4" s="157"/>
      <c r="BQL4" s="157"/>
      <c r="BQM4" s="157"/>
      <c r="BQN4" s="157"/>
      <c r="BQO4" s="157"/>
      <c r="BQP4" s="157"/>
      <c r="BQQ4" s="157"/>
      <c r="BQR4" s="157"/>
      <c r="BQS4" s="157"/>
      <c r="BQT4" s="157"/>
      <c r="BQU4" s="157"/>
      <c r="BQV4" s="157"/>
      <c r="BQW4" s="157"/>
      <c r="BQX4" s="157"/>
      <c r="BQY4" s="157"/>
      <c r="BQZ4" s="157"/>
      <c r="BRA4" s="157"/>
      <c r="BRB4" s="157"/>
      <c r="BRC4" s="157"/>
      <c r="BRD4" s="157"/>
      <c r="BRE4" s="157"/>
      <c r="BRF4" s="157"/>
      <c r="BRG4" s="157"/>
      <c r="BRH4" s="157"/>
      <c r="BRI4" s="157"/>
      <c r="BRJ4" s="157"/>
      <c r="BRK4" s="157"/>
      <c r="BRL4" s="157"/>
      <c r="BRM4" s="157"/>
      <c r="BRN4" s="157"/>
      <c r="BRO4" s="157"/>
      <c r="BRP4" s="157"/>
      <c r="BRQ4" s="157"/>
      <c r="BRR4" s="157"/>
      <c r="BRS4" s="157"/>
      <c r="BRT4" s="157"/>
      <c r="BRU4" s="157"/>
      <c r="BRV4" s="157"/>
      <c r="BRW4" s="157"/>
      <c r="BRX4" s="157"/>
      <c r="BRY4" s="157"/>
      <c r="BRZ4" s="157"/>
      <c r="BSA4" s="157"/>
      <c r="BSB4" s="157"/>
      <c r="BSC4" s="157"/>
      <c r="BSD4" s="157"/>
      <c r="BSE4" s="157"/>
      <c r="BSF4" s="157"/>
      <c r="BSG4" s="157"/>
      <c r="BSH4" s="157"/>
      <c r="BSI4" s="157"/>
      <c r="BSJ4" s="157"/>
      <c r="BSK4" s="157"/>
      <c r="BSL4" s="157"/>
      <c r="BSM4" s="157"/>
      <c r="BSN4" s="157"/>
      <c r="BSO4" s="157"/>
      <c r="BSP4" s="157"/>
      <c r="BSQ4" s="157"/>
      <c r="BSR4" s="157"/>
      <c r="BSS4" s="157"/>
      <c r="BST4" s="157"/>
      <c r="BSU4" s="157"/>
      <c r="BSV4" s="157"/>
      <c r="BSW4" s="157"/>
      <c r="BSX4" s="157"/>
      <c r="BSY4" s="157"/>
      <c r="BSZ4" s="157"/>
      <c r="BTA4" s="157"/>
      <c r="BTB4" s="157"/>
      <c r="BTC4" s="157"/>
      <c r="BTD4" s="157"/>
      <c r="BTE4" s="157"/>
      <c r="BTF4" s="157"/>
      <c r="BTG4" s="157"/>
      <c r="BTH4" s="157"/>
      <c r="BTI4" s="157"/>
      <c r="BTJ4" s="157"/>
      <c r="BTK4" s="157"/>
      <c r="BTL4" s="157"/>
      <c r="BTM4" s="157"/>
      <c r="BTN4" s="157"/>
      <c r="BTO4" s="157"/>
      <c r="BTP4" s="157"/>
      <c r="BTQ4" s="157"/>
      <c r="BTR4" s="157"/>
      <c r="BTS4" s="157"/>
      <c r="BTT4" s="157"/>
      <c r="BTU4" s="157"/>
      <c r="BTV4" s="157"/>
      <c r="BTW4" s="157"/>
      <c r="BTX4" s="157"/>
      <c r="BTY4" s="157"/>
      <c r="BTZ4" s="157"/>
      <c r="BUA4" s="157"/>
      <c r="BUB4" s="157"/>
      <c r="BUC4" s="157"/>
      <c r="BUD4" s="157"/>
      <c r="BUE4" s="157"/>
      <c r="BUF4" s="157"/>
      <c r="BUG4" s="157"/>
      <c r="BUH4" s="157"/>
      <c r="BUI4" s="157"/>
      <c r="BUJ4" s="157"/>
      <c r="BUK4" s="157"/>
      <c r="BUL4" s="157"/>
      <c r="BUM4" s="157"/>
      <c r="BUN4" s="157"/>
      <c r="BUO4" s="157"/>
      <c r="BUP4" s="157"/>
      <c r="BUQ4" s="157"/>
      <c r="BUR4" s="157"/>
      <c r="BUS4" s="157"/>
      <c r="BUT4" s="157"/>
      <c r="BUU4" s="157"/>
      <c r="BUV4" s="157"/>
      <c r="BUW4" s="157"/>
      <c r="BUX4" s="157"/>
      <c r="BUY4" s="157"/>
      <c r="BUZ4" s="157"/>
      <c r="BVA4" s="157"/>
      <c r="BVB4" s="157"/>
      <c r="BVC4" s="157"/>
      <c r="BVD4" s="157"/>
      <c r="BVE4" s="157"/>
      <c r="BVF4" s="157"/>
      <c r="BVG4" s="157"/>
      <c r="BVH4" s="157"/>
      <c r="BVI4" s="157"/>
      <c r="BVJ4" s="157"/>
      <c r="BVK4" s="157"/>
      <c r="BVL4" s="157"/>
      <c r="BVM4" s="157"/>
      <c r="BVN4" s="157"/>
      <c r="BVO4" s="157"/>
      <c r="BVP4" s="157"/>
      <c r="BVQ4" s="157"/>
      <c r="BVR4" s="157"/>
      <c r="BVS4" s="157"/>
      <c r="BVT4" s="157"/>
      <c r="BVU4" s="157"/>
      <c r="BVV4" s="157"/>
      <c r="BVW4" s="157"/>
      <c r="BVX4" s="157"/>
      <c r="BVY4" s="157"/>
      <c r="BVZ4" s="157"/>
      <c r="BWA4" s="157"/>
      <c r="BWB4" s="157"/>
      <c r="BWC4" s="157"/>
      <c r="BWD4" s="157"/>
      <c r="BWE4" s="157"/>
      <c r="BWF4" s="157"/>
      <c r="BWG4" s="157"/>
      <c r="BWH4" s="157"/>
      <c r="BWI4" s="157"/>
      <c r="BWJ4" s="157"/>
      <c r="BWK4" s="157"/>
      <c r="BWL4" s="157"/>
      <c r="BWM4" s="157"/>
      <c r="BWN4" s="157"/>
      <c r="BWO4" s="157"/>
      <c r="BWP4" s="157"/>
      <c r="BWQ4" s="157"/>
      <c r="BWR4" s="157"/>
      <c r="BWS4" s="157"/>
      <c r="BWT4" s="157"/>
      <c r="BWU4" s="157"/>
      <c r="BWV4" s="157"/>
      <c r="BWW4" s="157"/>
      <c r="BWX4" s="157"/>
      <c r="BWY4" s="157"/>
      <c r="BWZ4" s="157"/>
      <c r="BXA4" s="157"/>
      <c r="BXB4" s="157"/>
      <c r="BXC4" s="157"/>
      <c r="BXD4" s="157"/>
      <c r="BXE4" s="157"/>
      <c r="BXF4" s="157"/>
      <c r="BXG4" s="157"/>
      <c r="BXH4" s="157"/>
      <c r="BXI4" s="157"/>
      <c r="BXJ4" s="157"/>
      <c r="BXK4" s="157"/>
      <c r="BXL4" s="157"/>
      <c r="BXM4" s="157"/>
      <c r="BXN4" s="157"/>
      <c r="BXO4" s="157"/>
      <c r="BXP4" s="157"/>
      <c r="BXQ4" s="157"/>
      <c r="BXR4" s="157"/>
      <c r="BXS4" s="157"/>
      <c r="BXT4" s="157"/>
      <c r="BXU4" s="157"/>
      <c r="BXV4" s="157"/>
      <c r="BXW4" s="157"/>
      <c r="BXX4" s="157"/>
      <c r="BXY4" s="157"/>
      <c r="BXZ4" s="157"/>
      <c r="BYA4" s="157"/>
      <c r="BYB4" s="157"/>
      <c r="BYC4" s="157"/>
      <c r="BYD4" s="157"/>
      <c r="BYE4" s="157"/>
      <c r="BYF4" s="157"/>
      <c r="BYG4" s="157"/>
      <c r="BYH4" s="157"/>
      <c r="BYI4" s="157"/>
      <c r="BYJ4" s="157"/>
      <c r="BYK4" s="157"/>
      <c r="BYL4" s="157"/>
      <c r="BYM4" s="157"/>
      <c r="BYN4" s="157"/>
      <c r="BYO4" s="157"/>
      <c r="BYP4" s="157"/>
      <c r="BYQ4" s="157"/>
      <c r="BYR4" s="157"/>
      <c r="BYS4" s="157"/>
      <c r="BYT4" s="157"/>
      <c r="BYU4" s="157"/>
      <c r="BYV4" s="157"/>
      <c r="BYW4" s="157"/>
      <c r="BYX4" s="157"/>
      <c r="BYY4" s="157"/>
      <c r="BYZ4" s="157"/>
      <c r="BZA4" s="157"/>
      <c r="BZB4" s="157"/>
      <c r="BZC4" s="157"/>
      <c r="BZD4" s="157"/>
      <c r="BZE4" s="157"/>
      <c r="BZF4" s="157"/>
      <c r="BZG4" s="157"/>
      <c r="BZH4" s="157"/>
      <c r="BZI4" s="157"/>
      <c r="BZJ4" s="157"/>
      <c r="BZK4" s="157"/>
      <c r="BZL4" s="157"/>
      <c r="BZM4" s="157"/>
      <c r="BZN4" s="157"/>
      <c r="BZO4" s="157"/>
      <c r="BZP4" s="157"/>
      <c r="BZQ4" s="157"/>
      <c r="BZR4" s="157"/>
      <c r="BZS4" s="157"/>
      <c r="BZT4" s="157"/>
      <c r="BZU4" s="157"/>
      <c r="BZV4" s="157"/>
      <c r="BZW4" s="157"/>
      <c r="BZX4" s="157"/>
      <c r="BZY4" s="157"/>
      <c r="BZZ4" s="157"/>
      <c r="CAA4" s="157"/>
      <c r="CAB4" s="157"/>
      <c r="CAC4" s="157"/>
      <c r="CAD4" s="157"/>
      <c r="CAE4" s="157"/>
      <c r="CAF4" s="157"/>
      <c r="CAG4" s="157"/>
      <c r="CAH4" s="157"/>
      <c r="CAI4" s="157"/>
      <c r="CAJ4" s="157"/>
      <c r="CAK4" s="157"/>
      <c r="CAL4" s="157"/>
      <c r="CAM4" s="157"/>
      <c r="CAN4" s="157"/>
      <c r="CAO4" s="157"/>
      <c r="CAP4" s="157"/>
      <c r="CAQ4" s="157"/>
      <c r="CAR4" s="157"/>
      <c r="CAS4" s="157"/>
      <c r="CAT4" s="157"/>
      <c r="CAU4" s="157"/>
      <c r="CAV4" s="157"/>
      <c r="CAW4" s="157"/>
      <c r="CAX4" s="157"/>
      <c r="CAY4" s="157"/>
      <c r="CAZ4" s="157"/>
      <c r="CBA4" s="157"/>
      <c r="CBB4" s="157"/>
      <c r="CBC4" s="157"/>
      <c r="CBD4" s="157"/>
      <c r="CBE4" s="157"/>
      <c r="CBF4" s="157"/>
      <c r="CBG4" s="157"/>
      <c r="CBH4" s="157"/>
      <c r="CBI4" s="157"/>
      <c r="CBJ4" s="157"/>
      <c r="CBK4" s="157"/>
      <c r="CBL4" s="157"/>
      <c r="CBM4" s="157"/>
      <c r="CBN4" s="157"/>
      <c r="CBO4" s="157"/>
      <c r="CBP4" s="157"/>
      <c r="CBQ4" s="157"/>
      <c r="CBR4" s="157"/>
      <c r="CBS4" s="157"/>
      <c r="CBT4" s="157"/>
      <c r="CBU4" s="157"/>
      <c r="CBV4" s="157"/>
      <c r="CBW4" s="157"/>
      <c r="CBX4" s="157"/>
      <c r="CBY4" s="157"/>
      <c r="CBZ4" s="157"/>
      <c r="CCA4" s="157"/>
      <c r="CCB4" s="157"/>
      <c r="CCC4" s="157"/>
      <c r="CCD4" s="157"/>
      <c r="CCE4" s="157"/>
      <c r="CCF4" s="157"/>
      <c r="CCG4" s="157"/>
      <c r="CCH4" s="157"/>
      <c r="CCI4" s="157"/>
      <c r="CCJ4" s="157"/>
      <c r="CCK4" s="157"/>
      <c r="CCL4" s="157"/>
      <c r="CCM4" s="157"/>
      <c r="CCN4" s="157"/>
      <c r="CCO4" s="157"/>
      <c r="CCP4" s="157"/>
      <c r="CCQ4" s="157"/>
      <c r="CCR4" s="157"/>
      <c r="CCS4" s="157"/>
      <c r="CCT4" s="157"/>
      <c r="CCU4" s="157"/>
      <c r="CCV4" s="157"/>
      <c r="CCW4" s="157"/>
      <c r="CCX4" s="157"/>
      <c r="CCY4" s="157"/>
      <c r="CCZ4" s="157"/>
      <c r="CDA4" s="157"/>
      <c r="CDB4" s="157"/>
      <c r="CDC4" s="157"/>
      <c r="CDD4" s="157"/>
      <c r="CDE4" s="157"/>
      <c r="CDF4" s="157"/>
      <c r="CDG4" s="157"/>
      <c r="CDH4" s="157"/>
      <c r="CDI4" s="157"/>
      <c r="CDJ4" s="157"/>
      <c r="CDK4" s="157"/>
      <c r="CDL4" s="157"/>
      <c r="CDM4" s="157"/>
      <c r="CDN4" s="157"/>
      <c r="CDO4" s="157"/>
      <c r="CDP4" s="157"/>
      <c r="CDQ4" s="157"/>
      <c r="CDR4" s="157"/>
      <c r="CDS4" s="157"/>
      <c r="CDT4" s="157"/>
      <c r="CDU4" s="157"/>
      <c r="CDV4" s="157"/>
      <c r="CDW4" s="157"/>
      <c r="CDX4" s="157"/>
      <c r="CDY4" s="157"/>
      <c r="CDZ4" s="157"/>
      <c r="CEA4" s="157"/>
      <c r="CEB4" s="157"/>
      <c r="CEC4" s="157"/>
      <c r="CED4" s="157"/>
      <c r="CEE4" s="157"/>
      <c r="CEF4" s="157"/>
      <c r="CEG4" s="157"/>
      <c r="CEH4" s="157"/>
      <c r="CEI4" s="157"/>
      <c r="CEJ4" s="157"/>
      <c r="CEK4" s="157"/>
      <c r="CEL4" s="157"/>
      <c r="CEM4" s="157"/>
      <c r="CEN4" s="157"/>
      <c r="CEO4" s="157"/>
      <c r="CEP4" s="157"/>
      <c r="CEQ4" s="157"/>
      <c r="CER4" s="157"/>
      <c r="CES4" s="157"/>
      <c r="CET4" s="157"/>
      <c r="CEU4" s="157"/>
      <c r="CEV4" s="157"/>
      <c r="CEW4" s="157"/>
      <c r="CEX4" s="157"/>
      <c r="CEY4" s="157"/>
      <c r="CEZ4" s="157"/>
      <c r="CFA4" s="157"/>
      <c r="CFB4" s="157"/>
      <c r="CFC4" s="157"/>
      <c r="CFD4" s="157"/>
      <c r="CFE4" s="157"/>
      <c r="CFF4" s="157"/>
      <c r="CFG4" s="157"/>
      <c r="CFH4" s="157"/>
      <c r="CFI4" s="157"/>
      <c r="CFJ4" s="157"/>
      <c r="CFK4" s="157"/>
      <c r="CFL4" s="157"/>
      <c r="CFM4" s="157"/>
      <c r="CFN4" s="157"/>
      <c r="CFO4" s="157"/>
      <c r="CFP4" s="157"/>
      <c r="CFQ4" s="157"/>
      <c r="CFR4" s="157"/>
      <c r="CFS4" s="157"/>
      <c r="CFT4" s="157"/>
      <c r="CFU4" s="157"/>
      <c r="CFV4" s="157"/>
      <c r="CFW4" s="157"/>
      <c r="CFX4" s="157"/>
      <c r="CFY4" s="157"/>
      <c r="CFZ4" s="157"/>
      <c r="CGA4" s="157"/>
      <c r="CGB4" s="157"/>
      <c r="CGC4" s="157"/>
      <c r="CGD4" s="157"/>
      <c r="CGE4" s="157"/>
      <c r="CGF4" s="157"/>
      <c r="CGG4" s="157"/>
      <c r="CGH4" s="157"/>
      <c r="CGI4" s="157"/>
      <c r="CGJ4" s="157"/>
      <c r="CGK4" s="157"/>
      <c r="CGL4" s="157"/>
      <c r="CGM4" s="157"/>
      <c r="CGN4" s="157"/>
      <c r="CGO4" s="157"/>
      <c r="CGP4" s="157"/>
      <c r="CGQ4" s="157"/>
      <c r="CGR4" s="157"/>
      <c r="CGS4" s="157"/>
      <c r="CGT4" s="157"/>
      <c r="CGU4" s="157"/>
      <c r="CGV4" s="157"/>
      <c r="CGW4" s="157"/>
      <c r="CGX4" s="157"/>
      <c r="CGY4" s="157"/>
      <c r="CGZ4" s="157"/>
      <c r="CHA4" s="157"/>
      <c r="CHB4" s="157"/>
      <c r="CHC4" s="157"/>
      <c r="CHD4" s="157"/>
      <c r="CHE4" s="157"/>
      <c r="CHF4" s="157"/>
      <c r="CHG4" s="157"/>
      <c r="CHH4" s="157"/>
      <c r="CHI4" s="157"/>
      <c r="CHJ4" s="157"/>
      <c r="CHK4" s="157"/>
      <c r="CHL4" s="157"/>
      <c r="CHM4" s="157"/>
      <c r="CHN4" s="157"/>
      <c r="CHO4" s="157"/>
      <c r="CHP4" s="157"/>
      <c r="CHQ4" s="157"/>
      <c r="CHR4" s="157"/>
      <c r="CHS4" s="157"/>
      <c r="CHT4" s="157"/>
      <c r="CHU4" s="157"/>
      <c r="CHV4" s="157"/>
      <c r="CHW4" s="157"/>
      <c r="CHX4" s="157"/>
      <c r="CHY4" s="157"/>
      <c r="CHZ4" s="157"/>
      <c r="CIA4" s="157"/>
      <c r="CIB4" s="157"/>
      <c r="CIC4" s="157"/>
      <c r="CID4" s="157"/>
      <c r="CIE4" s="157"/>
      <c r="CIF4" s="157"/>
      <c r="CIG4" s="157"/>
      <c r="CIH4" s="157"/>
      <c r="CII4" s="157"/>
      <c r="CIJ4" s="157"/>
      <c r="CIK4" s="157"/>
      <c r="CIL4" s="157"/>
      <c r="CIM4" s="157"/>
      <c r="CIN4" s="157"/>
      <c r="CIO4" s="157"/>
      <c r="CIP4" s="157"/>
      <c r="CIQ4" s="157"/>
      <c r="CIR4" s="157"/>
      <c r="CIS4" s="157"/>
      <c r="CIT4" s="157"/>
      <c r="CIU4" s="157"/>
      <c r="CIV4" s="157"/>
      <c r="CIW4" s="157"/>
      <c r="CIX4" s="157"/>
      <c r="CIY4" s="157"/>
      <c r="CIZ4" s="157"/>
      <c r="CJA4" s="157"/>
      <c r="CJB4" s="157"/>
      <c r="CJC4" s="157"/>
      <c r="CJD4" s="157"/>
      <c r="CJE4" s="157"/>
      <c r="CJF4" s="157"/>
      <c r="CJG4" s="157"/>
      <c r="CJH4" s="157"/>
      <c r="CJI4" s="157"/>
      <c r="CJJ4" s="157"/>
      <c r="CJK4" s="157"/>
      <c r="CJL4" s="157"/>
      <c r="CJM4" s="157"/>
      <c r="CJN4" s="157"/>
      <c r="CJO4" s="157"/>
      <c r="CJP4" s="157"/>
      <c r="CJQ4" s="157"/>
      <c r="CJR4" s="157"/>
      <c r="CJS4" s="157"/>
      <c r="CJT4" s="157"/>
      <c r="CJU4" s="157"/>
      <c r="CJV4" s="157"/>
      <c r="CJW4" s="157"/>
      <c r="CJX4" s="157"/>
      <c r="CJY4" s="157"/>
      <c r="CJZ4" s="157"/>
      <c r="CKA4" s="157"/>
      <c r="CKB4" s="157"/>
      <c r="CKC4" s="157"/>
      <c r="CKD4" s="157"/>
      <c r="CKE4" s="157"/>
      <c r="CKF4" s="157"/>
      <c r="CKG4" s="157"/>
      <c r="CKH4" s="157"/>
      <c r="CKI4" s="157"/>
      <c r="CKJ4" s="157"/>
      <c r="CKK4" s="157"/>
      <c r="CKL4" s="157"/>
      <c r="CKM4" s="157"/>
      <c r="CKN4" s="157"/>
      <c r="CKO4" s="157"/>
      <c r="CKP4" s="157"/>
      <c r="CKQ4" s="157"/>
      <c r="CKR4" s="157"/>
      <c r="CKS4" s="157"/>
      <c r="CKT4" s="157"/>
      <c r="CKU4" s="157"/>
      <c r="CKV4" s="157"/>
      <c r="CKW4" s="157"/>
      <c r="CKX4" s="157"/>
      <c r="CKY4" s="157"/>
      <c r="CKZ4" s="157"/>
      <c r="CLA4" s="157"/>
      <c r="CLB4" s="157"/>
      <c r="CLC4" s="157"/>
      <c r="CLD4" s="157"/>
      <c r="CLE4" s="157"/>
      <c r="CLF4" s="157"/>
      <c r="CLG4" s="157"/>
      <c r="CLH4" s="157"/>
      <c r="CLI4" s="157"/>
      <c r="CLJ4" s="157"/>
      <c r="CLK4" s="157"/>
      <c r="CLL4" s="157"/>
      <c r="CLM4" s="157"/>
      <c r="CLN4" s="157"/>
      <c r="CLO4" s="157"/>
      <c r="CLP4" s="157"/>
      <c r="CLQ4" s="157"/>
      <c r="CLR4" s="157"/>
      <c r="CLS4" s="157"/>
      <c r="CLT4" s="157"/>
      <c r="CLU4" s="157"/>
      <c r="CLV4" s="157"/>
      <c r="CLW4" s="157"/>
      <c r="CLX4" s="157"/>
      <c r="CLY4" s="157"/>
      <c r="CLZ4" s="157"/>
      <c r="CMA4" s="157"/>
      <c r="CMB4" s="157"/>
      <c r="CMC4" s="157"/>
      <c r="CMD4" s="157"/>
      <c r="CME4" s="157"/>
      <c r="CMF4" s="157"/>
      <c r="CMG4" s="157"/>
      <c r="CMH4" s="157"/>
      <c r="CMI4" s="157"/>
      <c r="CMJ4" s="157"/>
      <c r="CMK4" s="157"/>
      <c r="CML4" s="157"/>
      <c r="CMM4" s="157"/>
      <c r="CMN4" s="157"/>
      <c r="CMO4" s="157"/>
      <c r="CMP4" s="157"/>
      <c r="CMQ4" s="157"/>
      <c r="CMR4" s="157"/>
      <c r="CMS4" s="157"/>
      <c r="CMT4" s="157"/>
      <c r="CMU4" s="157"/>
      <c r="CMV4" s="157"/>
      <c r="CMW4" s="157"/>
      <c r="CMX4" s="157"/>
      <c r="CMY4" s="157"/>
      <c r="CMZ4" s="157"/>
      <c r="CNA4" s="157"/>
      <c r="CNB4" s="157"/>
      <c r="CNC4" s="157"/>
      <c r="CND4" s="157"/>
      <c r="CNE4" s="157"/>
      <c r="CNF4" s="157"/>
      <c r="CNG4" s="157"/>
      <c r="CNH4" s="157"/>
      <c r="CNI4" s="157"/>
      <c r="CNJ4" s="157"/>
      <c r="CNK4" s="157"/>
      <c r="CNL4" s="157"/>
      <c r="CNM4" s="157"/>
      <c r="CNN4" s="157"/>
      <c r="CNO4" s="157"/>
      <c r="CNP4" s="157"/>
      <c r="CNQ4" s="157"/>
      <c r="CNR4" s="157"/>
      <c r="CNS4" s="157"/>
      <c r="CNT4" s="157"/>
      <c r="CNU4" s="157"/>
      <c r="CNV4" s="157"/>
      <c r="CNW4" s="157"/>
      <c r="CNX4" s="157"/>
      <c r="CNY4" s="157"/>
      <c r="CNZ4" s="157"/>
      <c r="COA4" s="157"/>
      <c r="COB4" s="157"/>
      <c r="COC4" s="157"/>
      <c r="COD4" s="157"/>
      <c r="COE4" s="157"/>
      <c r="COF4" s="157"/>
      <c r="COG4" s="157"/>
      <c r="COH4" s="157"/>
      <c r="COI4" s="157"/>
      <c r="COJ4" s="157"/>
      <c r="COK4" s="157"/>
      <c r="COL4" s="157"/>
      <c r="COM4" s="157"/>
      <c r="CON4" s="157"/>
      <c r="COO4" s="157"/>
      <c r="COP4" s="157"/>
      <c r="COQ4" s="157"/>
      <c r="COR4" s="157"/>
      <c r="COS4" s="157"/>
      <c r="COT4" s="157"/>
      <c r="COU4" s="157"/>
      <c r="COV4" s="157"/>
      <c r="COW4" s="157"/>
      <c r="COX4" s="157"/>
      <c r="COY4" s="157"/>
      <c r="COZ4" s="157"/>
      <c r="CPA4" s="157"/>
      <c r="CPB4" s="157"/>
      <c r="CPC4" s="157"/>
      <c r="CPD4" s="157"/>
      <c r="CPE4" s="157"/>
      <c r="CPF4" s="157"/>
      <c r="CPG4" s="157"/>
      <c r="CPH4" s="157"/>
      <c r="CPI4" s="157"/>
      <c r="CPJ4" s="157"/>
      <c r="CPK4" s="157"/>
      <c r="CPL4" s="157"/>
      <c r="CPM4" s="157"/>
      <c r="CPN4" s="157"/>
      <c r="CPO4" s="157"/>
      <c r="CPP4" s="157"/>
      <c r="CPQ4" s="157"/>
      <c r="CPR4" s="157"/>
      <c r="CPS4" s="157"/>
      <c r="CPT4" s="157"/>
      <c r="CPU4" s="157"/>
      <c r="CPV4" s="157"/>
      <c r="CPW4" s="157"/>
      <c r="CPX4" s="157"/>
      <c r="CPY4" s="157"/>
      <c r="CPZ4" s="157"/>
      <c r="CQA4" s="157"/>
      <c r="CQB4" s="157"/>
      <c r="CQC4" s="157"/>
      <c r="CQD4" s="157"/>
      <c r="CQE4" s="157"/>
      <c r="CQF4" s="157"/>
      <c r="CQG4" s="157"/>
      <c r="CQH4" s="157"/>
      <c r="CQI4" s="157"/>
      <c r="CQJ4" s="157"/>
      <c r="CQK4" s="157"/>
      <c r="CQL4" s="157"/>
      <c r="CQM4" s="157"/>
      <c r="CQN4" s="157"/>
      <c r="CQO4" s="157"/>
      <c r="CQP4" s="157"/>
      <c r="CQQ4" s="157"/>
      <c r="CQR4" s="157"/>
      <c r="CQS4" s="157"/>
      <c r="CQT4" s="157"/>
      <c r="CQU4" s="157"/>
      <c r="CQV4" s="157"/>
      <c r="CQW4" s="157"/>
      <c r="CQX4" s="157"/>
      <c r="CQY4" s="157"/>
      <c r="CQZ4" s="157"/>
      <c r="CRA4" s="157"/>
      <c r="CRB4" s="157"/>
      <c r="CRC4" s="157"/>
      <c r="CRD4" s="157"/>
      <c r="CRE4" s="157"/>
      <c r="CRF4" s="157"/>
      <c r="CRG4" s="157"/>
      <c r="CRH4" s="157"/>
      <c r="CRI4" s="157"/>
      <c r="CRJ4" s="157"/>
      <c r="CRK4" s="157"/>
      <c r="CRL4" s="157"/>
      <c r="CRM4" s="157"/>
      <c r="CRN4" s="157"/>
      <c r="CRO4" s="157"/>
      <c r="CRP4" s="157"/>
      <c r="CRQ4" s="157"/>
      <c r="CRR4" s="157"/>
      <c r="CRS4" s="157"/>
      <c r="CRT4" s="157"/>
      <c r="CRU4" s="157"/>
      <c r="CRV4" s="157"/>
      <c r="CRW4" s="157"/>
      <c r="CRX4" s="157"/>
      <c r="CRY4" s="157"/>
      <c r="CRZ4" s="157"/>
      <c r="CSA4" s="157"/>
      <c r="CSB4" s="157"/>
      <c r="CSC4" s="157"/>
      <c r="CSD4" s="157"/>
      <c r="CSE4" s="157"/>
      <c r="CSF4" s="157"/>
      <c r="CSG4" s="157"/>
      <c r="CSH4" s="157"/>
      <c r="CSI4" s="157"/>
      <c r="CSJ4" s="157"/>
      <c r="CSK4" s="157"/>
      <c r="CSL4" s="157"/>
      <c r="CSM4" s="157"/>
      <c r="CSN4" s="157"/>
      <c r="CSO4" s="157"/>
      <c r="CSP4" s="157"/>
      <c r="CSQ4" s="157"/>
      <c r="CSR4" s="157"/>
      <c r="CSS4" s="157"/>
      <c r="CST4" s="157"/>
      <c r="CSU4" s="157"/>
      <c r="CSV4" s="157"/>
      <c r="CSW4" s="157"/>
      <c r="CSX4" s="157"/>
      <c r="CSY4" s="157"/>
      <c r="CSZ4" s="157"/>
      <c r="CTA4" s="157"/>
      <c r="CTB4" s="157"/>
      <c r="CTC4" s="157"/>
      <c r="CTD4" s="157"/>
      <c r="CTE4" s="157"/>
      <c r="CTF4" s="157"/>
      <c r="CTG4" s="157"/>
      <c r="CTH4" s="157"/>
      <c r="CTI4" s="157"/>
      <c r="CTJ4" s="157"/>
      <c r="CTK4" s="157"/>
      <c r="CTL4" s="157"/>
      <c r="CTM4" s="157"/>
      <c r="CTN4" s="157"/>
      <c r="CTO4" s="157"/>
      <c r="CTP4" s="157"/>
      <c r="CTQ4" s="157"/>
      <c r="CTR4" s="157"/>
      <c r="CTS4" s="157"/>
      <c r="CTT4" s="157"/>
      <c r="CTU4" s="157"/>
      <c r="CTV4" s="157"/>
      <c r="CTW4" s="157"/>
      <c r="CTX4" s="157"/>
      <c r="CTY4" s="157"/>
      <c r="CTZ4" s="157"/>
      <c r="CUA4" s="157"/>
      <c r="CUB4" s="157"/>
      <c r="CUC4" s="157"/>
      <c r="CUD4" s="157"/>
      <c r="CUE4" s="157"/>
      <c r="CUF4" s="157"/>
      <c r="CUG4" s="157"/>
      <c r="CUH4" s="157"/>
      <c r="CUI4" s="157"/>
      <c r="CUJ4" s="157"/>
      <c r="CUK4" s="157"/>
      <c r="CUL4" s="157"/>
      <c r="CUM4" s="157"/>
      <c r="CUN4" s="157"/>
      <c r="CUO4" s="157"/>
      <c r="CUP4" s="157"/>
      <c r="CUQ4" s="157"/>
      <c r="CUR4" s="157"/>
      <c r="CUS4" s="157"/>
      <c r="CUT4" s="157"/>
      <c r="CUU4" s="157"/>
      <c r="CUV4" s="157"/>
      <c r="CUW4" s="157"/>
      <c r="CUX4" s="157"/>
      <c r="CUY4" s="157"/>
      <c r="CUZ4" s="157"/>
      <c r="CVA4" s="157"/>
      <c r="CVB4" s="157"/>
      <c r="CVC4" s="157"/>
      <c r="CVD4" s="157"/>
      <c r="CVE4" s="157"/>
      <c r="CVF4" s="157"/>
      <c r="CVG4" s="157"/>
      <c r="CVH4" s="157"/>
      <c r="CVI4" s="157"/>
      <c r="CVJ4" s="157"/>
      <c r="CVK4" s="157"/>
      <c r="CVL4" s="157"/>
      <c r="CVM4" s="157"/>
      <c r="CVN4" s="157"/>
      <c r="CVO4" s="157"/>
      <c r="CVP4" s="157"/>
      <c r="CVQ4" s="157"/>
      <c r="CVR4" s="157"/>
      <c r="CVS4" s="157"/>
      <c r="CVT4" s="157"/>
      <c r="CVU4" s="157"/>
      <c r="CVV4" s="157"/>
      <c r="CVW4" s="157"/>
      <c r="CVX4" s="157"/>
      <c r="CVY4" s="157"/>
      <c r="CVZ4" s="157"/>
      <c r="CWA4" s="157"/>
      <c r="CWB4" s="157"/>
      <c r="CWC4" s="157"/>
      <c r="CWD4" s="157"/>
      <c r="CWE4" s="157"/>
      <c r="CWF4" s="157"/>
      <c r="CWG4" s="157"/>
      <c r="CWH4" s="157"/>
      <c r="CWI4" s="157"/>
      <c r="CWJ4" s="157"/>
      <c r="CWK4" s="157"/>
      <c r="CWL4" s="157"/>
      <c r="CWM4" s="157"/>
      <c r="CWN4" s="157"/>
      <c r="CWO4" s="157"/>
      <c r="CWP4" s="157"/>
      <c r="CWQ4" s="157"/>
      <c r="CWR4" s="157"/>
      <c r="CWS4" s="157"/>
      <c r="CWT4" s="157"/>
      <c r="CWU4" s="157"/>
      <c r="CWV4" s="157"/>
      <c r="CWW4" s="157"/>
      <c r="CWX4" s="157"/>
      <c r="CWY4" s="157"/>
      <c r="CWZ4" s="157"/>
      <c r="CXA4" s="157"/>
      <c r="CXB4" s="157"/>
      <c r="CXC4" s="157"/>
      <c r="CXD4" s="157"/>
      <c r="CXE4" s="157"/>
      <c r="CXF4" s="157"/>
      <c r="CXG4" s="157"/>
      <c r="CXH4" s="157"/>
      <c r="CXI4" s="157"/>
      <c r="CXJ4" s="157"/>
      <c r="CXK4" s="157"/>
      <c r="CXL4" s="157"/>
      <c r="CXM4" s="157"/>
      <c r="CXN4" s="157"/>
      <c r="CXO4" s="157"/>
      <c r="CXP4" s="157"/>
      <c r="CXQ4" s="157"/>
      <c r="CXR4" s="157"/>
      <c r="CXS4" s="157"/>
      <c r="CXT4" s="157"/>
      <c r="CXU4" s="157"/>
      <c r="CXV4" s="157"/>
      <c r="CXW4" s="157"/>
      <c r="CXX4" s="157"/>
      <c r="CXY4" s="157"/>
      <c r="CXZ4" s="157"/>
      <c r="CYA4" s="157"/>
      <c r="CYB4" s="157"/>
      <c r="CYC4" s="157"/>
      <c r="CYD4" s="157"/>
      <c r="CYE4" s="157"/>
      <c r="CYF4" s="157"/>
      <c r="CYG4" s="157"/>
      <c r="CYH4" s="157"/>
      <c r="CYI4" s="157"/>
      <c r="CYJ4" s="157"/>
      <c r="CYK4" s="157"/>
      <c r="CYL4" s="157"/>
      <c r="CYM4" s="157"/>
      <c r="CYN4" s="157"/>
      <c r="CYO4" s="157"/>
      <c r="CYP4" s="157"/>
      <c r="CYQ4" s="157"/>
      <c r="CYR4" s="157"/>
      <c r="CYS4" s="157"/>
      <c r="CYT4" s="157"/>
      <c r="CYU4" s="157"/>
      <c r="CYV4" s="157"/>
      <c r="CYW4" s="157"/>
      <c r="CYX4" s="157"/>
      <c r="CYY4" s="157"/>
      <c r="CYZ4" s="157"/>
      <c r="CZA4" s="157"/>
      <c r="CZB4" s="157"/>
      <c r="CZC4" s="157"/>
      <c r="CZD4" s="157"/>
      <c r="CZE4" s="157"/>
      <c r="CZF4" s="157"/>
      <c r="CZG4" s="157"/>
      <c r="CZH4" s="157"/>
      <c r="CZI4" s="157"/>
      <c r="CZJ4" s="157"/>
      <c r="CZK4" s="157"/>
      <c r="CZL4" s="157"/>
      <c r="CZM4" s="157"/>
      <c r="CZN4" s="157"/>
      <c r="CZO4" s="157"/>
      <c r="CZP4" s="157"/>
      <c r="CZQ4" s="157"/>
      <c r="CZR4" s="157"/>
      <c r="CZS4" s="157"/>
      <c r="CZT4" s="157"/>
      <c r="CZU4" s="157"/>
      <c r="CZV4" s="157"/>
      <c r="CZW4" s="157"/>
      <c r="CZX4" s="157"/>
      <c r="CZY4" s="157"/>
      <c r="CZZ4" s="157"/>
      <c r="DAA4" s="157"/>
      <c r="DAB4" s="157"/>
      <c r="DAC4" s="157"/>
      <c r="DAD4" s="157"/>
      <c r="DAE4" s="157"/>
      <c r="DAF4" s="157"/>
      <c r="DAG4" s="157"/>
      <c r="DAH4" s="157"/>
      <c r="DAI4" s="157"/>
      <c r="DAJ4" s="157"/>
      <c r="DAK4" s="157"/>
      <c r="DAL4" s="157"/>
      <c r="DAM4" s="157"/>
      <c r="DAN4" s="157"/>
      <c r="DAO4" s="157"/>
      <c r="DAP4" s="157"/>
      <c r="DAQ4" s="157"/>
      <c r="DAR4" s="157"/>
      <c r="DAS4" s="157"/>
      <c r="DAT4" s="157"/>
      <c r="DAU4" s="157"/>
      <c r="DAV4" s="157"/>
      <c r="DAW4" s="157"/>
      <c r="DAX4" s="157"/>
      <c r="DAY4" s="157"/>
      <c r="DAZ4" s="157"/>
      <c r="DBA4" s="157"/>
      <c r="DBB4" s="157"/>
      <c r="DBC4" s="157"/>
      <c r="DBD4" s="157"/>
      <c r="DBE4" s="157"/>
      <c r="DBF4" s="157"/>
      <c r="DBG4" s="157"/>
      <c r="DBH4" s="157"/>
      <c r="DBI4" s="157"/>
      <c r="DBJ4" s="157"/>
      <c r="DBK4" s="157"/>
      <c r="DBL4" s="157"/>
      <c r="DBM4" s="157"/>
      <c r="DBN4" s="157"/>
      <c r="DBO4" s="157"/>
      <c r="DBP4" s="157"/>
      <c r="DBQ4" s="157"/>
      <c r="DBR4" s="157"/>
      <c r="DBS4" s="157"/>
      <c r="DBT4" s="157"/>
      <c r="DBU4" s="157"/>
      <c r="DBV4" s="157"/>
      <c r="DBW4" s="157"/>
      <c r="DBX4" s="157"/>
      <c r="DBY4" s="157"/>
      <c r="DBZ4" s="157"/>
      <c r="DCA4" s="157"/>
      <c r="DCB4" s="157"/>
      <c r="DCC4" s="157"/>
      <c r="DCD4" s="157"/>
      <c r="DCE4" s="157"/>
      <c r="DCF4" s="157"/>
      <c r="DCG4" s="157"/>
      <c r="DCH4" s="157"/>
      <c r="DCI4" s="157"/>
      <c r="DCJ4" s="157"/>
      <c r="DCK4" s="157"/>
      <c r="DCL4" s="157"/>
      <c r="DCM4" s="157"/>
      <c r="DCN4" s="157"/>
      <c r="DCO4" s="157"/>
      <c r="DCP4" s="157"/>
      <c r="DCQ4" s="157"/>
      <c r="DCR4" s="157"/>
      <c r="DCS4" s="157"/>
      <c r="DCT4" s="157"/>
      <c r="DCU4" s="157"/>
      <c r="DCV4" s="157"/>
      <c r="DCW4" s="157"/>
      <c r="DCX4" s="157"/>
      <c r="DCY4" s="157"/>
      <c r="DCZ4" s="157"/>
      <c r="DDA4" s="157"/>
      <c r="DDB4" s="157"/>
      <c r="DDC4" s="157"/>
      <c r="DDD4" s="157"/>
      <c r="DDE4" s="157"/>
      <c r="DDF4" s="157"/>
      <c r="DDG4" s="157"/>
      <c r="DDH4" s="157"/>
      <c r="DDI4" s="157"/>
      <c r="DDJ4" s="157"/>
      <c r="DDK4" s="157"/>
      <c r="DDL4" s="157"/>
      <c r="DDM4" s="157"/>
      <c r="DDN4" s="157"/>
      <c r="DDO4" s="157"/>
      <c r="DDP4" s="157"/>
      <c r="DDQ4" s="157"/>
      <c r="DDR4" s="157"/>
      <c r="DDS4" s="157"/>
      <c r="DDT4" s="157"/>
      <c r="DDU4" s="157"/>
      <c r="DDV4" s="157"/>
      <c r="DDW4" s="157"/>
      <c r="DDX4" s="157"/>
      <c r="DDY4" s="157"/>
      <c r="DDZ4" s="157"/>
      <c r="DEA4" s="157"/>
      <c r="DEB4" s="157"/>
      <c r="DEC4" s="157"/>
      <c r="DED4" s="157"/>
      <c r="DEE4" s="157"/>
      <c r="DEF4" s="157"/>
      <c r="DEG4" s="157"/>
      <c r="DEH4" s="157"/>
      <c r="DEI4" s="157"/>
      <c r="DEJ4" s="157"/>
      <c r="DEK4" s="157"/>
      <c r="DEL4" s="157"/>
      <c r="DEM4" s="157"/>
      <c r="DEN4" s="157"/>
      <c r="DEO4" s="157"/>
      <c r="DEP4" s="157"/>
      <c r="DEQ4" s="157"/>
      <c r="DER4" s="157"/>
      <c r="DES4" s="157"/>
      <c r="DET4" s="157"/>
      <c r="DEU4" s="157"/>
      <c r="DEV4" s="157"/>
      <c r="DEW4" s="157"/>
      <c r="DEX4" s="157"/>
      <c r="DEY4" s="157"/>
      <c r="DEZ4" s="157"/>
      <c r="DFA4" s="157"/>
      <c r="DFB4" s="157"/>
      <c r="DFC4" s="157"/>
      <c r="DFD4" s="157"/>
      <c r="DFE4" s="157"/>
      <c r="DFF4" s="157"/>
      <c r="DFG4" s="157"/>
      <c r="DFH4" s="157"/>
      <c r="DFI4" s="157"/>
      <c r="DFJ4" s="157"/>
      <c r="DFK4" s="157"/>
      <c r="DFL4" s="157"/>
      <c r="DFM4" s="157"/>
      <c r="DFN4" s="157"/>
      <c r="DFO4" s="157"/>
      <c r="DFP4" s="157"/>
      <c r="DFQ4" s="157"/>
      <c r="DFR4" s="157"/>
      <c r="DFS4" s="157"/>
      <c r="DFT4" s="157"/>
      <c r="DFU4" s="157"/>
      <c r="DFV4" s="157"/>
      <c r="DFW4" s="157"/>
      <c r="DFX4" s="157"/>
      <c r="DFY4" s="157"/>
      <c r="DFZ4" s="157"/>
      <c r="DGA4" s="157"/>
      <c r="DGB4" s="157"/>
      <c r="DGC4" s="157"/>
      <c r="DGD4" s="157"/>
      <c r="DGE4" s="157"/>
      <c r="DGF4" s="157"/>
      <c r="DGG4" s="157"/>
      <c r="DGH4" s="157"/>
      <c r="DGI4" s="157"/>
      <c r="DGJ4" s="157"/>
      <c r="DGK4" s="157"/>
      <c r="DGL4" s="157"/>
      <c r="DGM4" s="157"/>
      <c r="DGN4" s="157"/>
      <c r="DGO4" s="157"/>
      <c r="DGP4" s="157"/>
      <c r="DGQ4" s="157"/>
      <c r="DGR4" s="157"/>
      <c r="DGS4" s="157"/>
      <c r="DGT4" s="157"/>
      <c r="DGU4" s="157"/>
      <c r="DGV4" s="157"/>
      <c r="DGW4" s="157"/>
      <c r="DGX4" s="157"/>
      <c r="DGY4" s="157"/>
      <c r="DGZ4" s="157"/>
      <c r="DHA4" s="157"/>
      <c r="DHB4" s="157"/>
      <c r="DHC4" s="157"/>
      <c r="DHD4" s="157"/>
      <c r="DHE4" s="157"/>
      <c r="DHF4" s="157"/>
      <c r="DHG4" s="157"/>
      <c r="DHH4" s="157"/>
      <c r="DHI4" s="157"/>
      <c r="DHJ4" s="157"/>
      <c r="DHK4" s="157"/>
      <c r="DHL4" s="157"/>
      <c r="DHM4" s="157"/>
      <c r="DHN4" s="157"/>
      <c r="DHO4" s="157"/>
      <c r="DHP4" s="157"/>
      <c r="DHQ4" s="157"/>
      <c r="DHR4" s="157"/>
      <c r="DHS4" s="157"/>
      <c r="DHT4" s="157"/>
      <c r="DHU4" s="157"/>
      <c r="DHV4" s="157"/>
      <c r="DHW4" s="157"/>
      <c r="DHX4" s="157"/>
      <c r="DHY4" s="157"/>
      <c r="DHZ4" s="157"/>
      <c r="DIA4" s="157"/>
      <c r="DIB4" s="157"/>
      <c r="DIC4" s="157"/>
      <c r="DID4" s="157"/>
      <c r="DIE4" s="157"/>
      <c r="DIF4" s="157"/>
      <c r="DIG4" s="157"/>
      <c r="DIH4" s="157"/>
      <c r="DII4" s="157"/>
      <c r="DIJ4" s="157"/>
      <c r="DIK4" s="157"/>
      <c r="DIL4" s="157"/>
      <c r="DIM4" s="157"/>
      <c r="DIN4" s="157"/>
      <c r="DIO4" s="157"/>
      <c r="DIP4" s="157"/>
      <c r="DIQ4" s="157"/>
      <c r="DIR4" s="157"/>
      <c r="DIS4" s="157"/>
      <c r="DIT4" s="157"/>
      <c r="DIU4" s="157"/>
      <c r="DIV4" s="157"/>
      <c r="DIW4" s="157"/>
      <c r="DIX4" s="157"/>
      <c r="DIY4" s="157"/>
      <c r="DIZ4" s="157"/>
      <c r="DJA4" s="157"/>
      <c r="DJB4" s="157"/>
      <c r="DJC4" s="157"/>
      <c r="DJD4" s="157"/>
      <c r="DJE4" s="157"/>
      <c r="DJF4" s="157"/>
      <c r="DJG4" s="157"/>
      <c r="DJH4" s="157"/>
      <c r="DJI4" s="157"/>
      <c r="DJJ4" s="157"/>
      <c r="DJK4" s="157"/>
      <c r="DJL4" s="157"/>
      <c r="DJM4" s="157"/>
      <c r="DJN4" s="157"/>
      <c r="DJO4" s="157"/>
      <c r="DJP4" s="157"/>
      <c r="DJQ4" s="157"/>
      <c r="DJR4" s="157"/>
      <c r="DJS4" s="157"/>
      <c r="DJT4" s="157"/>
      <c r="DJU4" s="157"/>
      <c r="DJV4" s="157"/>
      <c r="DJW4" s="157"/>
      <c r="DJX4" s="157"/>
      <c r="DJY4" s="157"/>
      <c r="DJZ4" s="157"/>
      <c r="DKA4" s="157"/>
      <c r="DKB4" s="157"/>
      <c r="DKC4" s="157"/>
      <c r="DKD4" s="157"/>
      <c r="DKE4" s="157"/>
      <c r="DKF4" s="157"/>
      <c r="DKG4" s="157"/>
      <c r="DKH4" s="157"/>
      <c r="DKI4" s="157"/>
      <c r="DKJ4" s="157"/>
      <c r="DKK4" s="157"/>
      <c r="DKL4" s="157"/>
      <c r="DKM4" s="157"/>
      <c r="DKN4" s="157"/>
      <c r="DKO4" s="157"/>
      <c r="DKP4" s="157"/>
      <c r="DKQ4" s="157"/>
      <c r="DKR4" s="157"/>
      <c r="DKS4" s="157"/>
      <c r="DKT4" s="157"/>
      <c r="DKU4" s="157"/>
      <c r="DKV4" s="157"/>
      <c r="DKW4" s="157"/>
      <c r="DKX4" s="157"/>
      <c r="DKY4" s="157"/>
      <c r="DKZ4" s="157"/>
      <c r="DLA4" s="157"/>
      <c r="DLB4" s="157"/>
      <c r="DLC4" s="157"/>
      <c r="DLD4" s="157"/>
      <c r="DLE4" s="157"/>
      <c r="DLF4" s="157"/>
      <c r="DLG4" s="157"/>
      <c r="DLH4" s="157"/>
      <c r="DLI4" s="157"/>
      <c r="DLJ4" s="157"/>
      <c r="DLK4" s="157"/>
      <c r="DLL4" s="157"/>
      <c r="DLM4" s="157"/>
      <c r="DLN4" s="157"/>
      <c r="DLO4" s="157"/>
      <c r="DLP4" s="157"/>
      <c r="DLQ4" s="157"/>
      <c r="DLR4" s="157"/>
      <c r="DLS4" s="157"/>
      <c r="DLT4" s="157"/>
      <c r="DLU4" s="157"/>
      <c r="DLV4" s="157"/>
      <c r="DLW4" s="157"/>
      <c r="DLX4" s="157"/>
      <c r="DLY4" s="157"/>
      <c r="DLZ4" s="157"/>
      <c r="DMA4" s="157"/>
      <c r="DMB4" s="157"/>
      <c r="DMC4" s="157"/>
      <c r="DMD4" s="157"/>
      <c r="DME4" s="157"/>
      <c r="DMF4" s="157"/>
      <c r="DMG4" s="157"/>
      <c r="DMH4" s="157"/>
      <c r="DMI4" s="157"/>
      <c r="DMJ4" s="157"/>
      <c r="DMK4" s="157"/>
      <c r="DML4" s="157"/>
      <c r="DMM4" s="157"/>
      <c r="DMN4" s="157"/>
      <c r="DMO4" s="157"/>
      <c r="DMP4" s="157"/>
      <c r="DMQ4" s="157"/>
      <c r="DMR4" s="157"/>
      <c r="DMS4" s="157"/>
      <c r="DMT4" s="157"/>
      <c r="DMU4" s="157"/>
      <c r="DMV4" s="157"/>
      <c r="DMW4" s="157"/>
      <c r="DMX4" s="157"/>
      <c r="DMY4" s="157"/>
      <c r="DMZ4" s="157"/>
      <c r="DNA4" s="157"/>
      <c r="DNB4" s="157"/>
      <c r="DNC4" s="157"/>
      <c r="DND4" s="157"/>
      <c r="DNE4" s="157"/>
      <c r="DNF4" s="157"/>
      <c r="DNG4" s="157"/>
      <c r="DNH4" s="157"/>
      <c r="DNI4" s="157"/>
      <c r="DNJ4" s="157"/>
      <c r="DNK4" s="157"/>
      <c r="DNL4" s="157"/>
      <c r="DNM4" s="157"/>
      <c r="DNN4" s="157"/>
      <c r="DNO4" s="157"/>
      <c r="DNP4" s="157"/>
      <c r="DNQ4" s="157"/>
      <c r="DNR4" s="157"/>
      <c r="DNS4" s="157"/>
      <c r="DNT4" s="157"/>
      <c r="DNU4" s="157"/>
      <c r="DNV4" s="157"/>
      <c r="DNW4" s="157"/>
      <c r="DNX4" s="157"/>
      <c r="DNY4" s="157"/>
      <c r="DNZ4" s="157"/>
      <c r="DOA4" s="157"/>
      <c r="DOB4" s="157"/>
      <c r="DOC4" s="157"/>
      <c r="DOD4" s="157"/>
      <c r="DOE4" s="157"/>
      <c r="DOF4" s="157"/>
      <c r="DOG4" s="157"/>
      <c r="DOH4" s="157"/>
      <c r="DOI4" s="157"/>
      <c r="DOJ4" s="157"/>
      <c r="DOK4" s="157"/>
      <c r="DOL4" s="157"/>
      <c r="DOM4" s="157"/>
      <c r="DON4" s="157"/>
      <c r="DOO4" s="157"/>
      <c r="DOP4" s="157"/>
      <c r="DOQ4" s="157"/>
      <c r="DOR4" s="157"/>
      <c r="DOS4" s="157"/>
      <c r="DOT4" s="157"/>
      <c r="DOU4" s="157"/>
      <c r="DOV4" s="157"/>
      <c r="DOW4" s="157"/>
      <c r="DOX4" s="157"/>
      <c r="DOY4" s="157"/>
      <c r="DOZ4" s="157"/>
      <c r="DPA4" s="157"/>
      <c r="DPB4" s="157"/>
      <c r="DPC4" s="157"/>
      <c r="DPD4" s="157"/>
      <c r="DPE4" s="157"/>
      <c r="DPF4" s="157"/>
      <c r="DPG4" s="157"/>
      <c r="DPH4" s="157"/>
      <c r="DPI4" s="157"/>
      <c r="DPJ4" s="157"/>
      <c r="DPK4" s="157"/>
      <c r="DPL4" s="157"/>
      <c r="DPM4" s="157"/>
      <c r="DPN4" s="157"/>
      <c r="DPO4" s="157"/>
      <c r="DPP4" s="157"/>
      <c r="DPQ4" s="157"/>
      <c r="DPR4" s="157"/>
      <c r="DPS4" s="157"/>
      <c r="DPT4" s="157"/>
      <c r="DPU4" s="157"/>
      <c r="DPV4" s="157"/>
      <c r="DPW4" s="157"/>
      <c r="DPX4" s="157"/>
      <c r="DPY4" s="157"/>
      <c r="DPZ4" s="157"/>
      <c r="DQA4" s="157"/>
      <c r="DQB4" s="157"/>
      <c r="DQC4" s="157"/>
      <c r="DQD4" s="157"/>
      <c r="DQE4" s="157"/>
      <c r="DQF4" s="157"/>
      <c r="DQG4" s="157"/>
      <c r="DQH4" s="157"/>
      <c r="DQI4" s="157"/>
      <c r="DQJ4" s="157"/>
      <c r="DQK4" s="157"/>
      <c r="DQL4" s="157"/>
      <c r="DQM4" s="157"/>
      <c r="DQN4" s="157"/>
      <c r="DQO4" s="157"/>
      <c r="DQP4" s="157"/>
      <c r="DQQ4" s="157"/>
      <c r="DQR4" s="157"/>
      <c r="DQS4" s="157"/>
      <c r="DQT4" s="157"/>
      <c r="DQU4" s="157"/>
      <c r="DQV4" s="157"/>
      <c r="DQW4" s="157"/>
      <c r="DQX4" s="157"/>
      <c r="DQY4" s="157"/>
      <c r="DQZ4" s="157"/>
      <c r="DRA4" s="157"/>
      <c r="DRB4" s="157"/>
      <c r="DRC4" s="157"/>
      <c r="DRD4" s="157"/>
      <c r="DRE4" s="157"/>
      <c r="DRF4" s="157"/>
      <c r="DRG4" s="157"/>
      <c r="DRH4" s="157"/>
      <c r="DRI4" s="157"/>
      <c r="DRJ4" s="157"/>
      <c r="DRK4" s="157"/>
      <c r="DRL4" s="157"/>
      <c r="DRM4" s="157"/>
      <c r="DRN4" s="157"/>
      <c r="DRO4" s="157"/>
      <c r="DRP4" s="157"/>
      <c r="DRQ4" s="157"/>
      <c r="DRR4" s="157"/>
      <c r="DRS4" s="157"/>
      <c r="DRT4" s="157"/>
      <c r="DRU4" s="157"/>
      <c r="DRV4" s="157"/>
      <c r="DRW4" s="157"/>
      <c r="DRX4" s="157"/>
      <c r="DRY4" s="157"/>
      <c r="DRZ4" s="157"/>
      <c r="DSA4" s="157"/>
      <c r="DSB4" s="157"/>
      <c r="DSC4" s="157"/>
      <c r="DSD4" s="157"/>
      <c r="DSE4" s="157"/>
      <c r="DSF4" s="157"/>
      <c r="DSG4" s="157"/>
      <c r="DSH4" s="157"/>
      <c r="DSI4" s="157"/>
      <c r="DSJ4" s="157"/>
      <c r="DSK4" s="157"/>
      <c r="DSL4" s="157"/>
      <c r="DSM4" s="157"/>
      <c r="DSN4" s="157"/>
      <c r="DSO4" s="157"/>
      <c r="DSP4" s="157"/>
      <c r="DSQ4" s="157"/>
      <c r="DSR4" s="157"/>
      <c r="DSS4" s="157"/>
      <c r="DST4" s="157"/>
      <c r="DSU4" s="157"/>
      <c r="DSV4" s="157"/>
      <c r="DSW4" s="157"/>
      <c r="DSX4" s="157"/>
      <c r="DSY4" s="157"/>
      <c r="DSZ4" s="157"/>
      <c r="DTA4" s="157"/>
      <c r="DTB4" s="157"/>
      <c r="DTC4" s="157"/>
      <c r="DTD4" s="157"/>
      <c r="DTE4" s="157"/>
      <c r="DTF4" s="157"/>
      <c r="DTG4" s="157"/>
      <c r="DTH4" s="157"/>
      <c r="DTI4" s="157"/>
      <c r="DTJ4" s="157"/>
      <c r="DTK4" s="157"/>
      <c r="DTL4" s="157"/>
      <c r="DTM4" s="157"/>
      <c r="DTN4" s="157"/>
      <c r="DTO4" s="157"/>
      <c r="DTP4" s="157"/>
      <c r="DTQ4" s="157"/>
      <c r="DTR4" s="157"/>
      <c r="DTS4" s="157"/>
      <c r="DTT4" s="157"/>
      <c r="DTU4" s="157"/>
      <c r="DTV4" s="157"/>
      <c r="DTW4" s="157"/>
      <c r="DTX4" s="157"/>
      <c r="DTY4" s="157"/>
      <c r="DTZ4" s="157"/>
      <c r="DUA4" s="157"/>
      <c r="DUB4" s="157"/>
      <c r="DUC4" s="157"/>
      <c r="DUD4" s="157"/>
      <c r="DUE4" s="157"/>
      <c r="DUF4" s="157"/>
      <c r="DUG4" s="157"/>
      <c r="DUH4" s="157"/>
      <c r="DUI4" s="157"/>
      <c r="DUJ4" s="157"/>
      <c r="DUK4" s="157"/>
      <c r="DUL4" s="157"/>
      <c r="DUM4" s="157"/>
      <c r="DUN4" s="157"/>
      <c r="DUO4" s="157"/>
      <c r="DUP4" s="157"/>
      <c r="DUQ4" s="157"/>
      <c r="DUR4" s="157"/>
      <c r="DUS4" s="157"/>
      <c r="DUT4" s="157"/>
      <c r="DUU4" s="157"/>
      <c r="DUV4" s="157"/>
      <c r="DUW4" s="157"/>
      <c r="DUX4" s="157"/>
      <c r="DUY4" s="157"/>
      <c r="DUZ4" s="157"/>
      <c r="DVA4" s="157"/>
      <c r="DVB4" s="157"/>
      <c r="DVC4" s="157"/>
      <c r="DVD4" s="157"/>
      <c r="DVE4" s="157"/>
      <c r="DVF4" s="157"/>
      <c r="DVG4" s="157"/>
      <c r="DVH4" s="157"/>
      <c r="DVI4" s="157"/>
      <c r="DVJ4" s="157"/>
      <c r="DVK4" s="157"/>
      <c r="DVL4" s="157"/>
      <c r="DVM4" s="157"/>
      <c r="DVN4" s="157"/>
      <c r="DVO4" s="157"/>
      <c r="DVP4" s="157"/>
      <c r="DVQ4" s="157"/>
      <c r="DVR4" s="157"/>
      <c r="DVS4" s="157"/>
      <c r="DVT4" s="157"/>
      <c r="DVU4" s="157"/>
      <c r="DVV4" s="157"/>
      <c r="DVW4" s="157"/>
      <c r="DVX4" s="157"/>
      <c r="DVY4" s="157"/>
      <c r="DVZ4" s="157"/>
      <c r="DWA4" s="157"/>
      <c r="DWB4" s="157"/>
      <c r="DWC4" s="157"/>
      <c r="DWD4" s="157"/>
      <c r="DWE4" s="157"/>
      <c r="DWF4" s="157"/>
      <c r="DWG4" s="157"/>
      <c r="DWH4" s="157"/>
      <c r="DWI4" s="157"/>
      <c r="DWJ4" s="157"/>
      <c r="DWK4" s="157"/>
      <c r="DWL4" s="157"/>
      <c r="DWM4" s="157"/>
      <c r="DWN4" s="157"/>
      <c r="DWO4" s="157"/>
      <c r="DWP4" s="157"/>
      <c r="DWQ4" s="157"/>
      <c r="DWR4" s="157"/>
      <c r="DWS4" s="157"/>
      <c r="DWT4" s="157"/>
      <c r="DWU4" s="157"/>
      <c r="DWV4" s="157"/>
      <c r="DWW4" s="157"/>
      <c r="DWX4" s="157"/>
      <c r="DWY4" s="157"/>
      <c r="DWZ4" s="157"/>
      <c r="DXA4" s="157"/>
      <c r="DXB4" s="157"/>
      <c r="DXC4" s="157"/>
      <c r="DXD4" s="157"/>
      <c r="DXE4" s="157"/>
      <c r="DXF4" s="157"/>
      <c r="DXG4" s="157"/>
      <c r="DXH4" s="157"/>
      <c r="DXI4" s="157"/>
      <c r="DXJ4" s="157"/>
      <c r="DXK4" s="157"/>
      <c r="DXL4" s="157"/>
      <c r="DXM4" s="157"/>
      <c r="DXN4" s="157"/>
      <c r="DXO4" s="157"/>
      <c r="DXP4" s="157"/>
      <c r="DXQ4" s="157"/>
      <c r="DXR4" s="157"/>
      <c r="DXS4" s="157"/>
      <c r="DXT4" s="157"/>
      <c r="DXU4" s="157"/>
      <c r="DXV4" s="157"/>
      <c r="DXW4" s="157"/>
      <c r="DXX4" s="157"/>
      <c r="DXY4" s="157"/>
      <c r="DXZ4" s="157"/>
      <c r="DYA4" s="157"/>
      <c r="DYB4" s="157"/>
      <c r="DYC4" s="157"/>
      <c r="DYD4" s="157"/>
      <c r="DYE4" s="157"/>
      <c r="DYF4" s="157"/>
      <c r="DYG4" s="157"/>
      <c r="DYH4" s="157"/>
      <c r="DYI4" s="157"/>
      <c r="DYJ4" s="157"/>
      <c r="DYK4" s="157"/>
      <c r="DYL4" s="157"/>
      <c r="DYM4" s="157"/>
      <c r="DYN4" s="157"/>
      <c r="DYO4" s="157"/>
      <c r="DYP4" s="157"/>
      <c r="DYQ4" s="157"/>
      <c r="DYR4" s="157"/>
      <c r="DYS4" s="157"/>
      <c r="DYT4" s="157"/>
      <c r="DYU4" s="157"/>
      <c r="DYV4" s="157"/>
      <c r="DYW4" s="157"/>
      <c r="DYX4" s="157"/>
      <c r="DYY4" s="157"/>
      <c r="DYZ4" s="157"/>
      <c r="DZA4" s="157"/>
      <c r="DZB4" s="157"/>
      <c r="DZC4" s="157"/>
      <c r="DZD4" s="157"/>
      <c r="DZE4" s="157"/>
      <c r="DZF4" s="157"/>
      <c r="DZG4" s="157"/>
      <c r="DZH4" s="157"/>
      <c r="DZI4" s="157"/>
      <c r="DZJ4" s="157"/>
      <c r="DZK4" s="157"/>
      <c r="DZL4" s="157"/>
      <c r="DZM4" s="157"/>
      <c r="DZN4" s="157"/>
      <c r="DZO4" s="157"/>
      <c r="DZP4" s="157"/>
      <c r="DZQ4" s="157"/>
      <c r="DZR4" s="157"/>
      <c r="DZS4" s="157"/>
      <c r="DZT4" s="157"/>
      <c r="DZU4" s="157"/>
      <c r="DZV4" s="157"/>
      <c r="DZW4" s="157"/>
      <c r="DZX4" s="157"/>
      <c r="DZY4" s="157"/>
      <c r="DZZ4" s="157"/>
      <c r="EAA4" s="157"/>
      <c r="EAB4" s="157"/>
      <c r="EAC4" s="157"/>
      <c r="EAD4" s="157"/>
      <c r="EAE4" s="157"/>
      <c r="EAF4" s="157"/>
      <c r="EAG4" s="157"/>
      <c r="EAH4" s="157"/>
      <c r="EAI4" s="157"/>
      <c r="EAJ4" s="157"/>
      <c r="EAK4" s="157"/>
      <c r="EAL4" s="157"/>
      <c r="EAM4" s="157"/>
      <c r="EAN4" s="157"/>
      <c r="EAO4" s="157"/>
      <c r="EAP4" s="157"/>
      <c r="EAQ4" s="157"/>
      <c r="EAR4" s="157"/>
      <c r="EAS4" s="157"/>
      <c r="EAT4" s="157"/>
      <c r="EAU4" s="157"/>
      <c r="EAV4" s="157"/>
      <c r="EAW4" s="157"/>
      <c r="EAX4" s="157"/>
      <c r="EAY4" s="157"/>
      <c r="EAZ4" s="157"/>
      <c r="EBA4" s="157"/>
      <c r="EBB4" s="157"/>
      <c r="EBC4" s="157"/>
      <c r="EBD4" s="157"/>
      <c r="EBE4" s="157"/>
      <c r="EBF4" s="157"/>
      <c r="EBG4" s="157"/>
      <c r="EBH4" s="157"/>
      <c r="EBI4" s="157"/>
      <c r="EBJ4" s="157"/>
      <c r="EBK4" s="157"/>
      <c r="EBL4" s="157"/>
      <c r="EBM4" s="157"/>
      <c r="EBN4" s="157"/>
      <c r="EBO4" s="157"/>
      <c r="EBP4" s="157"/>
      <c r="EBQ4" s="157"/>
      <c r="EBR4" s="157"/>
      <c r="EBS4" s="157"/>
      <c r="EBT4" s="157"/>
      <c r="EBU4" s="157"/>
      <c r="EBV4" s="157"/>
      <c r="EBW4" s="157"/>
      <c r="EBX4" s="157"/>
      <c r="EBY4" s="157"/>
      <c r="EBZ4" s="157"/>
      <c r="ECA4" s="157"/>
      <c r="ECB4" s="157"/>
      <c r="ECC4" s="157"/>
      <c r="ECD4" s="157"/>
      <c r="ECE4" s="157"/>
      <c r="ECF4" s="157"/>
      <c r="ECG4" s="157"/>
      <c r="ECH4" s="157"/>
      <c r="ECI4" s="157"/>
      <c r="ECJ4" s="157"/>
      <c r="ECK4" s="157"/>
      <c r="ECL4" s="157"/>
      <c r="ECM4" s="157"/>
      <c r="ECN4" s="157"/>
      <c r="ECO4" s="157"/>
      <c r="ECP4" s="157"/>
      <c r="ECQ4" s="157"/>
      <c r="ECR4" s="157"/>
      <c r="ECS4" s="157"/>
      <c r="ECT4" s="157"/>
      <c r="ECU4" s="157"/>
      <c r="ECV4" s="157"/>
      <c r="ECW4" s="157"/>
      <c r="ECX4" s="157"/>
      <c r="ECY4" s="157"/>
      <c r="ECZ4" s="157"/>
      <c r="EDA4" s="157"/>
      <c r="EDB4" s="157"/>
      <c r="EDC4" s="157"/>
      <c r="EDD4" s="157"/>
      <c r="EDE4" s="157"/>
      <c r="EDF4" s="157"/>
      <c r="EDG4" s="157"/>
      <c r="EDH4" s="157"/>
      <c r="EDI4" s="157"/>
      <c r="EDJ4" s="157"/>
      <c r="EDK4" s="157"/>
      <c r="EDL4" s="157"/>
      <c r="EDM4" s="157"/>
      <c r="EDN4" s="157"/>
      <c r="EDO4" s="157"/>
      <c r="EDP4" s="157"/>
      <c r="EDQ4" s="157"/>
      <c r="EDR4" s="157"/>
      <c r="EDS4" s="157"/>
      <c r="EDT4" s="157"/>
      <c r="EDU4" s="157"/>
      <c r="EDV4" s="157"/>
      <c r="EDW4" s="157"/>
      <c r="EDX4" s="157"/>
      <c r="EDY4" s="157"/>
      <c r="EDZ4" s="157"/>
      <c r="EEA4" s="157"/>
      <c r="EEB4" s="157"/>
      <c r="EEC4" s="157"/>
      <c r="EED4" s="157"/>
      <c r="EEE4" s="157"/>
      <c r="EEF4" s="157"/>
      <c r="EEG4" s="157"/>
      <c r="EEH4" s="157"/>
      <c r="EEI4" s="157"/>
      <c r="EEJ4" s="157"/>
      <c r="EEK4" s="157"/>
      <c r="EEL4" s="157"/>
      <c r="EEM4" s="157"/>
      <c r="EEN4" s="157"/>
      <c r="EEO4" s="157"/>
      <c r="EEP4" s="157"/>
      <c r="EEQ4" s="157"/>
      <c r="EER4" s="157"/>
      <c r="EES4" s="157"/>
      <c r="EET4" s="157"/>
      <c r="EEU4" s="157"/>
      <c r="EEV4" s="157"/>
      <c r="EEW4" s="157"/>
      <c r="EEX4" s="157"/>
      <c r="EEY4" s="157"/>
      <c r="EEZ4" s="157"/>
      <c r="EFA4" s="157"/>
      <c r="EFB4" s="157"/>
      <c r="EFC4" s="157"/>
      <c r="EFD4" s="157"/>
      <c r="EFE4" s="157"/>
      <c r="EFF4" s="157"/>
      <c r="EFG4" s="157"/>
      <c r="EFH4" s="157"/>
      <c r="EFI4" s="157"/>
      <c r="EFJ4" s="157"/>
      <c r="EFK4" s="157"/>
      <c r="EFL4" s="157"/>
      <c r="EFM4" s="157"/>
      <c r="EFN4" s="157"/>
      <c r="EFO4" s="157"/>
      <c r="EFP4" s="157"/>
      <c r="EFQ4" s="157"/>
      <c r="EFR4" s="157"/>
      <c r="EFS4" s="157"/>
      <c r="EFT4" s="157"/>
      <c r="EFU4" s="157"/>
      <c r="EFV4" s="157"/>
      <c r="EFW4" s="157"/>
      <c r="EFX4" s="157"/>
      <c r="EFY4" s="157"/>
      <c r="EFZ4" s="157"/>
      <c r="EGA4" s="157"/>
      <c r="EGB4" s="157"/>
      <c r="EGC4" s="157"/>
      <c r="EGD4" s="157"/>
      <c r="EGE4" s="157"/>
      <c r="EGF4" s="157"/>
      <c r="EGG4" s="157"/>
      <c r="EGH4" s="157"/>
      <c r="EGI4" s="157"/>
      <c r="EGJ4" s="157"/>
      <c r="EGK4" s="157"/>
      <c r="EGL4" s="157"/>
      <c r="EGM4" s="157"/>
      <c r="EGN4" s="157"/>
      <c r="EGO4" s="157"/>
      <c r="EGP4" s="157"/>
      <c r="EGQ4" s="157"/>
      <c r="EGR4" s="157"/>
      <c r="EGS4" s="157"/>
      <c r="EGT4" s="157"/>
      <c r="EGU4" s="157"/>
      <c r="EGV4" s="157"/>
      <c r="EGW4" s="157"/>
      <c r="EGX4" s="157"/>
      <c r="EGY4" s="157"/>
      <c r="EGZ4" s="157"/>
      <c r="EHA4" s="157"/>
      <c r="EHB4" s="157"/>
      <c r="EHC4" s="157"/>
      <c r="EHD4" s="157"/>
      <c r="EHE4" s="157"/>
      <c r="EHF4" s="157"/>
      <c r="EHG4" s="157"/>
      <c r="EHH4" s="157"/>
      <c r="EHI4" s="157"/>
      <c r="EHJ4" s="157"/>
      <c r="EHK4" s="157"/>
      <c r="EHL4" s="157"/>
      <c r="EHM4" s="157"/>
      <c r="EHN4" s="157"/>
      <c r="EHO4" s="157"/>
      <c r="EHP4" s="157"/>
      <c r="EHQ4" s="157"/>
      <c r="EHR4" s="157"/>
      <c r="EHS4" s="157"/>
      <c r="EHT4" s="157"/>
      <c r="EHU4" s="157"/>
      <c r="EHV4" s="157"/>
      <c r="EHW4" s="157"/>
      <c r="EHX4" s="157"/>
      <c r="EHY4" s="157"/>
      <c r="EHZ4" s="157"/>
      <c r="EIA4" s="157"/>
      <c r="EIB4" s="157"/>
      <c r="EIC4" s="157"/>
      <c r="EID4" s="157"/>
      <c r="EIE4" s="157"/>
      <c r="EIF4" s="157"/>
      <c r="EIG4" s="157"/>
      <c r="EIH4" s="157"/>
      <c r="EII4" s="157"/>
      <c r="EIJ4" s="157"/>
      <c r="EIK4" s="157"/>
      <c r="EIL4" s="157"/>
      <c r="EIM4" s="157"/>
      <c r="EIN4" s="157"/>
      <c r="EIO4" s="157"/>
      <c r="EIP4" s="157"/>
      <c r="EIQ4" s="157"/>
      <c r="EIR4" s="157"/>
      <c r="EIS4" s="157"/>
      <c r="EIT4" s="157"/>
      <c r="EIU4" s="157"/>
      <c r="EIV4" s="157"/>
      <c r="EIW4" s="157"/>
      <c r="EIX4" s="157"/>
      <c r="EIY4" s="157"/>
      <c r="EIZ4" s="157"/>
      <c r="EJA4" s="157"/>
      <c r="EJB4" s="157"/>
      <c r="EJC4" s="157"/>
      <c r="EJD4" s="157"/>
      <c r="EJE4" s="157"/>
      <c r="EJF4" s="157"/>
      <c r="EJG4" s="157"/>
      <c r="EJH4" s="157"/>
      <c r="EJI4" s="157"/>
      <c r="EJJ4" s="157"/>
      <c r="EJK4" s="157"/>
      <c r="EJL4" s="157"/>
      <c r="EJM4" s="157"/>
      <c r="EJN4" s="157"/>
      <c r="EJO4" s="157"/>
      <c r="EJP4" s="157"/>
      <c r="EJQ4" s="157"/>
      <c r="EJR4" s="157"/>
      <c r="EJS4" s="157"/>
      <c r="EJT4" s="157"/>
      <c r="EJU4" s="157"/>
      <c r="EJV4" s="157"/>
      <c r="EJW4" s="157"/>
      <c r="EJX4" s="157"/>
      <c r="EJY4" s="157"/>
      <c r="EJZ4" s="157"/>
      <c r="EKA4" s="157"/>
      <c r="EKB4" s="157"/>
      <c r="EKC4" s="157"/>
      <c r="EKD4" s="157"/>
      <c r="EKE4" s="157"/>
      <c r="EKF4" s="157"/>
      <c r="EKG4" s="157"/>
      <c r="EKH4" s="157"/>
      <c r="EKI4" s="157"/>
      <c r="EKJ4" s="157"/>
      <c r="EKK4" s="157"/>
      <c r="EKL4" s="157"/>
      <c r="EKM4" s="157"/>
      <c r="EKN4" s="157"/>
      <c r="EKO4" s="157"/>
      <c r="EKP4" s="157"/>
      <c r="EKQ4" s="157"/>
      <c r="EKR4" s="157"/>
      <c r="EKS4" s="157"/>
      <c r="EKT4" s="157"/>
      <c r="EKU4" s="157"/>
      <c r="EKV4" s="157"/>
      <c r="EKW4" s="157"/>
      <c r="EKX4" s="157"/>
      <c r="EKY4" s="157"/>
      <c r="EKZ4" s="157"/>
      <c r="ELA4" s="157"/>
      <c r="ELB4" s="157"/>
      <c r="ELC4" s="157"/>
      <c r="ELD4" s="157"/>
      <c r="ELE4" s="157"/>
      <c r="ELF4" s="157"/>
      <c r="ELG4" s="157"/>
      <c r="ELH4" s="157"/>
      <c r="ELI4" s="157"/>
      <c r="ELJ4" s="157"/>
      <c r="ELK4" s="157"/>
      <c r="ELL4" s="157"/>
      <c r="ELM4" s="157"/>
      <c r="ELN4" s="157"/>
      <c r="ELO4" s="157"/>
      <c r="ELP4" s="157"/>
      <c r="ELQ4" s="157"/>
      <c r="ELR4" s="157"/>
      <c r="ELS4" s="157"/>
      <c r="ELT4" s="157"/>
      <c r="ELU4" s="157"/>
      <c r="ELV4" s="157"/>
      <c r="ELW4" s="157"/>
      <c r="ELX4" s="157"/>
      <c r="ELY4" s="157"/>
      <c r="ELZ4" s="157"/>
      <c r="EMA4" s="157"/>
      <c r="EMB4" s="157"/>
      <c r="EMC4" s="157"/>
      <c r="EMD4" s="157"/>
      <c r="EME4" s="157"/>
      <c r="EMF4" s="157"/>
      <c r="EMG4" s="157"/>
      <c r="EMH4" s="157"/>
      <c r="EMI4" s="157"/>
      <c r="EMJ4" s="157"/>
      <c r="EMK4" s="157"/>
      <c r="EML4" s="157"/>
      <c r="EMM4" s="157"/>
      <c r="EMN4" s="157"/>
      <c r="EMO4" s="157"/>
      <c r="EMP4" s="157"/>
      <c r="EMQ4" s="157"/>
      <c r="EMR4" s="157"/>
      <c r="EMS4" s="157"/>
      <c r="EMT4" s="157"/>
      <c r="EMU4" s="157"/>
      <c r="EMV4" s="157"/>
      <c r="EMW4" s="157"/>
      <c r="EMX4" s="157"/>
      <c r="EMY4" s="157"/>
      <c r="EMZ4" s="157"/>
      <c r="ENA4" s="157"/>
      <c r="ENB4" s="157"/>
      <c r="ENC4" s="157"/>
      <c r="END4" s="157"/>
      <c r="ENE4" s="157"/>
      <c r="ENF4" s="157"/>
      <c r="ENG4" s="157"/>
      <c r="ENH4" s="157"/>
      <c r="ENI4" s="157"/>
      <c r="ENJ4" s="157"/>
      <c r="ENK4" s="157"/>
      <c r="ENL4" s="157"/>
      <c r="ENM4" s="157"/>
      <c r="ENN4" s="157"/>
      <c r="ENO4" s="157"/>
      <c r="ENP4" s="157"/>
      <c r="ENQ4" s="157"/>
      <c r="ENR4" s="157"/>
      <c r="ENS4" s="157"/>
      <c r="ENT4" s="157"/>
      <c r="ENU4" s="157"/>
      <c r="ENV4" s="157"/>
      <c r="ENW4" s="157"/>
      <c r="ENX4" s="157"/>
      <c r="ENY4" s="157"/>
      <c r="ENZ4" s="157"/>
      <c r="EOA4" s="157"/>
      <c r="EOB4" s="157"/>
      <c r="EOC4" s="157"/>
      <c r="EOD4" s="157"/>
      <c r="EOE4" s="157"/>
      <c r="EOF4" s="157"/>
      <c r="EOG4" s="157"/>
      <c r="EOH4" s="157"/>
      <c r="EOI4" s="157"/>
      <c r="EOJ4" s="157"/>
      <c r="EOK4" s="157"/>
      <c r="EOL4" s="157"/>
      <c r="EOM4" s="157"/>
      <c r="EON4" s="157"/>
      <c r="EOO4" s="157"/>
      <c r="EOP4" s="157"/>
      <c r="EOQ4" s="157"/>
      <c r="EOR4" s="157"/>
      <c r="EOS4" s="157"/>
      <c r="EOT4" s="157"/>
      <c r="EOU4" s="157"/>
      <c r="EOV4" s="157"/>
      <c r="EOW4" s="157"/>
      <c r="EOX4" s="157"/>
      <c r="EOY4" s="157"/>
      <c r="EOZ4" s="157"/>
      <c r="EPA4" s="157"/>
      <c r="EPB4" s="157"/>
      <c r="EPC4" s="157"/>
      <c r="EPD4" s="157"/>
      <c r="EPE4" s="157"/>
      <c r="EPF4" s="157"/>
      <c r="EPG4" s="157"/>
      <c r="EPH4" s="157"/>
      <c r="EPI4" s="157"/>
      <c r="EPJ4" s="157"/>
      <c r="EPK4" s="157"/>
      <c r="EPL4" s="157"/>
      <c r="EPM4" s="157"/>
      <c r="EPN4" s="157"/>
      <c r="EPO4" s="157"/>
      <c r="EPP4" s="157"/>
      <c r="EPQ4" s="157"/>
      <c r="EPR4" s="157"/>
      <c r="EPS4" s="157"/>
      <c r="EPT4" s="157"/>
      <c r="EPU4" s="157"/>
      <c r="EPV4" s="157"/>
      <c r="EPW4" s="157"/>
      <c r="EPX4" s="157"/>
      <c r="EPY4" s="157"/>
      <c r="EPZ4" s="157"/>
      <c r="EQA4" s="157"/>
      <c r="EQB4" s="157"/>
      <c r="EQC4" s="157"/>
      <c r="EQD4" s="157"/>
      <c r="EQE4" s="157"/>
      <c r="EQF4" s="157"/>
      <c r="EQG4" s="157"/>
      <c r="EQH4" s="157"/>
      <c r="EQI4" s="157"/>
      <c r="EQJ4" s="157"/>
      <c r="EQK4" s="157"/>
      <c r="EQL4" s="157"/>
      <c r="EQM4" s="157"/>
      <c r="EQN4" s="157"/>
      <c r="EQO4" s="157"/>
      <c r="EQP4" s="157"/>
      <c r="EQQ4" s="157"/>
      <c r="EQR4" s="157"/>
      <c r="EQS4" s="157"/>
      <c r="EQT4" s="157"/>
      <c r="EQU4" s="157"/>
      <c r="EQV4" s="157"/>
      <c r="EQW4" s="157"/>
      <c r="EQX4" s="157"/>
      <c r="EQY4" s="157"/>
      <c r="EQZ4" s="157"/>
      <c r="ERA4" s="157"/>
      <c r="ERB4" s="157"/>
      <c r="ERC4" s="157"/>
      <c r="ERD4" s="157"/>
      <c r="ERE4" s="157"/>
      <c r="ERF4" s="157"/>
      <c r="ERG4" s="157"/>
      <c r="ERH4" s="157"/>
      <c r="ERI4" s="157"/>
      <c r="ERJ4" s="157"/>
      <c r="ERK4" s="157"/>
      <c r="ERL4" s="157"/>
      <c r="ERM4" s="157"/>
      <c r="ERN4" s="157"/>
      <c r="ERO4" s="157"/>
      <c r="ERP4" s="157"/>
      <c r="ERQ4" s="157"/>
      <c r="ERR4" s="157"/>
      <c r="ERS4" s="157"/>
      <c r="ERT4" s="157"/>
      <c r="ERU4" s="157"/>
      <c r="ERV4" s="157"/>
      <c r="ERW4" s="157"/>
      <c r="ERX4" s="157"/>
      <c r="ERY4" s="157"/>
      <c r="ERZ4" s="157"/>
      <c r="ESA4" s="157"/>
      <c r="ESB4" s="157"/>
      <c r="ESC4" s="157"/>
      <c r="ESD4" s="157"/>
      <c r="ESE4" s="157"/>
      <c r="ESF4" s="157"/>
      <c r="ESG4" s="157"/>
      <c r="ESH4" s="157"/>
      <c r="ESI4" s="157"/>
      <c r="ESJ4" s="157"/>
      <c r="ESK4" s="157"/>
      <c r="ESL4" s="157"/>
      <c r="ESM4" s="157"/>
      <c r="ESN4" s="157"/>
      <c r="ESO4" s="157"/>
      <c r="ESP4" s="157"/>
      <c r="ESQ4" s="157"/>
      <c r="ESR4" s="157"/>
      <c r="ESS4" s="157"/>
      <c r="EST4" s="157"/>
      <c r="ESU4" s="157"/>
      <c r="ESV4" s="157"/>
      <c r="ESW4" s="157"/>
      <c r="ESX4" s="157"/>
      <c r="ESY4" s="157"/>
      <c r="ESZ4" s="157"/>
      <c r="ETA4" s="157"/>
      <c r="ETB4" s="157"/>
      <c r="ETC4" s="157"/>
      <c r="ETD4" s="157"/>
      <c r="ETE4" s="157"/>
      <c r="ETF4" s="157"/>
      <c r="ETG4" s="157"/>
      <c r="ETH4" s="157"/>
      <c r="ETI4" s="157"/>
      <c r="ETJ4" s="157"/>
      <c r="ETK4" s="157"/>
      <c r="ETL4" s="157"/>
      <c r="ETM4" s="157"/>
      <c r="ETN4" s="157"/>
      <c r="ETO4" s="157"/>
      <c r="ETP4" s="157"/>
      <c r="ETQ4" s="157"/>
      <c r="ETR4" s="157"/>
      <c r="ETS4" s="157"/>
      <c r="ETT4" s="157"/>
      <c r="ETU4" s="157"/>
      <c r="ETV4" s="157"/>
      <c r="ETW4" s="157"/>
      <c r="ETX4" s="157"/>
      <c r="ETY4" s="157"/>
      <c r="ETZ4" s="157"/>
      <c r="EUA4" s="157"/>
      <c r="EUB4" s="157"/>
      <c r="EUC4" s="157"/>
      <c r="EUD4" s="157"/>
      <c r="EUE4" s="157"/>
      <c r="EUF4" s="157"/>
      <c r="EUG4" s="157"/>
      <c r="EUH4" s="157"/>
      <c r="EUI4" s="157"/>
      <c r="EUJ4" s="157"/>
      <c r="EUK4" s="157"/>
      <c r="EUL4" s="157"/>
      <c r="EUM4" s="157"/>
      <c r="EUN4" s="157"/>
      <c r="EUO4" s="157"/>
      <c r="EUP4" s="157"/>
      <c r="EUQ4" s="157"/>
      <c r="EUR4" s="157"/>
      <c r="EUS4" s="157"/>
      <c r="EUT4" s="157"/>
      <c r="EUU4" s="157"/>
      <c r="EUV4" s="157"/>
      <c r="EUW4" s="157"/>
      <c r="EUX4" s="157"/>
      <c r="EUY4" s="157"/>
      <c r="EUZ4" s="157"/>
      <c r="EVA4" s="157"/>
      <c r="EVB4" s="157"/>
      <c r="EVC4" s="157"/>
      <c r="EVD4" s="157"/>
      <c r="EVE4" s="157"/>
      <c r="EVF4" s="157"/>
      <c r="EVG4" s="157"/>
      <c r="EVH4" s="157"/>
      <c r="EVI4" s="157"/>
      <c r="EVJ4" s="157"/>
      <c r="EVK4" s="157"/>
      <c r="EVL4" s="157"/>
      <c r="EVM4" s="157"/>
      <c r="EVN4" s="157"/>
      <c r="EVO4" s="157"/>
      <c r="EVP4" s="157"/>
      <c r="EVQ4" s="157"/>
      <c r="EVR4" s="157"/>
      <c r="EVS4" s="157"/>
      <c r="EVT4" s="157"/>
      <c r="EVU4" s="157"/>
      <c r="EVV4" s="157"/>
      <c r="EVW4" s="157"/>
      <c r="EVX4" s="157"/>
      <c r="EVY4" s="157"/>
      <c r="EVZ4" s="157"/>
      <c r="EWA4" s="157"/>
      <c r="EWB4" s="157"/>
      <c r="EWC4" s="157"/>
      <c r="EWD4" s="157"/>
      <c r="EWE4" s="157"/>
      <c r="EWF4" s="157"/>
      <c r="EWG4" s="157"/>
      <c r="EWH4" s="157"/>
      <c r="EWI4" s="157"/>
      <c r="EWJ4" s="157"/>
      <c r="EWK4" s="157"/>
      <c r="EWL4" s="157"/>
      <c r="EWM4" s="157"/>
      <c r="EWN4" s="157"/>
      <c r="EWO4" s="157"/>
      <c r="EWP4" s="157"/>
      <c r="EWQ4" s="157"/>
      <c r="EWR4" s="157"/>
      <c r="EWS4" s="157"/>
      <c r="EWT4" s="157"/>
      <c r="EWU4" s="157"/>
      <c r="EWV4" s="157"/>
      <c r="EWW4" s="157"/>
      <c r="EWX4" s="157"/>
      <c r="EWY4" s="157"/>
      <c r="EWZ4" s="157"/>
      <c r="EXA4" s="157"/>
      <c r="EXB4" s="157"/>
      <c r="EXC4" s="157"/>
      <c r="EXD4" s="157"/>
      <c r="EXE4" s="157"/>
      <c r="EXF4" s="157"/>
      <c r="EXG4" s="157"/>
      <c r="EXH4" s="157"/>
      <c r="EXI4" s="157"/>
      <c r="EXJ4" s="157"/>
      <c r="EXK4" s="157"/>
      <c r="EXL4" s="157"/>
      <c r="EXM4" s="157"/>
      <c r="EXN4" s="157"/>
      <c r="EXO4" s="157"/>
      <c r="EXP4" s="157"/>
      <c r="EXQ4" s="157"/>
      <c r="EXR4" s="157"/>
      <c r="EXS4" s="157"/>
      <c r="EXT4" s="157"/>
      <c r="EXU4" s="157"/>
      <c r="EXV4" s="157"/>
      <c r="EXW4" s="157"/>
      <c r="EXX4" s="157"/>
      <c r="EXY4" s="157"/>
      <c r="EXZ4" s="157"/>
      <c r="EYA4" s="157"/>
      <c r="EYB4" s="157"/>
      <c r="EYC4" s="157"/>
      <c r="EYD4" s="157"/>
      <c r="EYE4" s="157"/>
      <c r="EYF4" s="157"/>
      <c r="EYG4" s="157"/>
      <c r="EYH4" s="157"/>
      <c r="EYI4" s="157"/>
      <c r="EYJ4" s="157"/>
      <c r="EYK4" s="157"/>
      <c r="EYL4" s="157"/>
      <c r="EYM4" s="157"/>
      <c r="EYN4" s="157"/>
      <c r="EYO4" s="157"/>
      <c r="EYP4" s="157"/>
      <c r="EYQ4" s="157"/>
      <c r="EYR4" s="157"/>
      <c r="EYS4" s="157"/>
      <c r="EYT4" s="157"/>
      <c r="EYU4" s="157"/>
      <c r="EYV4" s="157"/>
      <c r="EYW4" s="157"/>
      <c r="EYX4" s="157"/>
      <c r="EYY4" s="157"/>
      <c r="EYZ4" s="157"/>
      <c r="EZA4" s="157"/>
      <c r="EZB4" s="157"/>
      <c r="EZC4" s="157"/>
      <c r="EZD4" s="157"/>
      <c r="EZE4" s="157"/>
      <c r="EZF4" s="157"/>
      <c r="EZG4" s="157"/>
      <c r="EZH4" s="157"/>
      <c r="EZI4" s="157"/>
      <c r="EZJ4" s="157"/>
      <c r="EZK4" s="157"/>
      <c r="EZL4" s="157"/>
      <c r="EZM4" s="157"/>
      <c r="EZN4" s="157"/>
      <c r="EZO4" s="157"/>
      <c r="EZP4" s="157"/>
      <c r="EZQ4" s="157"/>
      <c r="EZR4" s="157"/>
      <c r="EZS4" s="157"/>
      <c r="EZT4" s="157"/>
      <c r="EZU4" s="157"/>
      <c r="EZV4" s="157"/>
      <c r="EZW4" s="157"/>
      <c r="EZX4" s="157"/>
      <c r="EZY4" s="157"/>
      <c r="EZZ4" s="157"/>
      <c r="FAA4" s="157"/>
      <c r="FAB4" s="157"/>
      <c r="FAC4" s="157"/>
      <c r="FAD4" s="157"/>
      <c r="FAE4" s="157"/>
      <c r="FAF4" s="157"/>
      <c r="FAG4" s="157"/>
      <c r="FAH4" s="157"/>
      <c r="FAI4" s="157"/>
      <c r="FAJ4" s="157"/>
      <c r="FAK4" s="157"/>
      <c r="FAL4" s="157"/>
      <c r="FAM4" s="157"/>
      <c r="FAN4" s="157"/>
      <c r="FAO4" s="157"/>
      <c r="FAP4" s="157"/>
      <c r="FAQ4" s="157"/>
      <c r="FAR4" s="157"/>
      <c r="FAS4" s="157"/>
      <c r="FAT4" s="157"/>
      <c r="FAU4" s="157"/>
      <c r="FAV4" s="157"/>
      <c r="FAW4" s="157"/>
      <c r="FAX4" s="157"/>
      <c r="FAY4" s="157"/>
      <c r="FAZ4" s="157"/>
      <c r="FBA4" s="157"/>
      <c r="FBB4" s="157"/>
      <c r="FBC4" s="157"/>
      <c r="FBD4" s="157"/>
      <c r="FBE4" s="157"/>
      <c r="FBF4" s="157"/>
      <c r="FBG4" s="157"/>
      <c r="FBH4" s="157"/>
      <c r="FBI4" s="157"/>
      <c r="FBJ4" s="157"/>
      <c r="FBK4" s="157"/>
      <c r="FBL4" s="157"/>
      <c r="FBM4" s="157"/>
      <c r="FBN4" s="157"/>
      <c r="FBO4" s="157"/>
      <c r="FBP4" s="157"/>
      <c r="FBQ4" s="157"/>
      <c r="FBR4" s="157"/>
      <c r="FBS4" s="157"/>
      <c r="FBT4" s="157"/>
      <c r="FBU4" s="157"/>
      <c r="FBV4" s="157"/>
      <c r="FBW4" s="157"/>
      <c r="FBX4" s="157"/>
      <c r="FBY4" s="157"/>
      <c r="FBZ4" s="157"/>
      <c r="FCA4" s="157"/>
      <c r="FCB4" s="157"/>
      <c r="FCC4" s="157"/>
      <c r="FCD4" s="157"/>
      <c r="FCE4" s="157"/>
      <c r="FCF4" s="157"/>
      <c r="FCG4" s="157"/>
      <c r="FCH4" s="157"/>
      <c r="FCI4" s="157"/>
      <c r="FCJ4" s="157"/>
      <c r="FCK4" s="157"/>
      <c r="FCL4" s="157"/>
      <c r="FCM4" s="157"/>
      <c r="FCN4" s="157"/>
      <c r="FCO4" s="157"/>
      <c r="FCP4" s="157"/>
      <c r="FCQ4" s="157"/>
      <c r="FCR4" s="157"/>
      <c r="FCS4" s="157"/>
      <c r="FCT4" s="157"/>
      <c r="FCU4" s="157"/>
      <c r="FCV4" s="157"/>
      <c r="FCW4" s="157"/>
      <c r="FCX4" s="157"/>
      <c r="FCY4" s="157"/>
      <c r="FCZ4" s="157"/>
      <c r="FDA4" s="157"/>
      <c r="FDB4" s="157"/>
      <c r="FDC4" s="157"/>
      <c r="FDD4" s="157"/>
      <c r="FDE4" s="157"/>
      <c r="FDF4" s="157"/>
      <c r="FDG4" s="157"/>
      <c r="FDH4" s="157"/>
      <c r="FDI4" s="157"/>
      <c r="FDJ4" s="157"/>
      <c r="FDK4" s="157"/>
      <c r="FDL4" s="157"/>
      <c r="FDM4" s="157"/>
      <c r="FDN4" s="157"/>
      <c r="FDO4" s="157"/>
      <c r="FDP4" s="157"/>
      <c r="FDQ4" s="157"/>
      <c r="FDR4" s="157"/>
      <c r="FDS4" s="157"/>
      <c r="FDT4" s="157"/>
      <c r="FDU4" s="157"/>
      <c r="FDV4" s="157"/>
      <c r="FDW4" s="157"/>
      <c r="FDX4" s="157"/>
      <c r="FDY4" s="157"/>
      <c r="FDZ4" s="157"/>
      <c r="FEA4" s="157"/>
      <c r="FEB4" s="157"/>
      <c r="FEC4" s="157"/>
      <c r="FED4" s="157"/>
      <c r="FEE4" s="157"/>
      <c r="FEF4" s="157"/>
      <c r="FEG4" s="157"/>
      <c r="FEH4" s="157"/>
      <c r="FEI4" s="157"/>
      <c r="FEJ4" s="157"/>
      <c r="FEK4" s="157"/>
      <c r="FEL4" s="157"/>
      <c r="FEM4" s="157"/>
      <c r="FEN4" s="157"/>
      <c r="FEO4" s="157"/>
      <c r="FEP4" s="157"/>
      <c r="FEQ4" s="157"/>
      <c r="FER4" s="157"/>
      <c r="FES4" s="157"/>
      <c r="FET4" s="157"/>
      <c r="FEU4" s="157"/>
      <c r="FEV4" s="157"/>
      <c r="FEW4" s="157"/>
      <c r="FEX4" s="157"/>
      <c r="FEY4" s="157"/>
      <c r="FEZ4" s="157"/>
      <c r="FFA4" s="157"/>
      <c r="FFB4" s="157"/>
      <c r="FFC4" s="157"/>
      <c r="FFD4" s="157"/>
      <c r="FFE4" s="157"/>
      <c r="FFF4" s="157"/>
      <c r="FFG4" s="157"/>
      <c r="FFH4" s="157"/>
      <c r="FFI4" s="157"/>
      <c r="FFJ4" s="157"/>
      <c r="FFK4" s="157"/>
      <c r="FFL4" s="157"/>
      <c r="FFM4" s="157"/>
      <c r="FFN4" s="157"/>
      <c r="FFO4" s="157"/>
      <c r="FFP4" s="157"/>
      <c r="FFQ4" s="157"/>
      <c r="FFR4" s="157"/>
      <c r="FFS4" s="157"/>
      <c r="FFT4" s="157"/>
      <c r="FFU4" s="157"/>
      <c r="FFV4" s="157"/>
      <c r="FFW4" s="157"/>
      <c r="FFX4" s="157"/>
      <c r="FFY4" s="157"/>
      <c r="FFZ4" s="157"/>
      <c r="FGA4" s="157"/>
      <c r="FGB4" s="157"/>
      <c r="FGC4" s="157"/>
      <c r="FGD4" s="157"/>
      <c r="FGE4" s="157"/>
      <c r="FGF4" s="157"/>
      <c r="FGG4" s="157"/>
      <c r="FGH4" s="157"/>
      <c r="FGI4" s="157"/>
      <c r="FGJ4" s="157"/>
      <c r="FGK4" s="157"/>
      <c r="FGL4" s="157"/>
      <c r="FGM4" s="157"/>
      <c r="FGN4" s="157"/>
      <c r="FGO4" s="157"/>
      <c r="FGP4" s="157"/>
      <c r="FGQ4" s="157"/>
      <c r="FGR4" s="157"/>
      <c r="FGS4" s="157"/>
      <c r="FGT4" s="157"/>
      <c r="FGU4" s="157"/>
      <c r="FGV4" s="157"/>
      <c r="FGW4" s="157"/>
      <c r="FGX4" s="157"/>
      <c r="FGY4" s="157"/>
      <c r="FGZ4" s="157"/>
      <c r="FHA4" s="157"/>
      <c r="FHB4" s="157"/>
      <c r="FHC4" s="157"/>
      <c r="FHD4" s="157"/>
      <c r="FHE4" s="157"/>
      <c r="FHF4" s="157"/>
      <c r="FHG4" s="157"/>
      <c r="FHH4" s="157"/>
      <c r="FHI4" s="157"/>
      <c r="FHJ4" s="157"/>
      <c r="FHK4" s="157"/>
      <c r="FHL4" s="157"/>
      <c r="FHM4" s="157"/>
      <c r="FHN4" s="157"/>
      <c r="FHO4" s="157"/>
      <c r="FHP4" s="157"/>
      <c r="FHQ4" s="157"/>
      <c r="FHR4" s="157"/>
      <c r="FHS4" s="157"/>
      <c r="FHT4" s="157"/>
      <c r="FHU4" s="157"/>
      <c r="FHV4" s="157"/>
      <c r="FHW4" s="157"/>
      <c r="FHX4" s="157"/>
      <c r="FHY4" s="157"/>
      <c r="FHZ4" s="157"/>
      <c r="FIA4" s="157"/>
      <c r="FIB4" s="157"/>
      <c r="FIC4" s="157"/>
      <c r="FID4" s="157"/>
      <c r="FIE4" s="157"/>
      <c r="FIF4" s="157"/>
      <c r="FIG4" s="157"/>
      <c r="FIH4" s="157"/>
      <c r="FII4" s="157"/>
      <c r="FIJ4" s="157"/>
      <c r="FIK4" s="157"/>
      <c r="FIL4" s="157"/>
      <c r="FIM4" s="157"/>
      <c r="FIN4" s="157"/>
      <c r="FIO4" s="157"/>
      <c r="FIP4" s="157"/>
      <c r="FIQ4" s="157"/>
      <c r="FIR4" s="157"/>
      <c r="FIS4" s="157"/>
      <c r="FIT4" s="157"/>
      <c r="FIU4" s="157"/>
      <c r="FIV4" s="157"/>
      <c r="FIW4" s="157"/>
      <c r="FIX4" s="157"/>
      <c r="FIY4" s="157"/>
      <c r="FIZ4" s="157"/>
      <c r="FJA4" s="157"/>
      <c r="FJB4" s="157"/>
      <c r="FJC4" s="157"/>
      <c r="FJD4" s="157"/>
      <c r="FJE4" s="157"/>
      <c r="FJF4" s="157"/>
      <c r="FJG4" s="157"/>
      <c r="FJH4" s="157"/>
      <c r="FJI4" s="157"/>
      <c r="FJJ4" s="157"/>
      <c r="FJK4" s="157"/>
      <c r="FJL4" s="157"/>
      <c r="FJM4" s="157"/>
      <c r="FJN4" s="157"/>
      <c r="FJO4" s="157"/>
      <c r="FJP4" s="157"/>
      <c r="FJQ4" s="157"/>
      <c r="FJR4" s="157"/>
      <c r="FJS4" s="157"/>
      <c r="FJT4" s="157"/>
      <c r="FJU4" s="157"/>
      <c r="FJV4" s="157"/>
      <c r="FJW4" s="157"/>
      <c r="FJX4" s="157"/>
      <c r="FJY4" s="157"/>
      <c r="FJZ4" s="157"/>
      <c r="FKA4" s="157"/>
      <c r="FKB4" s="157"/>
      <c r="FKC4" s="157"/>
      <c r="FKD4" s="157"/>
      <c r="FKE4" s="157"/>
      <c r="FKF4" s="157"/>
      <c r="FKG4" s="157"/>
      <c r="FKH4" s="157"/>
      <c r="FKI4" s="157"/>
      <c r="FKJ4" s="157"/>
      <c r="FKK4" s="157"/>
      <c r="FKL4" s="157"/>
      <c r="FKM4" s="157"/>
      <c r="FKN4" s="157"/>
      <c r="FKO4" s="157"/>
      <c r="FKP4" s="157"/>
      <c r="FKQ4" s="157"/>
      <c r="FKR4" s="157"/>
      <c r="FKS4" s="157"/>
      <c r="FKT4" s="157"/>
      <c r="FKU4" s="157"/>
      <c r="FKV4" s="157"/>
      <c r="FKW4" s="157"/>
      <c r="FKX4" s="157"/>
      <c r="FKY4" s="157"/>
      <c r="FKZ4" s="157"/>
      <c r="FLA4" s="157"/>
      <c r="FLB4" s="157"/>
      <c r="FLC4" s="157"/>
      <c r="FLD4" s="157"/>
      <c r="FLE4" s="157"/>
      <c r="FLF4" s="157"/>
      <c r="FLG4" s="157"/>
      <c r="FLH4" s="157"/>
      <c r="FLI4" s="157"/>
      <c r="FLJ4" s="157"/>
      <c r="FLK4" s="157"/>
      <c r="FLL4" s="157"/>
      <c r="FLM4" s="157"/>
      <c r="FLN4" s="157"/>
      <c r="FLO4" s="157"/>
      <c r="FLP4" s="157"/>
      <c r="FLQ4" s="157"/>
      <c r="FLR4" s="157"/>
      <c r="FLS4" s="157"/>
      <c r="FLT4" s="157"/>
      <c r="FLU4" s="157"/>
      <c r="FLV4" s="157"/>
      <c r="FLW4" s="157"/>
      <c r="FLX4" s="157"/>
      <c r="FLY4" s="157"/>
      <c r="FLZ4" s="157"/>
      <c r="FMA4" s="157"/>
      <c r="FMB4" s="157"/>
      <c r="FMC4" s="157"/>
      <c r="FMD4" s="157"/>
      <c r="FME4" s="157"/>
      <c r="FMF4" s="157"/>
      <c r="FMG4" s="157"/>
      <c r="FMH4" s="157"/>
      <c r="FMI4" s="157"/>
      <c r="FMJ4" s="157"/>
      <c r="FMK4" s="157"/>
      <c r="FML4" s="157"/>
      <c r="FMM4" s="157"/>
      <c r="FMN4" s="157"/>
      <c r="FMO4" s="157"/>
      <c r="FMP4" s="157"/>
      <c r="FMQ4" s="157"/>
      <c r="FMR4" s="157"/>
      <c r="FMS4" s="157"/>
      <c r="FMT4" s="157"/>
      <c r="FMU4" s="157"/>
      <c r="FMV4" s="157"/>
      <c r="FMW4" s="157"/>
      <c r="FMX4" s="157"/>
      <c r="FMY4" s="157"/>
      <c r="FMZ4" s="157"/>
      <c r="FNA4" s="157"/>
      <c r="FNB4" s="157"/>
      <c r="FNC4" s="157"/>
      <c r="FND4" s="157"/>
      <c r="FNE4" s="157"/>
      <c r="FNF4" s="157"/>
      <c r="FNG4" s="157"/>
      <c r="FNH4" s="157"/>
      <c r="FNI4" s="157"/>
      <c r="FNJ4" s="157"/>
      <c r="FNK4" s="157"/>
      <c r="FNL4" s="157"/>
      <c r="FNM4" s="157"/>
      <c r="FNN4" s="157"/>
      <c r="FNO4" s="157"/>
      <c r="FNP4" s="157"/>
      <c r="FNQ4" s="157"/>
      <c r="FNR4" s="157"/>
      <c r="FNS4" s="157"/>
      <c r="FNT4" s="157"/>
      <c r="FNU4" s="157"/>
      <c r="FNV4" s="157"/>
      <c r="FNW4" s="157"/>
      <c r="FNX4" s="157"/>
      <c r="FNY4" s="157"/>
      <c r="FNZ4" s="157"/>
      <c r="FOA4" s="157"/>
      <c r="FOB4" s="157"/>
      <c r="FOC4" s="157"/>
      <c r="FOD4" s="157"/>
      <c r="FOE4" s="157"/>
      <c r="FOF4" s="157"/>
      <c r="FOG4" s="157"/>
      <c r="FOH4" s="157"/>
      <c r="FOI4" s="157"/>
      <c r="FOJ4" s="157"/>
      <c r="FOK4" s="157"/>
      <c r="FOL4" s="157"/>
      <c r="FOM4" s="157"/>
      <c r="FON4" s="157"/>
      <c r="FOO4" s="157"/>
      <c r="FOP4" s="157"/>
      <c r="FOQ4" s="157"/>
      <c r="FOR4" s="157"/>
      <c r="FOS4" s="157"/>
      <c r="FOT4" s="157"/>
      <c r="FOU4" s="157"/>
      <c r="FOV4" s="157"/>
      <c r="FOW4" s="157"/>
      <c r="FOX4" s="157"/>
      <c r="FOY4" s="157"/>
      <c r="FOZ4" s="157"/>
      <c r="FPA4" s="157"/>
      <c r="FPB4" s="157"/>
      <c r="FPC4" s="157"/>
      <c r="FPD4" s="157"/>
      <c r="FPE4" s="157"/>
      <c r="FPF4" s="157"/>
      <c r="FPG4" s="157"/>
      <c r="FPH4" s="157"/>
      <c r="FPI4" s="157"/>
      <c r="FPJ4" s="157"/>
      <c r="FPK4" s="157"/>
      <c r="FPL4" s="157"/>
      <c r="FPM4" s="157"/>
      <c r="FPN4" s="157"/>
      <c r="FPO4" s="157"/>
      <c r="FPP4" s="157"/>
      <c r="FPQ4" s="157"/>
      <c r="FPR4" s="157"/>
      <c r="FPS4" s="157"/>
      <c r="FPT4" s="157"/>
      <c r="FPU4" s="157"/>
      <c r="FPV4" s="157"/>
      <c r="FPW4" s="157"/>
      <c r="FPX4" s="157"/>
      <c r="FPY4" s="157"/>
      <c r="FPZ4" s="157"/>
      <c r="FQA4" s="157"/>
      <c r="FQB4" s="157"/>
      <c r="FQC4" s="157"/>
      <c r="FQD4" s="157"/>
      <c r="FQE4" s="157"/>
      <c r="FQF4" s="157"/>
      <c r="FQG4" s="157"/>
      <c r="FQH4" s="157"/>
      <c r="FQI4" s="157"/>
      <c r="FQJ4" s="157"/>
      <c r="FQK4" s="157"/>
      <c r="FQL4" s="157"/>
      <c r="FQM4" s="157"/>
      <c r="FQN4" s="157"/>
      <c r="FQO4" s="157"/>
      <c r="FQP4" s="157"/>
      <c r="FQQ4" s="157"/>
      <c r="FQR4" s="157"/>
      <c r="FQS4" s="157"/>
      <c r="FQT4" s="157"/>
      <c r="FQU4" s="157"/>
      <c r="FQV4" s="157"/>
      <c r="FQW4" s="157"/>
      <c r="FQX4" s="157"/>
      <c r="FQY4" s="157"/>
      <c r="FQZ4" s="157"/>
      <c r="FRA4" s="157"/>
      <c r="FRB4" s="157"/>
      <c r="FRC4" s="157"/>
      <c r="FRD4" s="157"/>
      <c r="FRE4" s="157"/>
      <c r="FRF4" s="157"/>
      <c r="FRG4" s="157"/>
      <c r="FRH4" s="157"/>
      <c r="FRI4" s="157"/>
      <c r="FRJ4" s="157"/>
      <c r="FRK4" s="157"/>
      <c r="FRL4" s="157"/>
      <c r="FRM4" s="157"/>
      <c r="FRN4" s="157"/>
      <c r="FRO4" s="157"/>
      <c r="FRP4" s="157"/>
      <c r="FRQ4" s="157"/>
      <c r="FRR4" s="157"/>
      <c r="FRS4" s="157"/>
      <c r="FRT4" s="157"/>
      <c r="FRU4" s="157"/>
      <c r="FRV4" s="157"/>
      <c r="FRW4" s="157"/>
      <c r="FRX4" s="157"/>
      <c r="FRY4" s="157"/>
      <c r="FRZ4" s="157"/>
      <c r="FSA4" s="157"/>
      <c r="FSB4" s="157"/>
      <c r="FSC4" s="157"/>
      <c r="FSD4" s="157"/>
      <c r="FSE4" s="157"/>
      <c r="FSF4" s="157"/>
      <c r="FSG4" s="157"/>
      <c r="FSH4" s="157"/>
      <c r="FSI4" s="157"/>
      <c r="FSJ4" s="157"/>
      <c r="FSK4" s="157"/>
      <c r="FSL4" s="157"/>
      <c r="FSM4" s="157"/>
      <c r="FSN4" s="157"/>
      <c r="FSO4" s="157"/>
      <c r="FSP4" s="157"/>
      <c r="FSQ4" s="157"/>
      <c r="FSR4" s="157"/>
      <c r="FSS4" s="157"/>
      <c r="FST4" s="157"/>
      <c r="FSU4" s="157"/>
      <c r="FSV4" s="157"/>
      <c r="FSW4" s="157"/>
      <c r="FSX4" s="157"/>
      <c r="FSY4" s="157"/>
      <c r="FSZ4" s="157"/>
      <c r="FTA4" s="157"/>
      <c r="FTB4" s="157"/>
      <c r="FTC4" s="157"/>
      <c r="FTD4" s="157"/>
      <c r="FTE4" s="157"/>
      <c r="FTF4" s="157"/>
      <c r="FTG4" s="157"/>
      <c r="FTH4" s="157"/>
      <c r="FTI4" s="157"/>
      <c r="FTJ4" s="157"/>
      <c r="FTK4" s="157"/>
      <c r="FTL4" s="157"/>
      <c r="FTM4" s="157"/>
      <c r="FTN4" s="157"/>
      <c r="FTO4" s="157"/>
      <c r="FTP4" s="157"/>
      <c r="FTQ4" s="157"/>
      <c r="FTR4" s="157"/>
      <c r="FTS4" s="157"/>
      <c r="FTT4" s="157"/>
      <c r="FTU4" s="157"/>
      <c r="FTV4" s="157"/>
      <c r="FTW4" s="157"/>
      <c r="FTX4" s="157"/>
      <c r="FTY4" s="157"/>
      <c r="FTZ4" s="157"/>
      <c r="FUA4" s="157"/>
      <c r="FUB4" s="157"/>
      <c r="FUC4" s="157"/>
      <c r="FUD4" s="157"/>
      <c r="FUE4" s="157"/>
      <c r="FUF4" s="157"/>
      <c r="FUG4" s="157"/>
      <c r="FUH4" s="157"/>
      <c r="FUI4" s="157"/>
      <c r="FUJ4" s="157"/>
      <c r="FUK4" s="157"/>
      <c r="FUL4" s="157"/>
      <c r="FUM4" s="157"/>
      <c r="FUN4" s="157"/>
      <c r="FUO4" s="157"/>
      <c r="FUP4" s="157"/>
      <c r="FUQ4" s="157"/>
      <c r="FUR4" s="157"/>
      <c r="FUS4" s="157"/>
      <c r="FUT4" s="157"/>
      <c r="FUU4" s="157"/>
      <c r="FUV4" s="157"/>
      <c r="FUW4" s="157"/>
      <c r="FUX4" s="157"/>
      <c r="FUY4" s="157"/>
      <c r="FUZ4" s="157"/>
      <c r="FVA4" s="157"/>
      <c r="FVB4" s="157"/>
      <c r="FVC4" s="157"/>
      <c r="FVD4" s="157"/>
      <c r="FVE4" s="157"/>
      <c r="FVF4" s="157"/>
      <c r="FVG4" s="157"/>
      <c r="FVH4" s="157"/>
      <c r="FVI4" s="157"/>
      <c r="FVJ4" s="157"/>
      <c r="FVK4" s="157"/>
      <c r="FVL4" s="157"/>
      <c r="FVM4" s="157"/>
      <c r="FVN4" s="157"/>
      <c r="FVO4" s="157"/>
      <c r="FVP4" s="157"/>
      <c r="FVQ4" s="157"/>
      <c r="FVR4" s="157"/>
      <c r="FVS4" s="157"/>
      <c r="FVT4" s="157"/>
      <c r="FVU4" s="157"/>
      <c r="FVV4" s="157"/>
      <c r="FVW4" s="157"/>
      <c r="FVX4" s="157"/>
      <c r="FVY4" s="157"/>
      <c r="FVZ4" s="157"/>
      <c r="FWA4" s="157"/>
      <c r="FWB4" s="157"/>
      <c r="FWC4" s="157"/>
      <c r="FWD4" s="157"/>
      <c r="FWE4" s="157"/>
      <c r="FWF4" s="157"/>
      <c r="FWG4" s="157"/>
      <c r="FWH4" s="157"/>
      <c r="FWI4" s="157"/>
      <c r="FWJ4" s="157"/>
      <c r="FWK4" s="157"/>
      <c r="FWL4" s="157"/>
      <c r="FWM4" s="157"/>
      <c r="FWN4" s="157"/>
      <c r="FWO4" s="157"/>
      <c r="FWP4" s="157"/>
      <c r="FWQ4" s="157"/>
      <c r="FWR4" s="157"/>
      <c r="FWS4" s="157"/>
      <c r="FWT4" s="157"/>
      <c r="FWU4" s="157"/>
      <c r="FWV4" s="157"/>
      <c r="FWW4" s="157"/>
      <c r="FWX4" s="157"/>
      <c r="FWY4" s="157"/>
      <c r="FWZ4" s="157"/>
      <c r="FXA4" s="157"/>
      <c r="FXB4" s="157"/>
      <c r="FXC4" s="157"/>
      <c r="FXD4" s="157"/>
      <c r="FXE4" s="157"/>
      <c r="FXF4" s="157"/>
      <c r="FXG4" s="157"/>
      <c r="FXH4" s="157"/>
      <c r="FXI4" s="157"/>
      <c r="FXJ4" s="157"/>
      <c r="FXK4" s="157"/>
      <c r="FXL4" s="157"/>
      <c r="FXM4" s="157"/>
      <c r="FXN4" s="157"/>
      <c r="FXO4" s="157"/>
      <c r="FXP4" s="157"/>
      <c r="FXQ4" s="157"/>
      <c r="FXR4" s="157"/>
      <c r="FXS4" s="157"/>
      <c r="FXT4" s="157"/>
      <c r="FXU4" s="157"/>
      <c r="FXV4" s="157"/>
      <c r="FXW4" s="157"/>
      <c r="FXX4" s="157"/>
      <c r="FXY4" s="157"/>
      <c r="FXZ4" s="157"/>
      <c r="FYA4" s="157"/>
      <c r="FYB4" s="157"/>
      <c r="FYC4" s="157"/>
      <c r="FYD4" s="157"/>
      <c r="FYE4" s="157"/>
      <c r="FYF4" s="157"/>
      <c r="FYG4" s="157"/>
      <c r="FYH4" s="157"/>
      <c r="FYI4" s="157"/>
      <c r="FYJ4" s="157"/>
      <c r="FYK4" s="157"/>
      <c r="FYL4" s="157"/>
      <c r="FYM4" s="157"/>
      <c r="FYN4" s="157"/>
      <c r="FYO4" s="157"/>
      <c r="FYP4" s="157"/>
      <c r="FYQ4" s="157"/>
      <c r="FYR4" s="157"/>
      <c r="FYS4" s="157"/>
      <c r="FYT4" s="157"/>
      <c r="FYU4" s="157"/>
      <c r="FYV4" s="157"/>
      <c r="FYW4" s="157"/>
      <c r="FYX4" s="157"/>
      <c r="FYY4" s="157"/>
      <c r="FYZ4" s="157"/>
      <c r="FZA4" s="157"/>
      <c r="FZB4" s="157"/>
      <c r="FZC4" s="157"/>
      <c r="FZD4" s="157"/>
      <c r="FZE4" s="157"/>
      <c r="FZF4" s="157"/>
      <c r="FZG4" s="157"/>
      <c r="FZH4" s="157"/>
      <c r="FZI4" s="157"/>
      <c r="FZJ4" s="157"/>
      <c r="FZK4" s="157"/>
      <c r="FZL4" s="157"/>
      <c r="FZM4" s="157"/>
      <c r="FZN4" s="157"/>
      <c r="FZO4" s="157"/>
      <c r="FZP4" s="157"/>
      <c r="FZQ4" s="157"/>
      <c r="FZR4" s="157"/>
      <c r="FZS4" s="157"/>
      <c r="FZT4" s="157"/>
      <c r="FZU4" s="157"/>
      <c r="FZV4" s="157"/>
      <c r="FZW4" s="157"/>
      <c r="FZX4" s="157"/>
      <c r="FZY4" s="157"/>
      <c r="FZZ4" s="157"/>
      <c r="GAA4" s="157"/>
      <c r="GAB4" s="157"/>
      <c r="GAC4" s="157"/>
      <c r="GAD4" s="157"/>
      <c r="GAE4" s="157"/>
      <c r="GAF4" s="157"/>
      <c r="GAG4" s="157"/>
      <c r="GAH4" s="157"/>
      <c r="GAI4" s="157"/>
      <c r="GAJ4" s="157"/>
      <c r="GAK4" s="157"/>
      <c r="GAL4" s="157"/>
      <c r="GAM4" s="157"/>
      <c r="GAN4" s="157"/>
      <c r="GAO4" s="157"/>
      <c r="GAP4" s="157"/>
      <c r="GAQ4" s="157"/>
      <c r="GAR4" s="157"/>
      <c r="GAS4" s="157"/>
      <c r="GAT4" s="157"/>
      <c r="GAU4" s="157"/>
      <c r="GAV4" s="157"/>
      <c r="GAW4" s="157"/>
      <c r="GAX4" s="157"/>
      <c r="GAY4" s="157"/>
      <c r="GAZ4" s="157"/>
      <c r="GBA4" s="157"/>
      <c r="GBB4" s="157"/>
      <c r="GBC4" s="157"/>
      <c r="GBD4" s="157"/>
      <c r="GBE4" s="157"/>
      <c r="GBF4" s="157"/>
      <c r="GBG4" s="157"/>
      <c r="GBH4" s="157"/>
      <c r="GBI4" s="157"/>
      <c r="GBJ4" s="157"/>
      <c r="GBK4" s="157"/>
      <c r="GBL4" s="157"/>
      <c r="GBM4" s="157"/>
      <c r="GBN4" s="157"/>
      <c r="GBO4" s="157"/>
      <c r="GBP4" s="157"/>
      <c r="GBQ4" s="157"/>
      <c r="GBR4" s="157"/>
      <c r="GBS4" s="157"/>
      <c r="GBT4" s="157"/>
      <c r="GBU4" s="157"/>
      <c r="GBV4" s="157"/>
      <c r="GBW4" s="157"/>
      <c r="GBX4" s="157"/>
      <c r="GBY4" s="157"/>
      <c r="GBZ4" s="157"/>
      <c r="GCA4" s="157"/>
      <c r="GCB4" s="157"/>
      <c r="GCC4" s="157"/>
      <c r="GCD4" s="157"/>
      <c r="GCE4" s="157"/>
      <c r="GCF4" s="157"/>
      <c r="GCG4" s="157"/>
      <c r="GCH4" s="157"/>
      <c r="GCI4" s="157"/>
      <c r="GCJ4" s="157"/>
      <c r="GCK4" s="157"/>
      <c r="GCL4" s="157"/>
      <c r="GCM4" s="157"/>
      <c r="GCN4" s="157"/>
      <c r="GCO4" s="157"/>
      <c r="GCP4" s="157"/>
      <c r="GCQ4" s="157"/>
      <c r="GCR4" s="157"/>
      <c r="GCS4" s="157"/>
      <c r="GCT4" s="157"/>
      <c r="GCU4" s="157"/>
      <c r="GCV4" s="157"/>
      <c r="GCW4" s="157"/>
      <c r="GCX4" s="157"/>
      <c r="GCY4" s="157"/>
      <c r="GCZ4" s="157"/>
      <c r="GDA4" s="157"/>
      <c r="GDB4" s="157"/>
      <c r="GDC4" s="157"/>
      <c r="GDD4" s="157"/>
      <c r="GDE4" s="157"/>
      <c r="GDF4" s="157"/>
      <c r="GDG4" s="157"/>
      <c r="GDH4" s="157"/>
      <c r="GDI4" s="157"/>
      <c r="GDJ4" s="157"/>
      <c r="GDK4" s="157"/>
      <c r="GDL4" s="157"/>
      <c r="GDM4" s="157"/>
      <c r="GDN4" s="157"/>
      <c r="GDO4" s="157"/>
      <c r="GDP4" s="157"/>
      <c r="GDQ4" s="157"/>
      <c r="GDR4" s="157"/>
      <c r="GDS4" s="157"/>
      <c r="GDT4" s="157"/>
      <c r="GDU4" s="157"/>
      <c r="GDV4" s="157"/>
      <c r="GDW4" s="157"/>
      <c r="GDX4" s="157"/>
      <c r="GDY4" s="157"/>
      <c r="GDZ4" s="157"/>
      <c r="GEA4" s="157"/>
      <c r="GEB4" s="157"/>
      <c r="GEC4" s="157"/>
      <c r="GED4" s="157"/>
      <c r="GEE4" s="157"/>
      <c r="GEF4" s="157"/>
      <c r="GEG4" s="157"/>
      <c r="GEH4" s="157"/>
      <c r="GEI4" s="157"/>
      <c r="GEJ4" s="157"/>
      <c r="GEK4" s="157"/>
      <c r="GEL4" s="157"/>
      <c r="GEM4" s="157"/>
      <c r="GEN4" s="157"/>
      <c r="GEO4" s="157"/>
      <c r="GEP4" s="157"/>
      <c r="GEQ4" s="157"/>
      <c r="GER4" s="157"/>
      <c r="GES4" s="157"/>
      <c r="GET4" s="157"/>
      <c r="GEU4" s="157"/>
      <c r="GEV4" s="157"/>
      <c r="GEW4" s="157"/>
      <c r="GEX4" s="157"/>
      <c r="GEY4" s="157"/>
      <c r="GEZ4" s="157"/>
      <c r="GFA4" s="157"/>
      <c r="GFB4" s="157"/>
      <c r="GFC4" s="157"/>
      <c r="GFD4" s="157"/>
      <c r="GFE4" s="157"/>
      <c r="GFF4" s="157"/>
      <c r="GFG4" s="157"/>
      <c r="GFH4" s="157"/>
      <c r="GFI4" s="157"/>
      <c r="GFJ4" s="157"/>
      <c r="GFK4" s="157"/>
      <c r="GFL4" s="157"/>
      <c r="GFM4" s="157"/>
      <c r="GFN4" s="157"/>
      <c r="GFO4" s="157"/>
      <c r="GFP4" s="157"/>
      <c r="GFQ4" s="157"/>
      <c r="GFR4" s="157"/>
      <c r="GFS4" s="157"/>
      <c r="GFT4" s="157"/>
      <c r="GFU4" s="157"/>
      <c r="GFV4" s="157"/>
      <c r="GFW4" s="157"/>
      <c r="GFX4" s="157"/>
      <c r="GFY4" s="157"/>
      <c r="GFZ4" s="157"/>
      <c r="GGA4" s="157"/>
      <c r="GGB4" s="157"/>
      <c r="GGC4" s="157"/>
      <c r="GGD4" s="157"/>
      <c r="GGE4" s="157"/>
      <c r="GGF4" s="157"/>
      <c r="GGG4" s="157"/>
      <c r="GGH4" s="157"/>
      <c r="GGI4" s="157"/>
      <c r="GGJ4" s="157"/>
      <c r="GGK4" s="157"/>
      <c r="GGL4" s="157"/>
      <c r="GGM4" s="157"/>
      <c r="GGN4" s="157"/>
      <c r="GGO4" s="157"/>
      <c r="GGP4" s="157"/>
      <c r="GGQ4" s="157"/>
      <c r="GGR4" s="157"/>
      <c r="GGS4" s="157"/>
      <c r="GGT4" s="157"/>
      <c r="GGU4" s="157"/>
      <c r="GGV4" s="157"/>
      <c r="GGW4" s="157"/>
      <c r="GGX4" s="157"/>
      <c r="GGY4" s="157"/>
      <c r="GGZ4" s="157"/>
      <c r="GHA4" s="157"/>
      <c r="GHB4" s="157"/>
      <c r="GHC4" s="157"/>
      <c r="GHD4" s="157"/>
      <c r="GHE4" s="157"/>
      <c r="GHF4" s="157"/>
      <c r="GHG4" s="157"/>
      <c r="GHH4" s="157"/>
      <c r="GHI4" s="157"/>
      <c r="GHJ4" s="157"/>
      <c r="GHK4" s="157"/>
      <c r="GHL4" s="157"/>
      <c r="GHM4" s="157"/>
      <c r="GHN4" s="157"/>
      <c r="GHO4" s="157"/>
      <c r="GHP4" s="157"/>
      <c r="GHQ4" s="157"/>
      <c r="GHR4" s="157"/>
      <c r="GHS4" s="157"/>
      <c r="GHT4" s="157"/>
      <c r="GHU4" s="157"/>
      <c r="GHV4" s="157"/>
      <c r="GHW4" s="157"/>
      <c r="GHX4" s="157"/>
      <c r="GHY4" s="157"/>
      <c r="GHZ4" s="157"/>
      <c r="GIA4" s="157"/>
      <c r="GIB4" s="157"/>
      <c r="GIC4" s="157"/>
      <c r="GID4" s="157"/>
      <c r="GIE4" s="157"/>
      <c r="GIF4" s="157"/>
      <c r="GIG4" s="157"/>
      <c r="GIH4" s="157"/>
      <c r="GII4" s="157"/>
      <c r="GIJ4" s="157"/>
      <c r="GIK4" s="157"/>
      <c r="GIL4" s="157"/>
      <c r="GIM4" s="157"/>
      <c r="GIN4" s="157"/>
      <c r="GIO4" s="157"/>
      <c r="GIP4" s="157"/>
      <c r="GIQ4" s="157"/>
      <c r="GIR4" s="157"/>
      <c r="GIS4" s="157"/>
      <c r="GIT4" s="157"/>
      <c r="GIU4" s="157"/>
      <c r="GIV4" s="157"/>
      <c r="GIW4" s="157"/>
      <c r="GIX4" s="157"/>
      <c r="GIY4" s="157"/>
      <c r="GIZ4" s="157"/>
      <c r="GJA4" s="157"/>
      <c r="GJB4" s="157"/>
      <c r="GJC4" s="157"/>
      <c r="GJD4" s="157"/>
      <c r="GJE4" s="157"/>
      <c r="GJF4" s="157"/>
      <c r="GJG4" s="157"/>
      <c r="GJH4" s="157"/>
      <c r="GJI4" s="157"/>
      <c r="GJJ4" s="157"/>
      <c r="GJK4" s="157"/>
      <c r="GJL4" s="157"/>
      <c r="GJM4" s="157"/>
      <c r="GJN4" s="157"/>
      <c r="GJO4" s="157"/>
      <c r="GJP4" s="157"/>
      <c r="GJQ4" s="157"/>
      <c r="GJR4" s="157"/>
      <c r="GJS4" s="157"/>
      <c r="GJT4" s="157"/>
      <c r="GJU4" s="157"/>
      <c r="GJV4" s="157"/>
      <c r="GJW4" s="157"/>
      <c r="GJX4" s="157"/>
      <c r="GJY4" s="157"/>
      <c r="GJZ4" s="157"/>
      <c r="GKA4" s="157"/>
      <c r="GKB4" s="157"/>
      <c r="GKC4" s="157"/>
      <c r="GKD4" s="157"/>
      <c r="GKE4" s="157"/>
      <c r="GKF4" s="157"/>
      <c r="GKG4" s="157"/>
      <c r="GKH4" s="157"/>
      <c r="GKI4" s="157"/>
      <c r="GKJ4" s="157"/>
      <c r="GKK4" s="157"/>
      <c r="GKL4" s="157"/>
      <c r="GKM4" s="157"/>
      <c r="GKN4" s="157"/>
      <c r="GKO4" s="157"/>
      <c r="GKP4" s="157"/>
      <c r="GKQ4" s="157"/>
      <c r="GKR4" s="157"/>
      <c r="GKS4" s="157"/>
      <c r="GKT4" s="157"/>
      <c r="GKU4" s="157"/>
      <c r="GKV4" s="157"/>
      <c r="GKW4" s="157"/>
      <c r="GKX4" s="157"/>
      <c r="GKY4" s="157"/>
      <c r="GKZ4" s="157"/>
      <c r="GLA4" s="157"/>
      <c r="GLB4" s="157"/>
      <c r="GLC4" s="157"/>
      <c r="GLD4" s="157"/>
      <c r="GLE4" s="157"/>
      <c r="GLF4" s="157"/>
      <c r="GLG4" s="157"/>
      <c r="GLH4" s="157"/>
      <c r="GLI4" s="157"/>
      <c r="GLJ4" s="157"/>
      <c r="GLK4" s="157"/>
      <c r="GLL4" s="157"/>
      <c r="GLM4" s="157"/>
      <c r="GLN4" s="157"/>
      <c r="GLO4" s="157"/>
      <c r="GLP4" s="157"/>
      <c r="GLQ4" s="157"/>
      <c r="GLR4" s="157"/>
      <c r="GLS4" s="157"/>
      <c r="GLT4" s="157"/>
      <c r="GLU4" s="157"/>
      <c r="GLV4" s="157"/>
      <c r="GLW4" s="157"/>
      <c r="GLX4" s="157"/>
      <c r="GLY4" s="157"/>
      <c r="GLZ4" s="157"/>
      <c r="GMA4" s="157"/>
      <c r="GMB4" s="157"/>
      <c r="GMC4" s="157"/>
      <c r="GMD4" s="157"/>
      <c r="GME4" s="157"/>
      <c r="GMF4" s="157"/>
      <c r="GMG4" s="157"/>
      <c r="GMH4" s="157"/>
      <c r="GMI4" s="157"/>
      <c r="GMJ4" s="157"/>
      <c r="GMK4" s="157"/>
      <c r="GML4" s="157"/>
      <c r="GMM4" s="157"/>
      <c r="GMN4" s="157"/>
      <c r="GMO4" s="157"/>
      <c r="GMP4" s="157"/>
      <c r="GMQ4" s="157"/>
      <c r="GMR4" s="157"/>
      <c r="GMS4" s="157"/>
      <c r="GMT4" s="157"/>
      <c r="GMU4" s="157"/>
      <c r="GMV4" s="157"/>
      <c r="GMW4" s="157"/>
      <c r="GMX4" s="157"/>
      <c r="GMY4" s="157"/>
      <c r="GMZ4" s="157"/>
      <c r="GNA4" s="157"/>
      <c r="GNB4" s="157"/>
      <c r="GNC4" s="157"/>
      <c r="GND4" s="157"/>
      <c r="GNE4" s="157"/>
      <c r="GNF4" s="157"/>
      <c r="GNG4" s="157"/>
      <c r="GNH4" s="157"/>
      <c r="GNI4" s="157"/>
      <c r="GNJ4" s="157"/>
      <c r="GNK4" s="157"/>
      <c r="GNL4" s="157"/>
      <c r="GNM4" s="157"/>
      <c r="GNN4" s="157"/>
      <c r="GNO4" s="157"/>
      <c r="GNP4" s="157"/>
      <c r="GNQ4" s="157"/>
      <c r="GNR4" s="157"/>
      <c r="GNS4" s="157"/>
      <c r="GNT4" s="157"/>
      <c r="GNU4" s="157"/>
      <c r="GNV4" s="157"/>
      <c r="GNW4" s="157"/>
      <c r="GNX4" s="157"/>
      <c r="GNY4" s="157"/>
      <c r="GNZ4" s="157"/>
      <c r="GOA4" s="157"/>
      <c r="GOB4" s="157"/>
      <c r="GOC4" s="157"/>
      <c r="GOD4" s="157"/>
      <c r="GOE4" s="157"/>
      <c r="GOF4" s="157"/>
      <c r="GOG4" s="157"/>
      <c r="GOH4" s="157"/>
      <c r="GOI4" s="157"/>
      <c r="GOJ4" s="157"/>
      <c r="GOK4" s="157"/>
      <c r="GOL4" s="157"/>
      <c r="GOM4" s="157"/>
      <c r="GON4" s="157"/>
      <c r="GOO4" s="157"/>
      <c r="GOP4" s="157"/>
      <c r="GOQ4" s="157"/>
      <c r="GOR4" s="157"/>
      <c r="GOS4" s="157"/>
      <c r="GOT4" s="157"/>
      <c r="GOU4" s="157"/>
      <c r="GOV4" s="157"/>
      <c r="GOW4" s="157"/>
      <c r="GOX4" s="157"/>
      <c r="GOY4" s="157"/>
      <c r="GOZ4" s="157"/>
      <c r="GPA4" s="157"/>
      <c r="GPB4" s="157"/>
      <c r="GPC4" s="157"/>
      <c r="GPD4" s="157"/>
      <c r="GPE4" s="157"/>
      <c r="GPF4" s="157"/>
      <c r="GPG4" s="157"/>
      <c r="GPH4" s="157"/>
      <c r="GPI4" s="157"/>
      <c r="GPJ4" s="157"/>
      <c r="GPK4" s="157"/>
      <c r="GPL4" s="157"/>
      <c r="GPM4" s="157"/>
      <c r="GPN4" s="157"/>
      <c r="GPO4" s="157"/>
      <c r="GPP4" s="157"/>
      <c r="GPQ4" s="157"/>
      <c r="GPR4" s="157"/>
      <c r="GPS4" s="157"/>
      <c r="GPT4" s="157"/>
      <c r="GPU4" s="157"/>
      <c r="GPV4" s="157"/>
      <c r="GPW4" s="157"/>
      <c r="GPX4" s="157"/>
      <c r="GPY4" s="157"/>
      <c r="GPZ4" s="157"/>
      <c r="GQA4" s="157"/>
      <c r="GQB4" s="157"/>
      <c r="GQC4" s="157"/>
      <c r="GQD4" s="157"/>
      <c r="GQE4" s="157"/>
      <c r="GQF4" s="157"/>
      <c r="GQG4" s="157"/>
      <c r="GQH4" s="157"/>
      <c r="GQI4" s="157"/>
      <c r="GQJ4" s="157"/>
      <c r="GQK4" s="157"/>
      <c r="GQL4" s="157"/>
      <c r="GQM4" s="157"/>
      <c r="GQN4" s="157"/>
      <c r="GQO4" s="157"/>
      <c r="GQP4" s="157"/>
      <c r="GQQ4" s="157"/>
      <c r="GQR4" s="157"/>
      <c r="GQS4" s="157"/>
      <c r="GQT4" s="157"/>
      <c r="GQU4" s="157"/>
      <c r="GQV4" s="157"/>
      <c r="GQW4" s="157"/>
      <c r="GQX4" s="157"/>
      <c r="GQY4" s="157"/>
      <c r="GQZ4" s="157"/>
      <c r="GRA4" s="157"/>
      <c r="GRB4" s="157"/>
      <c r="GRC4" s="157"/>
      <c r="GRD4" s="157"/>
      <c r="GRE4" s="157"/>
      <c r="GRF4" s="157"/>
      <c r="GRG4" s="157"/>
      <c r="GRH4" s="157"/>
      <c r="GRI4" s="157"/>
      <c r="GRJ4" s="157"/>
      <c r="GRK4" s="157"/>
      <c r="GRL4" s="157"/>
      <c r="GRM4" s="157"/>
      <c r="GRN4" s="157"/>
      <c r="GRO4" s="157"/>
      <c r="GRP4" s="157"/>
      <c r="GRQ4" s="157"/>
      <c r="GRR4" s="157"/>
      <c r="GRS4" s="157"/>
      <c r="GRT4" s="157"/>
      <c r="GRU4" s="157"/>
      <c r="GRV4" s="157"/>
      <c r="GRW4" s="157"/>
      <c r="GRX4" s="157"/>
      <c r="GRY4" s="157"/>
      <c r="GRZ4" s="157"/>
      <c r="GSA4" s="157"/>
      <c r="GSB4" s="157"/>
      <c r="GSC4" s="157"/>
      <c r="GSD4" s="157"/>
      <c r="GSE4" s="157"/>
      <c r="GSF4" s="157"/>
      <c r="GSG4" s="157"/>
      <c r="GSH4" s="157"/>
      <c r="GSI4" s="157"/>
      <c r="GSJ4" s="157"/>
      <c r="GSK4" s="157"/>
      <c r="GSL4" s="157"/>
      <c r="GSM4" s="157"/>
      <c r="GSN4" s="157"/>
      <c r="GSO4" s="157"/>
      <c r="GSP4" s="157"/>
      <c r="GSQ4" s="157"/>
      <c r="GSR4" s="157"/>
      <c r="GSS4" s="157"/>
      <c r="GST4" s="157"/>
      <c r="GSU4" s="157"/>
      <c r="GSV4" s="157"/>
      <c r="GSW4" s="157"/>
      <c r="GSX4" s="157"/>
      <c r="GSY4" s="157"/>
      <c r="GSZ4" s="157"/>
      <c r="GTA4" s="157"/>
      <c r="GTB4" s="157"/>
      <c r="GTC4" s="157"/>
      <c r="GTD4" s="157"/>
      <c r="GTE4" s="157"/>
      <c r="GTF4" s="157"/>
      <c r="GTG4" s="157"/>
      <c r="GTH4" s="157"/>
      <c r="GTI4" s="157"/>
      <c r="GTJ4" s="157"/>
      <c r="GTK4" s="157"/>
      <c r="GTL4" s="157"/>
      <c r="GTM4" s="157"/>
      <c r="GTN4" s="157"/>
      <c r="GTO4" s="157"/>
      <c r="GTP4" s="157"/>
      <c r="GTQ4" s="157"/>
      <c r="GTR4" s="157"/>
      <c r="GTS4" s="157"/>
      <c r="GTT4" s="157"/>
      <c r="GTU4" s="157"/>
      <c r="GTV4" s="157"/>
      <c r="GTW4" s="157"/>
      <c r="GTX4" s="157"/>
      <c r="GTY4" s="157"/>
      <c r="GTZ4" s="157"/>
      <c r="GUA4" s="157"/>
      <c r="GUB4" s="157"/>
      <c r="GUC4" s="157"/>
      <c r="GUD4" s="157"/>
      <c r="GUE4" s="157"/>
      <c r="GUF4" s="157"/>
      <c r="GUG4" s="157"/>
      <c r="GUH4" s="157"/>
      <c r="GUI4" s="157"/>
      <c r="GUJ4" s="157"/>
      <c r="GUK4" s="157"/>
      <c r="GUL4" s="157"/>
      <c r="GUM4" s="157"/>
      <c r="GUN4" s="157"/>
      <c r="GUO4" s="157"/>
      <c r="GUP4" s="157"/>
      <c r="GUQ4" s="157"/>
      <c r="GUR4" s="157"/>
      <c r="GUS4" s="157"/>
      <c r="GUT4" s="157"/>
      <c r="GUU4" s="157"/>
      <c r="GUV4" s="157"/>
      <c r="GUW4" s="157"/>
      <c r="GUX4" s="157"/>
      <c r="GUY4" s="157"/>
      <c r="GUZ4" s="157"/>
      <c r="GVA4" s="157"/>
      <c r="GVB4" s="157"/>
      <c r="GVC4" s="157"/>
      <c r="GVD4" s="157"/>
      <c r="GVE4" s="157"/>
      <c r="GVF4" s="157"/>
      <c r="GVG4" s="157"/>
      <c r="GVH4" s="157"/>
      <c r="GVI4" s="157"/>
      <c r="GVJ4" s="157"/>
      <c r="GVK4" s="157"/>
      <c r="GVL4" s="157"/>
      <c r="GVM4" s="157"/>
      <c r="GVN4" s="157"/>
      <c r="GVO4" s="157"/>
      <c r="GVP4" s="157"/>
      <c r="GVQ4" s="157"/>
      <c r="GVR4" s="157"/>
      <c r="GVS4" s="157"/>
      <c r="GVT4" s="157"/>
      <c r="GVU4" s="157"/>
      <c r="GVV4" s="157"/>
      <c r="GVW4" s="157"/>
      <c r="GVX4" s="157"/>
      <c r="GVY4" s="157"/>
      <c r="GVZ4" s="157"/>
      <c r="GWA4" s="157"/>
      <c r="GWB4" s="157"/>
      <c r="GWC4" s="157"/>
      <c r="GWD4" s="157"/>
      <c r="GWE4" s="157"/>
      <c r="GWF4" s="157"/>
      <c r="GWG4" s="157"/>
      <c r="GWH4" s="157"/>
      <c r="GWI4" s="157"/>
      <c r="GWJ4" s="157"/>
      <c r="GWK4" s="157"/>
      <c r="GWL4" s="157"/>
      <c r="GWM4" s="157"/>
      <c r="GWN4" s="157"/>
      <c r="GWO4" s="157"/>
      <c r="GWP4" s="157"/>
      <c r="GWQ4" s="157"/>
      <c r="GWR4" s="157"/>
      <c r="GWS4" s="157"/>
      <c r="GWT4" s="157"/>
      <c r="GWU4" s="157"/>
      <c r="GWV4" s="157"/>
      <c r="GWW4" s="157"/>
      <c r="GWX4" s="157"/>
      <c r="GWY4" s="157"/>
      <c r="GWZ4" s="157"/>
      <c r="GXA4" s="157"/>
      <c r="GXB4" s="157"/>
      <c r="GXC4" s="157"/>
      <c r="GXD4" s="157"/>
      <c r="GXE4" s="157"/>
      <c r="GXF4" s="157"/>
      <c r="GXG4" s="157"/>
      <c r="GXH4" s="157"/>
      <c r="GXI4" s="157"/>
      <c r="GXJ4" s="157"/>
      <c r="GXK4" s="157"/>
      <c r="GXL4" s="157"/>
      <c r="GXM4" s="157"/>
      <c r="GXN4" s="157"/>
      <c r="GXO4" s="157"/>
      <c r="GXP4" s="157"/>
      <c r="GXQ4" s="157"/>
      <c r="GXR4" s="157"/>
      <c r="GXS4" s="157"/>
      <c r="GXT4" s="157"/>
      <c r="GXU4" s="157"/>
      <c r="GXV4" s="157"/>
      <c r="GXW4" s="157"/>
      <c r="GXX4" s="157"/>
      <c r="GXY4" s="157"/>
      <c r="GXZ4" s="157"/>
      <c r="GYA4" s="157"/>
      <c r="GYB4" s="157"/>
      <c r="GYC4" s="157"/>
      <c r="GYD4" s="157"/>
      <c r="GYE4" s="157"/>
      <c r="GYF4" s="157"/>
      <c r="GYG4" s="157"/>
      <c r="GYH4" s="157"/>
      <c r="GYI4" s="157"/>
      <c r="GYJ4" s="157"/>
      <c r="GYK4" s="157"/>
      <c r="GYL4" s="157"/>
      <c r="GYM4" s="157"/>
      <c r="GYN4" s="157"/>
      <c r="GYO4" s="157"/>
      <c r="GYP4" s="157"/>
      <c r="GYQ4" s="157"/>
      <c r="GYR4" s="157"/>
      <c r="GYS4" s="157"/>
      <c r="GYT4" s="157"/>
      <c r="GYU4" s="157"/>
      <c r="GYV4" s="157"/>
      <c r="GYW4" s="157"/>
      <c r="GYX4" s="157"/>
      <c r="GYY4" s="157"/>
      <c r="GYZ4" s="157"/>
      <c r="GZA4" s="157"/>
      <c r="GZB4" s="157"/>
      <c r="GZC4" s="157"/>
      <c r="GZD4" s="157"/>
      <c r="GZE4" s="157"/>
      <c r="GZF4" s="157"/>
      <c r="GZG4" s="157"/>
      <c r="GZH4" s="157"/>
      <c r="GZI4" s="157"/>
      <c r="GZJ4" s="157"/>
      <c r="GZK4" s="157"/>
      <c r="GZL4" s="157"/>
      <c r="GZM4" s="157"/>
      <c r="GZN4" s="157"/>
      <c r="GZO4" s="157"/>
      <c r="GZP4" s="157"/>
      <c r="GZQ4" s="157"/>
      <c r="GZR4" s="157"/>
      <c r="GZS4" s="157"/>
      <c r="GZT4" s="157"/>
      <c r="GZU4" s="157"/>
      <c r="GZV4" s="157"/>
      <c r="GZW4" s="157"/>
      <c r="GZX4" s="157"/>
      <c r="GZY4" s="157"/>
      <c r="GZZ4" s="157"/>
      <c r="HAA4" s="157"/>
      <c r="HAB4" s="157"/>
      <c r="HAC4" s="157"/>
      <c r="HAD4" s="157"/>
      <c r="HAE4" s="157"/>
      <c r="HAF4" s="157"/>
      <c r="HAG4" s="157"/>
      <c r="HAH4" s="157"/>
      <c r="HAI4" s="157"/>
      <c r="HAJ4" s="157"/>
      <c r="HAK4" s="157"/>
      <c r="HAL4" s="157"/>
      <c r="HAM4" s="157"/>
      <c r="HAN4" s="157"/>
      <c r="HAO4" s="157"/>
      <c r="HAP4" s="157"/>
      <c r="HAQ4" s="157"/>
      <c r="HAR4" s="157"/>
      <c r="HAS4" s="157"/>
      <c r="HAT4" s="157"/>
      <c r="HAU4" s="157"/>
      <c r="HAV4" s="157"/>
      <c r="HAW4" s="157"/>
      <c r="HAX4" s="157"/>
      <c r="HAY4" s="157"/>
      <c r="HAZ4" s="157"/>
      <c r="HBA4" s="157"/>
      <c r="HBB4" s="157"/>
      <c r="HBC4" s="157"/>
      <c r="HBD4" s="157"/>
      <c r="HBE4" s="157"/>
      <c r="HBF4" s="157"/>
      <c r="HBG4" s="157"/>
      <c r="HBH4" s="157"/>
      <c r="HBI4" s="157"/>
      <c r="HBJ4" s="157"/>
      <c r="HBK4" s="157"/>
      <c r="HBL4" s="157"/>
      <c r="HBM4" s="157"/>
      <c r="HBN4" s="157"/>
      <c r="HBO4" s="157"/>
      <c r="HBP4" s="157"/>
      <c r="HBQ4" s="157"/>
      <c r="HBR4" s="157"/>
      <c r="HBS4" s="157"/>
      <c r="HBT4" s="157"/>
      <c r="HBU4" s="157"/>
      <c r="HBV4" s="157"/>
      <c r="HBW4" s="157"/>
      <c r="HBX4" s="157"/>
      <c r="HBY4" s="157"/>
      <c r="HBZ4" s="157"/>
      <c r="HCA4" s="157"/>
      <c r="HCB4" s="157"/>
      <c r="HCC4" s="157"/>
      <c r="HCD4" s="157"/>
      <c r="HCE4" s="157"/>
      <c r="HCF4" s="157"/>
      <c r="HCG4" s="157"/>
      <c r="HCH4" s="157"/>
      <c r="HCI4" s="157"/>
      <c r="HCJ4" s="157"/>
      <c r="HCK4" s="157"/>
      <c r="HCL4" s="157"/>
      <c r="HCM4" s="157"/>
      <c r="HCN4" s="157"/>
      <c r="HCO4" s="157"/>
      <c r="HCP4" s="157"/>
      <c r="HCQ4" s="157"/>
      <c r="HCR4" s="157"/>
      <c r="HCS4" s="157"/>
      <c r="HCT4" s="157"/>
      <c r="HCU4" s="157"/>
      <c r="HCV4" s="157"/>
      <c r="HCW4" s="157"/>
      <c r="HCX4" s="157"/>
      <c r="HCY4" s="157"/>
      <c r="HCZ4" s="157"/>
      <c r="HDA4" s="157"/>
      <c r="HDB4" s="157"/>
      <c r="HDC4" s="157"/>
      <c r="HDD4" s="157"/>
      <c r="HDE4" s="157"/>
      <c r="HDF4" s="157"/>
      <c r="HDG4" s="157"/>
      <c r="HDH4" s="157"/>
      <c r="HDI4" s="157"/>
      <c r="HDJ4" s="157"/>
      <c r="HDK4" s="157"/>
      <c r="HDL4" s="157"/>
      <c r="HDM4" s="157"/>
      <c r="HDN4" s="157"/>
      <c r="HDO4" s="157"/>
      <c r="HDP4" s="157"/>
      <c r="HDQ4" s="157"/>
      <c r="HDR4" s="157"/>
      <c r="HDS4" s="157"/>
      <c r="HDT4" s="157"/>
      <c r="HDU4" s="157"/>
      <c r="HDV4" s="157"/>
      <c r="HDW4" s="157"/>
      <c r="HDX4" s="157"/>
      <c r="HDY4" s="157"/>
      <c r="HDZ4" s="157"/>
      <c r="HEA4" s="157"/>
      <c r="HEB4" s="157"/>
      <c r="HEC4" s="157"/>
      <c r="HED4" s="157"/>
      <c r="HEE4" s="157"/>
      <c r="HEF4" s="157"/>
      <c r="HEG4" s="157"/>
      <c r="HEH4" s="157"/>
      <c r="HEI4" s="157"/>
      <c r="HEJ4" s="157"/>
      <c r="HEK4" s="157"/>
      <c r="HEL4" s="157"/>
      <c r="HEM4" s="157"/>
      <c r="HEN4" s="157"/>
      <c r="HEO4" s="157"/>
      <c r="HEP4" s="157"/>
      <c r="HEQ4" s="157"/>
      <c r="HER4" s="157"/>
      <c r="HES4" s="157"/>
      <c r="HET4" s="157"/>
      <c r="HEU4" s="157"/>
      <c r="HEV4" s="157"/>
      <c r="HEW4" s="157"/>
      <c r="HEX4" s="157"/>
      <c r="HEY4" s="157"/>
      <c r="HEZ4" s="157"/>
      <c r="HFA4" s="157"/>
      <c r="HFB4" s="157"/>
      <c r="HFC4" s="157"/>
      <c r="HFD4" s="157"/>
      <c r="HFE4" s="157"/>
      <c r="HFF4" s="157"/>
      <c r="HFG4" s="157"/>
      <c r="HFH4" s="157"/>
      <c r="HFI4" s="157"/>
      <c r="HFJ4" s="157"/>
      <c r="HFK4" s="157"/>
      <c r="HFL4" s="157"/>
      <c r="HFM4" s="157"/>
      <c r="HFN4" s="157"/>
      <c r="HFO4" s="157"/>
      <c r="HFP4" s="157"/>
      <c r="HFQ4" s="157"/>
      <c r="HFR4" s="157"/>
      <c r="HFS4" s="157"/>
      <c r="HFT4" s="157"/>
      <c r="HFU4" s="157"/>
      <c r="HFV4" s="157"/>
      <c r="HFW4" s="157"/>
      <c r="HFX4" s="157"/>
      <c r="HFY4" s="157"/>
      <c r="HFZ4" s="157"/>
      <c r="HGA4" s="157"/>
      <c r="HGB4" s="157"/>
      <c r="HGC4" s="157"/>
      <c r="HGD4" s="157"/>
      <c r="HGE4" s="157"/>
      <c r="HGF4" s="157"/>
      <c r="HGG4" s="157"/>
      <c r="HGH4" s="157"/>
      <c r="HGI4" s="157"/>
      <c r="HGJ4" s="157"/>
      <c r="HGK4" s="157"/>
      <c r="HGL4" s="157"/>
      <c r="HGM4" s="157"/>
      <c r="HGN4" s="157"/>
      <c r="HGO4" s="157"/>
      <c r="HGP4" s="157"/>
      <c r="HGQ4" s="157"/>
      <c r="HGR4" s="157"/>
      <c r="HGS4" s="157"/>
      <c r="HGT4" s="157"/>
      <c r="HGU4" s="157"/>
      <c r="HGV4" s="157"/>
      <c r="HGW4" s="157"/>
      <c r="HGX4" s="157"/>
      <c r="HGY4" s="157"/>
      <c r="HGZ4" s="157"/>
      <c r="HHA4" s="157"/>
      <c r="HHB4" s="157"/>
      <c r="HHC4" s="157"/>
      <c r="HHD4" s="157"/>
      <c r="HHE4" s="157"/>
      <c r="HHF4" s="157"/>
      <c r="HHG4" s="157"/>
      <c r="HHH4" s="157"/>
      <c r="HHI4" s="157"/>
      <c r="HHJ4" s="157"/>
      <c r="HHK4" s="157"/>
      <c r="HHL4" s="157"/>
      <c r="HHM4" s="157"/>
      <c r="HHN4" s="157"/>
      <c r="HHO4" s="157"/>
      <c r="HHP4" s="157"/>
      <c r="HHQ4" s="157"/>
      <c r="HHR4" s="157"/>
      <c r="HHS4" s="157"/>
      <c r="HHT4" s="157"/>
      <c r="HHU4" s="157"/>
      <c r="HHV4" s="157"/>
      <c r="HHW4" s="157"/>
      <c r="HHX4" s="157"/>
      <c r="HHY4" s="157"/>
      <c r="HHZ4" s="157"/>
      <c r="HIA4" s="157"/>
      <c r="HIB4" s="157"/>
      <c r="HIC4" s="157"/>
      <c r="HID4" s="157"/>
      <c r="HIE4" s="157"/>
      <c r="HIF4" s="157"/>
      <c r="HIG4" s="157"/>
      <c r="HIH4" s="157"/>
      <c r="HII4" s="157"/>
      <c r="HIJ4" s="157"/>
      <c r="HIK4" s="157"/>
      <c r="HIL4" s="157"/>
      <c r="HIM4" s="157"/>
      <c r="HIN4" s="157"/>
      <c r="HIO4" s="157"/>
      <c r="HIP4" s="157"/>
      <c r="HIQ4" s="157"/>
      <c r="HIR4" s="157"/>
      <c r="HIS4" s="157"/>
      <c r="HIT4" s="157"/>
      <c r="HIU4" s="157"/>
      <c r="HIV4" s="157"/>
      <c r="HIW4" s="157"/>
      <c r="HIX4" s="157"/>
      <c r="HIY4" s="157"/>
      <c r="HIZ4" s="157"/>
      <c r="HJA4" s="157"/>
      <c r="HJB4" s="157"/>
      <c r="HJC4" s="157"/>
      <c r="HJD4" s="157"/>
      <c r="HJE4" s="157"/>
      <c r="HJF4" s="157"/>
      <c r="HJG4" s="157"/>
      <c r="HJH4" s="157"/>
      <c r="HJI4" s="157"/>
      <c r="HJJ4" s="157"/>
      <c r="HJK4" s="157"/>
      <c r="HJL4" s="157"/>
      <c r="HJM4" s="157"/>
      <c r="HJN4" s="157"/>
      <c r="HJO4" s="157"/>
      <c r="HJP4" s="157"/>
      <c r="HJQ4" s="157"/>
      <c r="HJR4" s="157"/>
      <c r="HJS4" s="157"/>
      <c r="HJT4" s="157"/>
      <c r="HJU4" s="157"/>
      <c r="HJV4" s="157"/>
      <c r="HJW4" s="157"/>
      <c r="HJX4" s="157"/>
      <c r="HJY4" s="157"/>
      <c r="HJZ4" s="157"/>
      <c r="HKA4" s="157"/>
      <c r="HKB4" s="157"/>
      <c r="HKC4" s="157"/>
      <c r="HKD4" s="157"/>
      <c r="HKE4" s="157"/>
      <c r="HKF4" s="157"/>
      <c r="HKG4" s="157"/>
      <c r="HKH4" s="157"/>
      <c r="HKI4" s="157"/>
      <c r="HKJ4" s="157"/>
      <c r="HKK4" s="157"/>
      <c r="HKL4" s="157"/>
      <c r="HKM4" s="157"/>
      <c r="HKN4" s="157"/>
      <c r="HKO4" s="157"/>
      <c r="HKP4" s="157"/>
      <c r="HKQ4" s="157"/>
      <c r="HKR4" s="157"/>
      <c r="HKS4" s="157"/>
      <c r="HKT4" s="157"/>
      <c r="HKU4" s="157"/>
      <c r="HKV4" s="157"/>
      <c r="HKW4" s="157"/>
      <c r="HKX4" s="157"/>
      <c r="HKY4" s="157"/>
      <c r="HKZ4" s="157"/>
      <c r="HLA4" s="157"/>
      <c r="HLB4" s="157"/>
      <c r="HLC4" s="157"/>
      <c r="HLD4" s="157"/>
      <c r="HLE4" s="157"/>
      <c r="HLF4" s="157"/>
      <c r="HLG4" s="157"/>
      <c r="HLH4" s="157"/>
      <c r="HLI4" s="157"/>
      <c r="HLJ4" s="157"/>
      <c r="HLK4" s="157"/>
      <c r="HLL4" s="157"/>
      <c r="HLM4" s="157"/>
      <c r="HLN4" s="157"/>
      <c r="HLO4" s="157"/>
      <c r="HLP4" s="157"/>
      <c r="HLQ4" s="157"/>
      <c r="HLR4" s="157"/>
      <c r="HLS4" s="157"/>
      <c r="HLT4" s="157"/>
      <c r="HLU4" s="157"/>
      <c r="HLV4" s="157"/>
      <c r="HLW4" s="157"/>
      <c r="HLX4" s="157"/>
      <c r="HLY4" s="157"/>
      <c r="HLZ4" s="157"/>
      <c r="HMA4" s="157"/>
      <c r="HMB4" s="157"/>
      <c r="HMC4" s="157"/>
      <c r="HMD4" s="157"/>
      <c r="HME4" s="157"/>
      <c r="HMF4" s="157"/>
      <c r="HMG4" s="157"/>
      <c r="HMH4" s="157"/>
      <c r="HMI4" s="157"/>
      <c r="HMJ4" s="157"/>
      <c r="HMK4" s="157"/>
      <c r="HML4" s="157"/>
      <c r="HMM4" s="157"/>
      <c r="HMN4" s="157"/>
      <c r="HMO4" s="157"/>
      <c r="HMP4" s="157"/>
      <c r="HMQ4" s="157"/>
      <c r="HMR4" s="157"/>
      <c r="HMS4" s="157"/>
      <c r="HMT4" s="157"/>
      <c r="HMU4" s="157"/>
      <c r="HMV4" s="157"/>
      <c r="HMW4" s="157"/>
      <c r="HMX4" s="157"/>
      <c r="HMY4" s="157"/>
      <c r="HMZ4" s="157"/>
      <c r="HNA4" s="157"/>
      <c r="HNB4" s="157"/>
      <c r="HNC4" s="157"/>
      <c r="HND4" s="157"/>
      <c r="HNE4" s="157"/>
      <c r="HNF4" s="157"/>
      <c r="HNG4" s="157"/>
      <c r="HNH4" s="157"/>
      <c r="HNI4" s="157"/>
      <c r="HNJ4" s="157"/>
      <c r="HNK4" s="157"/>
      <c r="HNL4" s="157"/>
      <c r="HNM4" s="157"/>
      <c r="HNN4" s="157"/>
      <c r="HNO4" s="157"/>
      <c r="HNP4" s="157"/>
      <c r="HNQ4" s="157"/>
      <c r="HNR4" s="157"/>
      <c r="HNS4" s="157"/>
      <c r="HNT4" s="157"/>
      <c r="HNU4" s="157"/>
      <c r="HNV4" s="157"/>
      <c r="HNW4" s="157"/>
      <c r="HNX4" s="157"/>
      <c r="HNY4" s="157"/>
      <c r="HNZ4" s="157"/>
      <c r="HOA4" s="157"/>
      <c r="HOB4" s="157"/>
      <c r="HOC4" s="157"/>
      <c r="HOD4" s="157"/>
      <c r="HOE4" s="157"/>
      <c r="HOF4" s="157"/>
      <c r="HOG4" s="157"/>
      <c r="HOH4" s="157"/>
      <c r="HOI4" s="157"/>
      <c r="HOJ4" s="157"/>
      <c r="HOK4" s="157"/>
      <c r="HOL4" s="157"/>
      <c r="HOM4" s="157"/>
      <c r="HON4" s="157"/>
      <c r="HOO4" s="157"/>
      <c r="HOP4" s="157"/>
      <c r="HOQ4" s="157"/>
      <c r="HOR4" s="157"/>
      <c r="HOS4" s="157"/>
      <c r="HOT4" s="157"/>
      <c r="HOU4" s="157"/>
      <c r="HOV4" s="157"/>
      <c r="HOW4" s="157"/>
      <c r="HOX4" s="157"/>
      <c r="HOY4" s="157"/>
      <c r="HOZ4" s="157"/>
      <c r="HPA4" s="157"/>
      <c r="HPB4" s="157"/>
      <c r="HPC4" s="157"/>
      <c r="HPD4" s="157"/>
      <c r="HPE4" s="157"/>
      <c r="HPF4" s="157"/>
      <c r="HPG4" s="157"/>
      <c r="HPH4" s="157"/>
      <c r="HPI4" s="157"/>
      <c r="HPJ4" s="157"/>
      <c r="HPK4" s="157"/>
      <c r="HPL4" s="157"/>
      <c r="HPM4" s="157"/>
      <c r="HPN4" s="157"/>
      <c r="HPO4" s="157"/>
      <c r="HPP4" s="157"/>
      <c r="HPQ4" s="157"/>
      <c r="HPR4" s="157"/>
      <c r="HPS4" s="157"/>
      <c r="HPT4" s="157"/>
      <c r="HPU4" s="157"/>
      <c r="HPV4" s="157"/>
      <c r="HPW4" s="157"/>
      <c r="HPX4" s="157"/>
      <c r="HPY4" s="157"/>
      <c r="HPZ4" s="157"/>
      <c r="HQA4" s="157"/>
      <c r="HQB4" s="157"/>
      <c r="HQC4" s="157"/>
      <c r="HQD4" s="157"/>
      <c r="HQE4" s="157"/>
      <c r="HQF4" s="157"/>
      <c r="HQG4" s="157"/>
      <c r="HQH4" s="157"/>
      <c r="HQI4" s="157"/>
      <c r="HQJ4" s="157"/>
      <c r="HQK4" s="157"/>
      <c r="HQL4" s="157"/>
      <c r="HQM4" s="157"/>
      <c r="HQN4" s="157"/>
      <c r="HQO4" s="157"/>
      <c r="HQP4" s="157"/>
      <c r="HQQ4" s="157"/>
      <c r="HQR4" s="157"/>
      <c r="HQS4" s="157"/>
      <c r="HQT4" s="157"/>
      <c r="HQU4" s="157"/>
      <c r="HQV4" s="157"/>
      <c r="HQW4" s="157"/>
      <c r="HQX4" s="157"/>
      <c r="HQY4" s="157"/>
      <c r="HQZ4" s="157"/>
      <c r="HRA4" s="157"/>
      <c r="HRB4" s="157"/>
      <c r="HRC4" s="157"/>
      <c r="HRD4" s="157"/>
      <c r="HRE4" s="157"/>
      <c r="HRF4" s="157"/>
      <c r="HRG4" s="157"/>
      <c r="HRH4" s="157"/>
      <c r="HRI4" s="157"/>
      <c r="HRJ4" s="157"/>
      <c r="HRK4" s="157"/>
      <c r="HRL4" s="157"/>
      <c r="HRM4" s="157"/>
      <c r="HRN4" s="157"/>
      <c r="HRO4" s="157"/>
      <c r="HRP4" s="157"/>
      <c r="HRQ4" s="157"/>
      <c r="HRR4" s="157"/>
      <c r="HRS4" s="157"/>
      <c r="HRT4" s="157"/>
      <c r="HRU4" s="157"/>
      <c r="HRV4" s="157"/>
      <c r="HRW4" s="157"/>
      <c r="HRX4" s="157"/>
      <c r="HRY4" s="157"/>
      <c r="HRZ4" s="157"/>
      <c r="HSA4" s="157"/>
      <c r="HSB4" s="157"/>
      <c r="HSC4" s="157"/>
      <c r="HSD4" s="157"/>
      <c r="HSE4" s="157"/>
      <c r="HSF4" s="157"/>
      <c r="HSG4" s="157"/>
      <c r="HSH4" s="157"/>
      <c r="HSI4" s="157"/>
      <c r="HSJ4" s="157"/>
      <c r="HSK4" s="157"/>
      <c r="HSL4" s="157"/>
      <c r="HSM4" s="157"/>
      <c r="HSN4" s="157"/>
      <c r="HSO4" s="157"/>
      <c r="HSP4" s="157"/>
      <c r="HSQ4" s="157"/>
      <c r="HSR4" s="157"/>
      <c r="HSS4" s="157"/>
      <c r="HST4" s="157"/>
      <c r="HSU4" s="157"/>
      <c r="HSV4" s="157"/>
      <c r="HSW4" s="157"/>
      <c r="HSX4" s="157"/>
      <c r="HSY4" s="157"/>
      <c r="HSZ4" s="157"/>
      <c r="HTA4" s="157"/>
      <c r="HTB4" s="157"/>
      <c r="HTC4" s="157"/>
      <c r="HTD4" s="157"/>
      <c r="HTE4" s="157"/>
      <c r="HTF4" s="157"/>
      <c r="HTG4" s="157"/>
      <c r="HTH4" s="157"/>
      <c r="HTI4" s="157"/>
      <c r="HTJ4" s="157"/>
      <c r="HTK4" s="157"/>
      <c r="HTL4" s="157"/>
      <c r="HTM4" s="157"/>
      <c r="HTN4" s="157"/>
      <c r="HTO4" s="157"/>
      <c r="HTP4" s="157"/>
      <c r="HTQ4" s="157"/>
      <c r="HTR4" s="157"/>
      <c r="HTS4" s="157"/>
      <c r="HTT4" s="157"/>
      <c r="HTU4" s="157"/>
      <c r="HTV4" s="157"/>
      <c r="HTW4" s="157"/>
      <c r="HTX4" s="157"/>
      <c r="HTY4" s="157"/>
      <c r="HTZ4" s="157"/>
      <c r="HUA4" s="157"/>
      <c r="HUB4" s="157"/>
      <c r="HUC4" s="157"/>
      <c r="HUD4" s="157"/>
      <c r="HUE4" s="157"/>
      <c r="HUF4" s="157"/>
      <c r="HUG4" s="157"/>
      <c r="HUH4" s="157"/>
      <c r="HUI4" s="157"/>
      <c r="HUJ4" s="157"/>
      <c r="HUK4" s="157"/>
      <c r="HUL4" s="157"/>
      <c r="HUM4" s="157"/>
      <c r="HUN4" s="157"/>
      <c r="HUO4" s="157"/>
      <c r="HUP4" s="157"/>
      <c r="HUQ4" s="157"/>
      <c r="HUR4" s="157"/>
      <c r="HUS4" s="157"/>
      <c r="HUT4" s="157"/>
      <c r="HUU4" s="157"/>
      <c r="HUV4" s="157"/>
      <c r="HUW4" s="157"/>
      <c r="HUX4" s="157"/>
      <c r="HUY4" s="157"/>
      <c r="HUZ4" s="157"/>
      <c r="HVA4" s="157"/>
      <c r="HVB4" s="157"/>
      <c r="HVC4" s="157"/>
      <c r="HVD4" s="157"/>
      <c r="HVE4" s="157"/>
      <c r="HVF4" s="157"/>
      <c r="HVG4" s="157"/>
      <c r="HVH4" s="157"/>
      <c r="HVI4" s="157"/>
      <c r="HVJ4" s="157"/>
      <c r="HVK4" s="157"/>
      <c r="HVL4" s="157"/>
      <c r="HVM4" s="157"/>
      <c r="HVN4" s="157"/>
      <c r="HVO4" s="157"/>
      <c r="HVP4" s="157"/>
      <c r="HVQ4" s="157"/>
      <c r="HVR4" s="157"/>
      <c r="HVS4" s="157"/>
      <c r="HVT4" s="157"/>
      <c r="HVU4" s="157"/>
      <c r="HVV4" s="157"/>
      <c r="HVW4" s="157"/>
      <c r="HVX4" s="157"/>
      <c r="HVY4" s="157"/>
      <c r="HVZ4" s="157"/>
      <c r="HWA4" s="157"/>
      <c r="HWB4" s="157"/>
      <c r="HWC4" s="157"/>
      <c r="HWD4" s="157"/>
      <c r="HWE4" s="157"/>
      <c r="HWF4" s="157"/>
      <c r="HWG4" s="157"/>
      <c r="HWH4" s="157"/>
      <c r="HWI4" s="157"/>
      <c r="HWJ4" s="157"/>
      <c r="HWK4" s="157"/>
      <c r="HWL4" s="157"/>
      <c r="HWM4" s="157"/>
      <c r="HWN4" s="157"/>
      <c r="HWO4" s="157"/>
      <c r="HWP4" s="157"/>
      <c r="HWQ4" s="157"/>
      <c r="HWR4" s="157"/>
      <c r="HWS4" s="157"/>
      <c r="HWT4" s="157"/>
      <c r="HWU4" s="157"/>
      <c r="HWV4" s="157"/>
      <c r="HWW4" s="157"/>
      <c r="HWX4" s="157"/>
      <c r="HWY4" s="157"/>
      <c r="HWZ4" s="157"/>
      <c r="HXA4" s="157"/>
      <c r="HXB4" s="157"/>
      <c r="HXC4" s="157"/>
      <c r="HXD4" s="157"/>
      <c r="HXE4" s="157"/>
      <c r="HXF4" s="157"/>
      <c r="HXG4" s="157"/>
      <c r="HXH4" s="157"/>
      <c r="HXI4" s="157"/>
      <c r="HXJ4" s="157"/>
      <c r="HXK4" s="157"/>
      <c r="HXL4" s="157"/>
      <c r="HXM4" s="157"/>
      <c r="HXN4" s="157"/>
      <c r="HXO4" s="157"/>
      <c r="HXP4" s="157"/>
      <c r="HXQ4" s="157"/>
      <c r="HXR4" s="157"/>
      <c r="HXS4" s="157"/>
      <c r="HXT4" s="157"/>
      <c r="HXU4" s="157"/>
      <c r="HXV4" s="157"/>
      <c r="HXW4" s="157"/>
      <c r="HXX4" s="157"/>
      <c r="HXY4" s="157"/>
      <c r="HXZ4" s="157"/>
      <c r="HYA4" s="157"/>
      <c r="HYB4" s="157"/>
      <c r="HYC4" s="157"/>
      <c r="HYD4" s="157"/>
      <c r="HYE4" s="157"/>
      <c r="HYF4" s="157"/>
      <c r="HYG4" s="157"/>
      <c r="HYH4" s="157"/>
      <c r="HYI4" s="157"/>
      <c r="HYJ4" s="157"/>
      <c r="HYK4" s="157"/>
      <c r="HYL4" s="157"/>
      <c r="HYM4" s="157"/>
      <c r="HYN4" s="157"/>
      <c r="HYO4" s="157"/>
      <c r="HYP4" s="157"/>
      <c r="HYQ4" s="157"/>
      <c r="HYR4" s="157"/>
      <c r="HYS4" s="157"/>
      <c r="HYT4" s="157"/>
      <c r="HYU4" s="157"/>
      <c r="HYV4" s="157"/>
      <c r="HYW4" s="157"/>
      <c r="HYX4" s="157"/>
      <c r="HYY4" s="157"/>
      <c r="HYZ4" s="157"/>
      <c r="HZA4" s="157"/>
      <c r="HZB4" s="157"/>
      <c r="HZC4" s="157"/>
      <c r="HZD4" s="157"/>
      <c r="HZE4" s="157"/>
      <c r="HZF4" s="157"/>
      <c r="HZG4" s="157"/>
      <c r="HZH4" s="157"/>
      <c r="HZI4" s="157"/>
      <c r="HZJ4" s="157"/>
      <c r="HZK4" s="157"/>
      <c r="HZL4" s="157"/>
      <c r="HZM4" s="157"/>
      <c r="HZN4" s="157"/>
      <c r="HZO4" s="157"/>
      <c r="HZP4" s="157"/>
      <c r="HZQ4" s="157"/>
      <c r="HZR4" s="157"/>
      <c r="HZS4" s="157"/>
      <c r="HZT4" s="157"/>
      <c r="HZU4" s="157"/>
      <c r="HZV4" s="157"/>
      <c r="HZW4" s="157"/>
      <c r="HZX4" s="157"/>
      <c r="HZY4" s="157"/>
      <c r="HZZ4" s="157"/>
      <c r="IAA4" s="157"/>
      <c r="IAB4" s="157"/>
      <c r="IAC4" s="157"/>
      <c r="IAD4" s="157"/>
      <c r="IAE4" s="157"/>
      <c r="IAF4" s="157"/>
      <c r="IAG4" s="157"/>
      <c r="IAH4" s="157"/>
      <c r="IAI4" s="157"/>
      <c r="IAJ4" s="157"/>
      <c r="IAK4" s="157"/>
      <c r="IAL4" s="157"/>
      <c r="IAM4" s="157"/>
      <c r="IAN4" s="157"/>
      <c r="IAO4" s="157"/>
      <c r="IAP4" s="157"/>
      <c r="IAQ4" s="157"/>
      <c r="IAR4" s="157"/>
      <c r="IAS4" s="157"/>
      <c r="IAT4" s="157"/>
      <c r="IAU4" s="157"/>
      <c r="IAV4" s="157"/>
      <c r="IAW4" s="157"/>
      <c r="IAX4" s="157"/>
      <c r="IAY4" s="157"/>
      <c r="IAZ4" s="157"/>
      <c r="IBA4" s="157"/>
      <c r="IBB4" s="157"/>
      <c r="IBC4" s="157"/>
      <c r="IBD4" s="157"/>
      <c r="IBE4" s="157"/>
      <c r="IBF4" s="157"/>
      <c r="IBG4" s="157"/>
      <c r="IBH4" s="157"/>
      <c r="IBI4" s="157"/>
      <c r="IBJ4" s="157"/>
      <c r="IBK4" s="157"/>
      <c r="IBL4" s="157"/>
      <c r="IBM4" s="157"/>
      <c r="IBN4" s="157"/>
      <c r="IBO4" s="157"/>
      <c r="IBP4" s="157"/>
      <c r="IBQ4" s="157"/>
      <c r="IBR4" s="157"/>
      <c r="IBS4" s="157"/>
      <c r="IBT4" s="157"/>
      <c r="IBU4" s="157"/>
      <c r="IBV4" s="157"/>
      <c r="IBW4" s="157"/>
      <c r="IBX4" s="157"/>
      <c r="IBY4" s="157"/>
      <c r="IBZ4" s="157"/>
      <c r="ICA4" s="157"/>
      <c r="ICB4" s="157"/>
      <c r="ICC4" s="157"/>
      <c r="ICD4" s="157"/>
      <c r="ICE4" s="157"/>
      <c r="ICF4" s="157"/>
      <c r="ICG4" s="157"/>
      <c r="ICH4" s="157"/>
      <c r="ICI4" s="157"/>
      <c r="ICJ4" s="157"/>
      <c r="ICK4" s="157"/>
      <c r="ICL4" s="157"/>
      <c r="ICM4" s="157"/>
      <c r="ICN4" s="157"/>
      <c r="ICO4" s="157"/>
      <c r="ICP4" s="157"/>
      <c r="ICQ4" s="157"/>
      <c r="ICR4" s="157"/>
      <c r="ICS4" s="157"/>
      <c r="ICT4" s="157"/>
      <c r="ICU4" s="157"/>
      <c r="ICV4" s="157"/>
      <c r="ICW4" s="157"/>
      <c r="ICX4" s="157"/>
      <c r="ICY4" s="157"/>
      <c r="ICZ4" s="157"/>
      <c r="IDA4" s="157"/>
      <c r="IDB4" s="157"/>
      <c r="IDC4" s="157"/>
      <c r="IDD4" s="157"/>
      <c r="IDE4" s="157"/>
      <c r="IDF4" s="157"/>
      <c r="IDG4" s="157"/>
      <c r="IDH4" s="157"/>
      <c r="IDI4" s="157"/>
      <c r="IDJ4" s="157"/>
      <c r="IDK4" s="157"/>
      <c r="IDL4" s="157"/>
      <c r="IDM4" s="157"/>
      <c r="IDN4" s="157"/>
      <c r="IDO4" s="157"/>
      <c r="IDP4" s="157"/>
      <c r="IDQ4" s="157"/>
      <c r="IDR4" s="157"/>
      <c r="IDS4" s="157"/>
      <c r="IDT4" s="157"/>
      <c r="IDU4" s="157"/>
      <c r="IDV4" s="157"/>
      <c r="IDW4" s="157"/>
      <c r="IDX4" s="157"/>
      <c r="IDY4" s="157"/>
      <c r="IDZ4" s="157"/>
      <c r="IEA4" s="157"/>
      <c r="IEB4" s="157"/>
      <c r="IEC4" s="157"/>
      <c r="IED4" s="157"/>
      <c r="IEE4" s="157"/>
      <c r="IEF4" s="157"/>
      <c r="IEG4" s="157"/>
      <c r="IEH4" s="157"/>
      <c r="IEI4" s="157"/>
      <c r="IEJ4" s="157"/>
      <c r="IEK4" s="157"/>
      <c r="IEL4" s="157"/>
      <c r="IEM4" s="157"/>
      <c r="IEN4" s="157"/>
      <c r="IEO4" s="157"/>
      <c r="IEP4" s="157"/>
      <c r="IEQ4" s="157"/>
      <c r="IER4" s="157"/>
      <c r="IES4" s="157"/>
      <c r="IET4" s="157"/>
      <c r="IEU4" s="157"/>
      <c r="IEV4" s="157"/>
      <c r="IEW4" s="157"/>
      <c r="IEX4" s="157"/>
      <c r="IEY4" s="157"/>
      <c r="IEZ4" s="157"/>
      <c r="IFA4" s="157"/>
      <c r="IFB4" s="157"/>
      <c r="IFC4" s="157"/>
      <c r="IFD4" s="157"/>
      <c r="IFE4" s="157"/>
      <c r="IFF4" s="157"/>
      <c r="IFG4" s="157"/>
      <c r="IFH4" s="157"/>
      <c r="IFI4" s="157"/>
      <c r="IFJ4" s="157"/>
      <c r="IFK4" s="157"/>
      <c r="IFL4" s="157"/>
      <c r="IFM4" s="157"/>
      <c r="IFN4" s="157"/>
      <c r="IFO4" s="157"/>
      <c r="IFP4" s="157"/>
      <c r="IFQ4" s="157"/>
      <c r="IFR4" s="157"/>
      <c r="IFS4" s="157"/>
      <c r="IFT4" s="157"/>
      <c r="IFU4" s="157"/>
      <c r="IFV4" s="157"/>
      <c r="IFW4" s="157"/>
      <c r="IFX4" s="157"/>
      <c r="IFY4" s="157"/>
      <c r="IFZ4" s="157"/>
      <c r="IGA4" s="157"/>
      <c r="IGB4" s="157"/>
      <c r="IGC4" s="157"/>
      <c r="IGD4" s="157"/>
      <c r="IGE4" s="157"/>
      <c r="IGF4" s="157"/>
      <c r="IGG4" s="157"/>
      <c r="IGH4" s="157"/>
      <c r="IGI4" s="157"/>
      <c r="IGJ4" s="157"/>
      <c r="IGK4" s="157"/>
      <c r="IGL4" s="157"/>
      <c r="IGM4" s="157"/>
      <c r="IGN4" s="157"/>
      <c r="IGO4" s="157"/>
      <c r="IGP4" s="157"/>
      <c r="IGQ4" s="157"/>
      <c r="IGR4" s="157"/>
      <c r="IGS4" s="157"/>
      <c r="IGT4" s="157"/>
      <c r="IGU4" s="157"/>
      <c r="IGV4" s="157"/>
      <c r="IGW4" s="157"/>
      <c r="IGX4" s="157"/>
      <c r="IGY4" s="157"/>
      <c r="IGZ4" s="157"/>
      <c r="IHA4" s="157"/>
      <c r="IHB4" s="157"/>
      <c r="IHC4" s="157"/>
      <c r="IHD4" s="157"/>
      <c r="IHE4" s="157"/>
      <c r="IHF4" s="157"/>
      <c r="IHG4" s="157"/>
      <c r="IHH4" s="157"/>
      <c r="IHI4" s="157"/>
      <c r="IHJ4" s="157"/>
      <c r="IHK4" s="157"/>
      <c r="IHL4" s="157"/>
      <c r="IHM4" s="157"/>
      <c r="IHN4" s="157"/>
      <c r="IHO4" s="157"/>
      <c r="IHP4" s="157"/>
      <c r="IHQ4" s="157"/>
      <c r="IHR4" s="157"/>
      <c r="IHS4" s="157"/>
      <c r="IHT4" s="157"/>
      <c r="IHU4" s="157"/>
      <c r="IHV4" s="157"/>
      <c r="IHW4" s="157"/>
      <c r="IHX4" s="157"/>
      <c r="IHY4" s="157"/>
      <c r="IHZ4" s="157"/>
      <c r="IIA4" s="157"/>
      <c r="IIB4" s="157"/>
      <c r="IIC4" s="157"/>
      <c r="IID4" s="157"/>
      <c r="IIE4" s="157"/>
      <c r="IIF4" s="157"/>
      <c r="IIG4" s="157"/>
      <c r="IIH4" s="157"/>
      <c r="III4" s="157"/>
      <c r="IIJ4" s="157"/>
      <c r="IIK4" s="157"/>
      <c r="IIL4" s="157"/>
      <c r="IIM4" s="157"/>
      <c r="IIN4" s="157"/>
      <c r="IIO4" s="157"/>
      <c r="IIP4" s="157"/>
      <c r="IIQ4" s="157"/>
      <c r="IIR4" s="157"/>
      <c r="IIS4" s="157"/>
      <c r="IIT4" s="157"/>
      <c r="IIU4" s="157"/>
      <c r="IIV4" s="157"/>
      <c r="IIW4" s="157"/>
      <c r="IIX4" s="157"/>
      <c r="IIY4" s="157"/>
      <c r="IIZ4" s="157"/>
      <c r="IJA4" s="157"/>
      <c r="IJB4" s="157"/>
      <c r="IJC4" s="157"/>
      <c r="IJD4" s="157"/>
      <c r="IJE4" s="157"/>
      <c r="IJF4" s="157"/>
      <c r="IJG4" s="157"/>
      <c r="IJH4" s="157"/>
      <c r="IJI4" s="157"/>
      <c r="IJJ4" s="157"/>
      <c r="IJK4" s="157"/>
      <c r="IJL4" s="157"/>
      <c r="IJM4" s="157"/>
      <c r="IJN4" s="157"/>
      <c r="IJO4" s="157"/>
      <c r="IJP4" s="157"/>
      <c r="IJQ4" s="157"/>
      <c r="IJR4" s="157"/>
      <c r="IJS4" s="157"/>
      <c r="IJT4" s="157"/>
      <c r="IJU4" s="157"/>
      <c r="IJV4" s="157"/>
      <c r="IJW4" s="157"/>
      <c r="IJX4" s="157"/>
      <c r="IJY4" s="157"/>
      <c r="IJZ4" s="157"/>
      <c r="IKA4" s="157"/>
      <c r="IKB4" s="157"/>
      <c r="IKC4" s="157"/>
      <c r="IKD4" s="157"/>
      <c r="IKE4" s="157"/>
      <c r="IKF4" s="157"/>
      <c r="IKG4" s="157"/>
      <c r="IKH4" s="157"/>
      <c r="IKI4" s="157"/>
      <c r="IKJ4" s="157"/>
      <c r="IKK4" s="157"/>
      <c r="IKL4" s="157"/>
      <c r="IKM4" s="157"/>
      <c r="IKN4" s="157"/>
      <c r="IKO4" s="157"/>
      <c r="IKP4" s="157"/>
      <c r="IKQ4" s="157"/>
      <c r="IKR4" s="157"/>
      <c r="IKS4" s="157"/>
      <c r="IKT4" s="157"/>
      <c r="IKU4" s="157"/>
      <c r="IKV4" s="157"/>
      <c r="IKW4" s="157"/>
      <c r="IKX4" s="157"/>
      <c r="IKY4" s="157"/>
      <c r="IKZ4" s="157"/>
      <c r="ILA4" s="157"/>
      <c r="ILB4" s="157"/>
      <c r="ILC4" s="157"/>
      <c r="ILD4" s="157"/>
      <c r="ILE4" s="157"/>
      <c r="ILF4" s="157"/>
      <c r="ILG4" s="157"/>
      <c r="ILH4" s="157"/>
      <c r="ILI4" s="157"/>
      <c r="ILJ4" s="157"/>
      <c r="ILK4" s="157"/>
      <c r="ILL4" s="157"/>
      <c r="ILM4" s="157"/>
      <c r="ILN4" s="157"/>
      <c r="ILO4" s="157"/>
      <c r="ILP4" s="157"/>
      <c r="ILQ4" s="157"/>
      <c r="ILR4" s="157"/>
      <c r="ILS4" s="157"/>
      <c r="ILT4" s="157"/>
      <c r="ILU4" s="157"/>
      <c r="ILV4" s="157"/>
      <c r="ILW4" s="157"/>
      <c r="ILX4" s="157"/>
      <c r="ILY4" s="157"/>
      <c r="ILZ4" s="157"/>
      <c r="IMA4" s="157"/>
      <c r="IMB4" s="157"/>
      <c r="IMC4" s="157"/>
      <c r="IMD4" s="157"/>
      <c r="IME4" s="157"/>
      <c r="IMF4" s="157"/>
      <c r="IMG4" s="157"/>
      <c r="IMH4" s="157"/>
      <c r="IMI4" s="157"/>
      <c r="IMJ4" s="157"/>
      <c r="IMK4" s="157"/>
      <c r="IML4" s="157"/>
      <c r="IMM4" s="157"/>
      <c r="IMN4" s="157"/>
      <c r="IMO4" s="157"/>
      <c r="IMP4" s="157"/>
      <c r="IMQ4" s="157"/>
      <c r="IMR4" s="157"/>
      <c r="IMS4" s="157"/>
      <c r="IMT4" s="157"/>
      <c r="IMU4" s="157"/>
      <c r="IMV4" s="157"/>
      <c r="IMW4" s="157"/>
      <c r="IMX4" s="157"/>
      <c r="IMY4" s="157"/>
      <c r="IMZ4" s="157"/>
      <c r="INA4" s="157"/>
      <c r="INB4" s="157"/>
      <c r="INC4" s="157"/>
      <c r="IND4" s="157"/>
      <c r="INE4" s="157"/>
      <c r="INF4" s="157"/>
      <c r="ING4" s="157"/>
      <c r="INH4" s="157"/>
      <c r="INI4" s="157"/>
      <c r="INJ4" s="157"/>
      <c r="INK4" s="157"/>
      <c r="INL4" s="157"/>
      <c r="INM4" s="157"/>
      <c r="INN4" s="157"/>
      <c r="INO4" s="157"/>
      <c r="INP4" s="157"/>
      <c r="INQ4" s="157"/>
      <c r="INR4" s="157"/>
      <c r="INS4" s="157"/>
      <c r="INT4" s="157"/>
      <c r="INU4" s="157"/>
      <c r="INV4" s="157"/>
      <c r="INW4" s="157"/>
      <c r="INX4" s="157"/>
      <c r="INY4" s="157"/>
      <c r="INZ4" s="157"/>
      <c r="IOA4" s="157"/>
      <c r="IOB4" s="157"/>
      <c r="IOC4" s="157"/>
      <c r="IOD4" s="157"/>
      <c r="IOE4" s="157"/>
      <c r="IOF4" s="157"/>
      <c r="IOG4" s="157"/>
      <c r="IOH4" s="157"/>
      <c r="IOI4" s="157"/>
      <c r="IOJ4" s="157"/>
      <c r="IOK4" s="157"/>
      <c r="IOL4" s="157"/>
      <c r="IOM4" s="157"/>
      <c r="ION4" s="157"/>
      <c r="IOO4" s="157"/>
      <c r="IOP4" s="157"/>
      <c r="IOQ4" s="157"/>
      <c r="IOR4" s="157"/>
      <c r="IOS4" s="157"/>
      <c r="IOT4" s="157"/>
      <c r="IOU4" s="157"/>
      <c r="IOV4" s="157"/>
      <c r="IOW4" s="157"/>
      <c r="IOX4" s="157"/>
      <c r="IOY4" s="157"/>
      <c r="IOZ4" s="157"/>
      <c r="IPA4" s="157"/>
      <c r="IPB4" s="157"/>
      <c r="IPC4" s="157"/>
      <c r="IPD4" s="157"/>
      <c r="IPE4" s="157"/>
      <c r="IPF4" s="157"/>
      <c r="IPG4" s="157"/>
      <c r="IPH4" s="157"/>
      <c r="IPI4" s="157"/>
      <c r="IPJ4" s="157"/>
      <c r="IPK4" s="157"/>
      <c r="IPL4" s="157"/>
      <c r="IPM4" s="157"/>
      <c r="IPN4" s="157"/>
      <c r="IPO4" s="157"/>
      <c r="IPP4" s="157"/>
      <c r="IPQ4" s="157"/>
      <c r="IPR4" s="157"/>
      <c r="IPS4" s="157"/>
      <c r="IPT4" s="157"/>
      <c r="IPU4" s="157"/>
      <c r="IPV4" s="157"/>
      <c r="IPW4" s="157"/>
      <c r="IPX4" s="157"/>
      <c r="IPY4" s="157"/>
      <c r="IPZ4" s="157"/>
      <c r="IQA4" s="157"/>
      <c r="IQB4" s="157"/>
      <c r="IQC4" s="157"/>
      <c r="IQD4" s="157"/>
      <c r="IQE4" s="157"/>
      <c r="IQF4" s="157"/>
      <c r="IQG4" s="157"/>
      <c r="IQH4" s="157"/>
      <c r="IQI4" s="157"/>
      <c r="IQJ4" s="157"/>
      <c r="IQK4" s="157"/>
      <c r="IQL4" s="157"/>
      <c r="IQM4" s="157"/>
      <c r="IQN4" s="157"/>
      <c r="IQO4" s="157"/>
      <c r="IQP4" s="157"/>
      <c r="IQQ4" s="157"/>
      <c r="IQR4" s="157"/>
      <c r="IQS4" s="157"/>
      <c r="IQT4" s="157"/>
      <c r="IQU4" s="157"/>
      <c r="IQV4" s="157"/>
      <c r="IQW4" s="157"/>
      <c r="IQX4" s="157"/>
      <c r="IQY4" s="157"/>
      <c r="IQZ4" s="157"/>
      <c r="IRA4" s="157"/>
      <c r="IRB4" s="157"/>
      <c r="IRC4" s="157"/>
      <c r="IRD4" s="157"/>
      <c r="IRE4" s="157"/>
      <c r="IRF4" s="157"/>
      <c r="IRG4" s="157"/>
      <c r="IRH4" s="157"/>
      <c r="IRI4" s="157"/>
      <c r="IRJ4" s="157"/>
      <c r="IRK4" s="157"/>
      <c r="IRL4" s="157"/>
      <c r="IRM4" s="157"/>
      <c r="IRN4" s="157"/>
      <c r="IRO4" s="157"/>
      <c r="IRP4" s="157"/>
      <c r="IRQ4" s="157"/>
      <c r="IRR4" s="157"/>
      <c r="IRS4" s="157"/>
      <c r="IRT4" s="157"/>
      <c r="IRU4" s="157"/>
      <c r="IRV4" s="157"/>
      <c r="IRW4" s="157"/>
      <c r="IRX4" s="157"/>
      <c r="IRY4" s="157"/>
      <c r="IRZ4" s="157"/>
      <c r="ISA4" s="157"/>
      <c r="ISB4" s="157"/>
      <c r="ISC4" s="157"/>
      <c r="ISD4" s="157"/>
      <c r="ISE4" s="157"/>
      <c r="ISF4" s="157"/>
      <c r="ISG4" s="157"/>
      <c r="ISH4" s="157"/>
      <c r="ISI4" s="157"/>
      <c r="ISJ4" s="157"/>
      <c r="ISK4" s="157"/>
      <c r="ISL4" s="157"/>
      <c r="ISM4" s="157"/>
      <c r="ISN4" s="157"/>
      <c r="ISO4" s="157"/>
      <c r="ISP4" s="157"/>
      <c r="ISQ4" s="157"/>
      <c r="ISR4" s="157"/>
      <c r="ISS4" s="157"/>
      <c r="IST4" s="157"/>
      <c r="ISU4" s="157"/>
      <c r="ISV4" s="157"/>
      <c r="ISW4" s="157"/>
      <c r="ISX4" s="157"/>
      <c r="ISY4" s="157"/>
      <c r="ISZ4" s="157"/>
      <c r="ITA4" s="157"/>
      <c r="ITB4" s="157"/>
      <c r="ITC4" s="157"/>
      <c r="ITD4" s="157"/>
      <c r="ITE4" s="157"/>
      <c r="ITF4" s="157"/>
      <c r="ITG4" s="157"/>
      <c r="ITH4" s="157"/>
      <c r="ITI4" s="157"/>
      <c r="ITJ4" s="157"/>
      <c r="ITK4" s="157"/>
      <c r="ITL4" s="157"/>
      <c r="ITM4" s="157"/>
      <c r="ITN4" s="157"/>
      <c r="ITO4" s="157"/>
      <c r="ITP4" s="157"/>
      <c r="ITQ4" s="157"/>
      <c r="ITR4" s="157"/>
      <c r="ITS4" s="157"/>
      <c r="ITT4" s="157"/>
      <c r="ITU4" s="157"/>
      <c r="ITV4" s="157"/>
      <c r="ITW4" s="157"/>
      <c r="ITX4" s="157"/>
      <c r="ITY4" s="157"/>
      <c r="ITZ4" s="157"/>
      <c r="IUA4" s="157"/>
      <c r="IUB4" s="157"/>
      <c r="IUC4" s="157"/>
      <c r="IUD4" s="157"/>
      <c r="IUE4" s="157"/>
      <c r="IUF4" s="157"/>
      <c r="IUG4" s="157"/>
      <c r="IUH4" s="157"/>
      <c r="IUI4" s="157"/>
      <c r="IUJ4" s="157"/>
      <c r="IUK4" s="157"/>
      <c r="IUL4" s="157"/>
      <c r="IUM4" s="157"/>
      <c r="IUN4" s="157"/>
      <c r="IUO4" s="157"/>
      <c r="IUP4" s="157"/>
      <c r="IUQ4" s="157"/>
      <c r="IUR4" s="157"/>
      <c r="IUS4" s="157"/>
      <c r="IUT4" s="157"/>
      <c r="IUU4" s="157"/>
      <c r="IUV4" s="157"/>
      <c r="IUW4" s="157"/>
      <c r="IUX4" s="157"/>
      <c r="IUY4" s="157"/>
      <c r="IUZ4" s="157"/>
      <c r="IVA4" s="157"/>
      <c r="IVB4" s="157"/>
      <c r="IVC4" s="157"/>
      <c r="IVD4" s="157"/>
      <c r="IVE4" s="157"/>
      <c r="IVF4" s="157"/>
      <c r="IVG4" s="157"/>
      <c r="IVH4" s="157"/>
      <c r="IVI4" s="157"/>
      <c r="IVJ4" s="157"/>
      <c r="IVK4" s="157"/>
      <c r="IVL4" s="157"/>
      <c r="IVM4" s="157"/>
      <c r="IVN4" s="157"/>
      <c r="IVO4" s="157"/>
      <c r="IVP4" s="157"/>
      <c r="IVQ4" s="157"/>
      <c r="IVR4" s="157"/>
      <c r="IVS4" s="157"/>
      <c r="IVT4" s="157"/>
      <c r="IVU4" s="157"/>
      <c r="IVV4" s="157"/>
      <c r="IVW4" s="157"/>
      <c r="IVX4" s="157"/>
      <c r="IVY4" s="157"/>
      <c r="IVZ4" s="157"/>
      <c r="IWA4" s="157"/>
      <c r="IWB4" s="157"/>
      <c r="IWC4" s="157"/>
      <c r="IWD4" s="157"/>
      <c r="IWE4" s="157"/>
      <c r="IWF4" s="157"/>
      <c r="IWG4" s="157"/>
      <c r="IWH4" s="157"/>
      <c r="IWI4" s="157"/>
      <c r="IWJ4" s="157"/>
      <c r="IWK4" s="157"/>
      <c r="IWL4" s="157"/>
      <c r="IWM4" s="157"/>
      <c r="IWN4" s="157"/>
      <c r="IWO4" s="157"/>
      <c r="IWP4" s="157"/>
      <c r="IWQ4" s="157"/>
      <c r="IWR4" s="157"/>
      <c r="IWS4" s="157"/>
      <c r="IWT4" s="157"/>
      <c r="IWU4" s="157"/>
      <c r="IWV4" s="157"/>
      <c r="IWW4" s="157"/>
      <c r="IWX4" s="157"/>
      <c r="IWY4" s="157"/>
      <c r="IWZ4" s="157"/>
      <c r="IXA4" s="157"/>
      <c r="IXB4" s="157"/>
      <c r="IXC4" s="157"/>
      <c r="IXD4" s="157"/>
      <c r="IXE4" s="157"/>
      <c r="IXF4" s="157"/>
      <c r="IXG4" s="157"/>
      <c r="IXH4" s="157"/>
      <c r="IXI4" s="157"/>
      <c r="IXJ4" s="157"/>
      <c r="IXK4" s="157"/>
      <c r="IXL4" s="157"/>
      <c r="IXM4" s="157"/>
      <c r="IXN4" s="157"/>
      <c r="IXO4" s="157"/>
      <c r="IXP4" s="157"/>
      <c r="IXQ4" s="157"/>
      <c r="IXR4" s="157"/>
      <c r="IXS4" s="157"/>
      <c r="IXT4" s="157"/>
      <c r="IXU4" s="157"/>
      <c r="IXV4" s="157"/>
      <c r="IXW4" s="157"/>
      <c r="IXX4" s="157"/>
      <c r="IXY4" s="157"/>
      <c r="IXZ4" s="157"/>
      <c r="IYA4" s="157"/>
      <c r="IYB4" s="157"/>
      <c r="IYC4" s="157"/>
      <c r="IYD4" s="157"/>
      <c r="IYE4" s="157"/>
      <c r="IYF4" s="157"/>
      <c r="IYG4" s="157"/>
      <c r="IYH4" s="157"/>
      <c r="IYI4" s="157"/>
      <c r="IYJ4" s="157"/>
      <c r="IYK4" s="157"/>
      <c r="IYL4" s="157"/>
      <c r="IYM4" s="157"/>
      <c r="IYN4" s="157"/>
      <c r="IYO4" s="157"/>
      <c r="IYP4" s="157"/>
      <c r="IYQ4" s="157"/>
      <c r="IYR4" s="157"/>
      <c r="IYS4" s="157"/>
      <c r="IYT4" s="157"/>
      <c r="IYU4" s="157"/>
      <c r="IYV4" s="157"/>
      <c r="IYW4" s="157"/>
      <c r="IYX4" s="157"/>
      <c r="IYY4" s="157"/>
      <c r="IYZ4" s="157"/>
      <c r="IZA4" s="157"/>
      <c r="IZB4" s="157"/>
      <c r="IZC4" s="157"/>
      <c r="IZD4" s="157"/>
      <c r="IZE4" s="157"/>
      <c r="IZF4" s="157"/>
      <c r="IZG4" s="157"/>
      <c r="IZH4" s="157"/>
      <c r="IZI4" s="157"/>
      <c r="IZJ4" s="157"/>
      <c r="IZK4" s="157"/>
      <c r="IZL4" s="157"/>
      <c r="IZM4" s="157"/>
      <c r="IZN4" s="157"/>
      <c r="IZO4" s="157"/>
      <c r="IZP4" s="157"/>
      <c r="IZQ4" s="157"/>
      <c r="IZR4" s="157"/>
      <c r="IZS4" s="157"/>
      <c r="IZT4" s="157"/>
      <c r="IZU4" s="157"/>
      <c r="IZV4" s="157"/>
      <c r="IZW4" s="157"/>
      <c r="IZX4" s="157"/>
      <c r="IZY4" s="157"/>
      <c r="IZZ4" s="157"/>
      <c r="JAA4" s="157"/>
      <c r="JAB4" s="157"/>
      <c r="JAC4" s="157"/>
      <c r="JAD4" s="157"/>
      <c r="JAE4" s="157"/>
      <c r="JAF4" s="157"/>
      <c r="JAG4" s="157"/>
      <c r="JAH4" s="157"/>
      <c r="JAI4" s="157"/>
      <c r="JAJ4" s="157"/>
      <c r="JAK4" s="157"/>
      <c r="JAL4" s="157"/>
      <c r="JAM4" s="157"/>
      <c r="JAN4" s="157"/>
      <c r="JAO4" s="157"/>
      <c r="JAP4" s="157"/>
      <c r="JAQ4" s="157"/>
      <c r="JAR4" s="157"/>
      <c r="JAS4" s="157"/>
      <c r="JAT4" s="157"/>
      <c r="JAU4" s="157"/>
      <c r="JAV4" s="157"/>
      <c r="JAW4" s="157"/>
      <c r="JAX4" s="157"/>
      <c r="JAY4" s="157"/>
      <c r="JAZ4" s="157"/>
      <c r="JBA4" s="157"/>
      <c r="JBB4" s="157"/>
      <c r="JBC4" s="157"/>
      <c r="JBD4" s="157"/>
      <c r="JBE4" s="157"/>
      <c r="JBF4" s="157"/>
      <c r="JBG4" s="157"/>
      <c r="JBH4" s="157"/>
      <c r="JBI4" s="157"/>
      <c r="JBJ4" s="157"/>
      <c r="JBK4" s="157"/>
      <c r="JBL4" s="157"/>
      <c r="JBM4" s="157"/>
      <c r="JBN4" s="157"/>
      <c r="JBO4" s="157"/>
      <c r="JBP4" s="157"/>
      <c r="JBQ4" s="157"/>
      <c r="JBR4" s="157"/>
      <c r="JBS4" s="157"/>
      <c r="JBT4" s="157"/>
      <c r="JBU4" s="157"/>
      <c r="JBV4" s="157"/>
      <c r="JBW4" s="157"/>
      <c r="JBX4" s="157"/>
      <c r="JBY4" s="157"/>
      <c r="JBZ4" s="157"/>
      <c r="JCA4" s="157"/>
      <c r="JCB4" s="157"/>
      <c r="JCC4" s="157"/>
      <c r="JCD4" s="157"/>
      <c r="JCE4" s="157"/>
      <c r="JCF4" s="157"/>
      <c r="JCG4" s="157"/>
      <c r="JCH4" s="157"/>
      <c r="JCI4" s="157"/>
      <c r="JCJ4" s="157"/>
      <c r="JCK4" s="157"/>
      <c r="JCL4" s="157"/>
      <c r="JCM4" s="157"/>
      <c r="JCN4" s="157"/>
      <c r="JCO4" s="157"/>
      <c r="JCP4" s="157"/>
      <c r="JCQ4" s="157"/>
      <c r="JCR4" s="157"/>
      <c r="JCS4" s="157"/>
      <c r="JCT4" s="157"/>
      <c r="JCU4" s="157"/>
      <c r="JCV4" s="157"/>
      <c r="JCW4" s="157"/>
      <c r="JCX4" s="157"/>
      <c r="JCY4" s="157"/>
      <c r="JCZ4" s="157"/>
      <c r="JDA4" s="157"/>
      <c r="JDB4" s="157"/>
      <c r="JDC4" s="157"/>
      <c r="JDD4" s="157"/>
      <c r="JDE4" s="157"/>
      <c r="JDF4" s="157"/>
      <c r="JDG4" s="157"/>
      <c r="JDH4" s="157"/>
      <c r="JDI4" s="157"/>
      <c r="JDJ4" s="157"/>
      <c r="JDK4" s="157"/>
      <c r="JDL4" s="157"/>
      <c r="JDM4" s="157"/>
      <c r="JDN4" s="157"/>
      <c r="JDO4" s="157"/>
      <c r="JDP4" s="157"/>
      <c r="JDQ4" s="157"/>
      <c r="JDR4" s="157"/>
      <c r="JDS4" s="157"/>
      <c r="JDT4" s="157"/>
      <c r="JDU4" s="157"/>
      <c r="JDV4" s="157"/>
      <c r="JDW4" s="157"/>
      <c r="JDX4" s="157"/>
      <c r="JDY4" s="157"/>
      <c r="JDZ4" s="157"/>
      <c r="JEA4" s="157"/>
      <c r="JEB4" s="157"/>
      <c r="JEC4" s="157"/>
      <c r="JED4" s="157"/>
      <c r="JEE4" s="157"/>
      <c r="JEF4" s="157"/>
      <c r="JEG4" s="157"/>
      <c r="JEH4" s="157"/>
      <c r="JEI4" s="157"/>
      <c r="JEJ4" s="157"/>
      <c r="JEK4" s="157"/>
      <c r="JEL4" s="157"/>
      <c r="JEM4" s="157"/>
      <c r="JEN4" s="157"/>
      <c r="JEO4" s="157"/>
      <c r="JEP4" s="157"/>
      <c r="JEQ4" s="157"/>
      <c r="JER4" s="157"/>
      <c r="JES4" s="157"/>
      <c r="JET4" s="157"/>
      <c r="JEU4" s="157"/>
      <c r="JEV4" s="157"/>
      <c r="JEW4" s="157"/>
      <c r="JEX4" s="157"/>
      <c r="JEY4" s="157"/>
      <c r="JEZ4" s="157"/>
      <c r="JFA4" s="157"/>
      <c r="JFB4" s="157"/>
      <c r="JFC4" s="157"/>
      <c r="JFD4" s="157"/>
      <c r="JFE4" s="157"/>
      <c r="JFF4" s="157"/>
      <c r="JFG4" s="157"/>
      <c r="JFH4" s="157"/>
      <c r="JFI4" s="157"/>
      <c r="JFJ4" s="157"/>
      <c r="JFK4" s="157"/>
      <c r="JFL4" s="157"/>
      <c r="JFM4" s="157"/>
      <c r="JFN4" s="157"/>
      <c r="JFO4" s="157"/>
      <c r="JFP4" s="157"/>
      <c r="JFQ4" s="157"/>
      <c r="JFR4" s="157"/>
      <c r="JFS4" s="157"/>
      <c r="JFT4" s="157"/>
      <c r="JFU4" s="157"/>
      <c r="JFV4" s="157"/>
      <c r="JFW4" s="157"/>
      <c r="JFX4" s="157"/>
      <c r="JFY4" s="157"/>
      <c r="JFZ4" s="157"/>
      <c r="JGA4" s="157"/>
      <c r="JGB4" s="157"/>
      <c r="JGC4" s="157"/>
      <c r="JGD4" s="157"/>
      <c r="JGE4" s="157"/>
      <c r="JGF4" s="157"/>
      <c r="JGG4" s="157"/>
      <c r="JGH4" s="157"/>
      <c r="JGI4" s="157"/>
      <c r="JGJ4" s="157"/>
      <c r="JGK4" s="157"/>
      <c r="JGL4" s="157"/>
      <c r="JGM4" s="157"/>
      <c r="JGN4" s="157"/>
      <c r="JGO4" s="157"/>
      <c r="JGP4" s="157"/>
      <c r="JGQ4" s="157"/>
      <c r="JGR4" s="157"/>
      <c r="JGS4" s="157"/>
      <c r="JGT4" s="157"/>
      <c r="JGU4" s="157"/>
      <c r="JGV4" s="157"/>
      <c r="JGW4" s="157"/>
      <c r="JGX4" s="157"/>
      <c r="JGY4" s="157"/>
      <c r="JGZ4" s="157"/>
      <c r="JHA4" s="157"/>
      <c r="JHB4" s="157"/>
      <c r="JHC4" s="157"/>
      <c r="JHD4" s="157"/>
      <c r="JHE4" s="157"/>
      <c r="JHF4" s="157"/>
      <c r="JHG4" s="157"/>
      <c r="JHH4" s="157"/>
      <c r="JHI4" s="157"/>
      <c r="JHJ4" s="157"/>
      <c r="JHK4" s="157"/>
      <c r="JHL4" s="157"/>
      <c r="JHM4" s="157"/>
      <c r="JHN4" s="157"/>
      <c r="JHO4" s="157"/>
      <c r="JHP4" s="157"/>
      <c r="JHQ4" s="157"/>
      <c r="JHR4" s="157"/>
      <c r="JHS4" s="157"/>
      <c r="JHT4" s="157"/>
      <c r="JHU4" s="157"/>
      <c r="JHV4" s="157"/>
      <c r="JHW4" s="157"/>
      <c r="JHX4" s="157"/>
      <c r="JHY4" s="157"/>
      <c r="JHZ4" s="157"/>
      <c r="JIA4" s="157"/>
      <c r="JIB4" s="157"/>
      <c r="JIC4" s="157"/>
      <c r="JID4" s="157"/>
      <c r="JIE4" s="157"/>
      <c r="JIF4" s="157"/>
      <c r="JIG4" s="157"/>
      <c r="JIH4" s="157"/>
      <c r="JII4" s="157"/>
      <c r="JIJ4" s="157"/>
      <c r="JIK4" s="157"/>
      <c r="JIL4" s="157"/>
      <c r="JIM4" s="157"/>
      <c r="JIN4" s="157"/>
      <c r="JIO4" s="157"/>
      <c r="JIP4" s="157"/>
      <c r="JIQ4" s="157"/>
      <c r="JIR4" s="157"/>
      <c r="JIS4" s="157"/>
      <c r="JIT4" s="157"/>
      <c r="JIU4" s="157"/>
      <c r="JIV4" s="157"/>
      <c r="JIW4" s="157"/>
      <c r="JIX4" s="157"/>
      <c r="JIY4" s="157"/>
      <c r="JIZ4" s="157"/>
      <c r="JJA4" s="157"/>
      <c r="JJB4" s="157"/>
      <c r="JJC4" s="157"/>
      <c r="JJD4" s="157"/>
      <c r="JJE4" s="157"/>
      <c r="JJF4" s="157"/>
      <c r="JJG4" s="157"/>
      <c r="JJH4" s="157"/>
      <c r="JJI4" s="157"/>
      <c r="JJJ4" s="157"/>
      <c r="JJK4" s="157"/>
      <c r="JJL4" s="157"/>
      <c r="JJM4" s="157"/>
      <c r="JJN4" s="157"/>
      <c r="JJO4" s="157"/>
      <c r="JJP4" s="157"/>
      <c r="JJQ4" s="157"/>
      <c r="JJR4" s="157"/>
      <c r="JJS4" s="157"/>
      <c r="JJT4" s="157"/>
      <c r="JJU4" s="157"/>
      <c r="JJV4" s="157"/>
      <c r="JJW4" s="157"/>
      <c r="JJX4" s="157"/>
      <c r="JJY4" s="157"/>
      <c r="JJZ4" s="157"/>
      <c r="JKA4" s="157"/>
      <c r="JKB4" s="157"/>
      <c r="JKC4" s="157"/>
      <c r="JKD4" s="157"/>
      <c r="JKE4" s="157"/>
      <c r="JKF4" s="157"/>
      <c r="JKG4" s="157"/>
      <c r="JKH4" s="157"/>
      <c r="JKI4" s="157"/>
      <c r="JKJ4" s="157"/>
      <c r="JKK4" s="157"/>
      <c r="JKL4" s="157"/>
      <c r="JKM4" s="157"/>
      <c r="JKN4" s="157"/>
      <c r="JKO4" s="157"/>
      <c r="JKP4" s="157"/>
      <c r="JKQ4" s="157"/>
      <c r="JKR4" s="157"/>
      <c r="JKS4" s="157"/>
      <c r="JKT4" s="157"/>
      <c r="JKU4" s="157"/>
      <c r="JKV4" s="157"/>
      <c r="JKW4" s="157"/>
      <c r="JKX4" s="157"/>
      <c r="JKY4" s="157"/>
      <c r="JKZ4" s="157"/>
      <c r="JLA4" s="157"/>
      <c r="JLB4" s="157"/>
      <c r="JLC4" s="157"/>
      <c r="JLD4" s="157"/>
      <c r="JLE4" s="157"/>
      <c r="JLF4" s="157"/>
      <c r="JLG4" s="157"/>
      <c r="JLH4" s="157"/>
      <c r="JLI4" s="157"/>
      <c r="JLJ4" s="157"/>
      <c r="JLK4" s="157"/>
      <c r="JLL4" s="157"/>
      <c r="JLM4" s="157"/>
      <c r="JLN4" s="157"/>
      <c r="JLO4" s="157"/>
      <c r="JLP4" s="157"/>
      <c r="JLQ4" s="157"/>
      <c r="JLR4" s="157"/>
      <c r="JLS4" s="157"/>
      <c r="JLT4" s="157"/>
      <c r="JLU4" s="157"/>
      <c r="JLV4" s="157"/>
      <c r="JLW4" s="157"/>
      <c r="JLX4" s="157"/>
      <c r="JLY4" s="157"/>
      <c r="JLZ4" s="157"/>
      <c r="JMA4" s="157"/>
      <c r="JMB4" s="157"/>
      <c r="JMC4" s="157"/>
      <c r="JMD4" s="157"/>
      <c r="JME4" s="157"/>
      <c r="JMF4" s="157"/>
      <c r="JMG4" s="157"/>
      <c r="JMH4" s="157"/>
      <c r="JMI4" s="157"/>
      <c r="JMJ4" s="157"/>
      <c r="JMK4" s="157"/>
      <c r="JML4" s="157"/>
      <c r="JMM4" s="157"/>
      <c r="JMN4" s="157"/>
      <c r="JMO4" s="157"/>
      <c r="JMP4" s="157"/>
      <c r="JMQ4" s="157"/>
      <c r="JMR4" s="157"/>
      <c r="JMS4" s="157"/>
      <c r="JMT4" s="157"/>
      <c r="JMU4" s="157"/>
      <c r="JMV4" s="157"/>
      <c r="JMW4" s="157"/>
      <c r="JMX4" s="157"/>
      <c r="JMY4" s="157"/>
      <c r="JMZ4" s="157"/>
      <c r="JNA4" s="157"/>
      <c r="JNB4" s="157"/>
      <c r="JNC4" s="157"/>
      <c r="JND4" s="157"/>
      <c r="JNE4" s="157"/>
      <c r="JNF4" s="157"/>
      <c r="JNG4" s="157"/>
      <c r="JNH4" s="157"/>
      <c r="JNI4" s="157"/>
      <c r="JNJ4" s="157"/>
      <c r="JNK4" s="157"/>
      <c r="JNL4" s="157"/>
      <c r="JNM4" s="157"/>
      <c r="JNN4" s="157"/>
      <c r="JNO4" s="157"/>
      <c r="JNP4" s="157"/>
      <c r="JNQ4" s="157"/>
      <c r="JNR4" s="157"/>
      <c r="JNS4" s="157"/>
      <c r="JNT4" s="157"/>
      <c r="JNU4" s="157"/>
      <c r="JNV4" s="157"/>
      <c r="JNW4" s="157"/>
      <c r="JNX4" s="157"/>
      <c r="JNY4" s="157"/>
      <c r="JNZ4" s="157"/>
      <c r="JOA4" s="157"/>
      <c r="JOB4" s="157"/>
      <c r="JOC4" s="157"/>
      <c r="JOD4" s="157"/>
      <c r="JOE4" s="157"/>
      <c r="JOF4" s="157"/>
      <c r="JOG4" s="157"/>
      <c r="JOH4" s="157"/>
      <c r="JOI4" s="157"/>
      <c r="JOJ4" s="157"/>
      <c r="JOK4" s="157"/>
      <c r="JOL4" s="157"/>
      <c r="JOM4" s="157"/>
      <c r="JON4" s="157"/>
      <c r="JOO4" s="157"/>
      <c r="JOP4" s="157"/>
      <c r="JOQ4" s="157"/>
      <c r="JOR4" s="157"/>
      <c r="JOS4" s="157"/>
      <c r="JOT4" s="157"/>
      <c r="JOU4" s="157"/>
      <c r="JOV4" s="157"/>
      <c r="JOW4" s="157"/>
      <c r="JOX4" s="157"/>
      <c r="JOY4" s="157"/>
      <c r="JOZ4" s="157"/>
      <c r="JPA4" s="157"/>
      <c r="JPB4" s="157"/>
      <c r="JPC4" s="157"/>
      <c r="JPD4" s="157"/>
      <c r="JPE4" s="157"/>
      <c r="JPF4" s="157"/>
      <c r="JPG4" s="157"/>
      <c r="JPH4" s="157"/>
      <c r="JPI4" s="157"/>
      <c r="JPJ4" s="157"/>
      <c r="JPK4" s="157"/>
      <c r="JPL4" s="157"/>
      <c r="JPM4" s="157"/>
      <c r="JPN4" s="157"/>
      <c r="JPO4" s="157"/>
      <c r="JPP4" s="157"/>
      <c r="JPQ4" s="157"/>
      <c r="JPR4" s="157"/>
      <c r="JPS4" s="157"/>
      <c r="JPT4" s="157"/>
      <c r="JPU4" s="157"/>
      <c r="JPV4" s="157"/>
      <c r="JPW4" s="157"/>
      <c r="JPX4" s="157"/>
      <c r="JPY4" s="157"/>
      <c r="JPZ4" s="157"/>
      <c r="JQA4" s="157"/>
      <c r="JQB4" s="157"/>
      <c r="JQC4" s="157"/>
      <c r="JQD4" s="157"/>
      <c r="JQE4" s="157"/>
      <c r="JQF4" s="157"/>
      <c r="JQG4" s="157"/>
      <c r="JQH4" s="157"/>
      <c r="JQI4" s="157"/>
      <c r="JQJ4" s="157"/>
      <c r="JQK4" s="157"/>
      <c r="JQL4" s="157"/>
      <c r="JQM4" s="157"/>
      <c r="JQN4" s="157"/>
      <c r="JQO4" s="157"/>
      <c r="JQP4" s="157"/>
      <c r="JQQ4" s="157"/>
      <c r="JQR4" s="157"/>
      <c r="JQS4" s="157"/>
      <c r="JQT4" s="157"/>
      <c r="JQU4" s="157"/>
      <c r="JQV4" s="157"/>
      <c r="JQW4" s="157"/>
      <c r="JQX4" s="157"/>
      <c r="JQY4" s="157"/>
      <c r="JQZ4" s="157"/>
      <c r="JRA4" s="157"/>
      <c r="JRB4" s="157"/>
      <c r="JRC4" s="157"/>
      <c r="JRD4" s="157"/>
      <c r="JRE4" s="157"/>
      <c r="JRF4" s="157"/>
      <c r="JRG4" s="157"/>
      <c r="JRH4" s="157"/>
      <c r="JRI4" s="157"/>
      <c r="JRJ4" s="157"/>
      <c r="JRK4" s="157"/>
      <c r="JRL4" s="157"/>
      <c r="JRM4" s="157"/>
      <c r="JRN4" s="157"/>
      <c r="JRO4" s="157"/>
      <c r="JRP4" s="157"/>
      <c r="JRQ4" s="157"/>
      <c r="JRR4" s="157"/>
      <c r="JRS4" s="157"/>
      <c r="JRT4" s="157"/>
      <c r="JRU4" s="157"/>
      <c r="JRV4" s="157"/>
      <c r="JRW4" s="157"/>
      <c r="JRX4" s="157"/>
      <c r="JRY4" s="157"/>
      <c r="JRZ4" s="157"/>
      <c r="JSA4" s="157"/>
      <c r="JSB4" s="157"/>
      <c r="JSC4" s="157"/>
      <c r="JSD4" s="157"/>
      <c r="JSE4" s="157"/>
      <c r="JSF4" s="157"/>
      <c r="JSG4" s="157"/>
      <c r="JSH4" s="157"/>
      <c r="JSI4" s="157"/>
      <c r="JSJ4" s="157"/>
      <c r="JSK4" s="157"/>
      <c r="JSL4" s="157"/>
      <c r="JSM4" s="157"/>
      <c r="JSN4" s="157"/>
      <c r="JSO4" s="157"/>
      <c r="JSP4" s="157"/>
      <c r="JSQ4" s="157"/>
      <c r="JSR4" s="157"/>
      <c r="JSS4" s="157"/>
      <c r="JST4" s="157"/>
      <c r="JSU4" s="157"/>
      <c r="JSV4" s="157"/>
      <c r="JSW4" s="157"/>
      <c r="JSX4" s="157"/>
      <c r="JSY4" s="157"/>
      <c r="JSZ4" s="157"/>
      <c r="JTA4" s="157"/>
      <c r="JTB4" s="157"/>
      <c r="JTC4" s="157"/>
      <c r="JTD4" s="157"/>
      <c r="JTE4" s="157"/>
      <c r="JTF4" s="157"/>
      <c r="JTG4" s="157"/>
      <c r="JTH4" s="157"/>
      <c r="JTI4" s="157"/>
      <c r="JTJ4" s="157"/>
      <c r="JTK4" s="157"/>
      <c r="JTL4" s="157"/>
      <c r="JTM4" s="157"/>
      <c r="JTN4" s="157"/>
      <c r="JTO4" s="157"/>
      <c r="JTP4" s="157"/>
      <c r="JTQ4" s="157"/>
      <c r="JTR4" s="157"/>
      <c r="JTS4" s="157"/>
      <c r="JTT4" s="157"/>
      <c r="JTU4" s="157"/>
      <c r="JTV4" s="157"/>
      <c r="JTW4" s="157"/>
      <c r="JTX4" s="157"/>
      <c r="JTY4" s="157"/>
      <c r="JTZ4" s="157"/>
      <c r="JUA4" s="157"/>
      <c r="JUB4" s="157"/>
      <c r="JUC4" s="157"/>
      <c r="JUD4" s="157"/>
      <c r="JUE4" s="157"/>
      <c r="JUF4" s="157"/>
      <c r="JUG4" s="157"/>
      <c r="JUH4" s="157"/>
      <c r="JUI4" s="157"/>
      <c r="JUJ4" s="157"/>
      <c r="JUK4" s="157"/>
      <c r="JUL4" s="157"/>
      <c r="JUM4" s="157"/>
      <c r="JUN4" s="157"/>
      <c r="JUO4" s="157"/>
      <c r="JUP4" s="157"/>
      <c r="JUQ4" s="157"/>
      <c r="JUR4" s="157"/>
      <c r="JUS4" s="157"/>
      <c r="JUT4" s="157"/>
      <c r="JUU4" s="157"/>
      <c r="JUV4" s="157"/>
      <c r="JUW4" s="157"/>
      <c r="JUX4" s="157"/>
      <c r="JUY4" s="157"/>
      <c r="JUZ4" s="157"/>
      <c r="JVA4" s="157"/>
      <c r="JVB4" s="157"/>
      <c r="JVC4" s="157"/>
      <c r="JVD4" s="157"/>
      <c r="JVE4" s="157"/>
      <c r="JVF4" s="157"/>
      <c r="JVG4" s="157"/>
      <c r="JVH4" s="157"/>
      <c r="JVI4" s="157"/>
      <c r="JVJ4" s="157"/>
      <c r="JVK4" s="157"/>
      <c r="JVL4" s="157"/>
      <c r="JVM4" s="157"/>
      <c r="JVN4" s="157"/>
      <c r="JVO4" s="157"/>
      <c r="JVP4" s="157"/>
      <c r="JVQ4" s="157"/>
      <c r="JVR4" s="157"/>
      <c r="JVS4" s="157"/>
      <c r="JVT4" s="157"/>
      <c r="JVU4" s="157"/>
      <c r="JVV4" s="157"/>
      <c r="JVW4" s="157"/>
      <c r="JVX4" s="157"/>
      <c r="JVY4" s="157"/>
      <c r="JVZ4" s="157"/>
      <c r="JWA4" s="157"/>
      <c r="JWB4" s="157"/>
      <c r="JWC4" s="157"/>
      <c r="JWD4" s="157"/>
      <c r="JWE4" s="157"/>
      <c r="JWF4" s="157"/>
      <c r="JWG4" s="157"/>
      <c r="JWH4" s="157"/>
      <c r="JWI4" s="157"/>
      <c r="JWJ4" s="157"/>
      <c r="JWK4" s="157"/>
      <c r="JWL4" s="157"/>
      <c r="JWM4" s="157"/>
      <c r="JWN4" s="157"/>
      <c r="JWO4" s="157"/>
      <c r="JWP4" s="157"/>
      <c r="JWQ4" s="157"/>
      <c r="JWR4" s="157"/>
      <c r="JWS4" s="157"/>
      <c r="JWT4" s="157"/>
      <c r="JWU4" s="157"/>
      <c r="JWV4" s="157"/>
      <c r="JWW4" s="157"/>
      <c r="JWX4" s="157"/>
      <c r="JWY4" s="157"/>
      <c r="JWZ4" s="157"/>
      <c r="JXA4" s="157"/>
      <c r="JXB4" s="157"/>
      <c r="JXC4" s="157"/>
      <c r="JXD4" s="157"/>
      <c r="JXE4" s="157"/>
      <c r="JXF4" s="157"/>
      <c r="JXG4" s="157"/>
      <c r="JXH4" s="157"/>
      <c r="JXI4" s="157"/>
      <c r="JXJ4" s="157"/>
      <c r="JXK4" s="157"/>
      <c r="JXL4" s="157"/>
      <c r="JXM4" s="157"/>
      <c r="JXN4" s="157"/>
      <c r="JXO4" s="157"/>
      <c r="JXP4" s="157"/>
      <c r="JXQ4" s="157"/>
      <c r="JXR4" s="157"/>
      <c r="JXS4" s="157"/>
      <c r="JXT4" s="157"/>
      <c r="JXU4" s="157"/>
      <c r="JXV4" s="157"/>
      <c r="JXW4" s="157"/>
      <c r="JXX4" s="157"/>
      <c r="JXY4" s="157"/>
      <c r="JXZ4" s="157"/>
      <c r="JYA4" s="157"/>
      <c r="JYB4" s="157"/>
      <c r="JYC4" s="157"/>
      <c r="JYD4" s="157"/>
      <c r="JYE4" s="157"/>
      <c r="JYF4" s="157"/>
      <c r="JYG4" s="157"/>
      <c r="JYH4" s="157"/>
      <c r="JYI4" s="157"/>
      <c r="JYJ4" s="157"/>
      <c r="JYK4" s="157"/>
      <c r="JYL4" s="157"/>
      <c r="JYM4" s="157"/>
      <c r="JYN4" s="157"/>
      <c r="JYO4" s="157"/>
      <c r="JYP4" s="157"/>
      <c r="JYQ4" s="157"/>
      <c r="JYR4" s="157"/>
      <c r="JYS4" s="157"/>
      <c r="JYT4" s="157"/>
      <c r="JYU4" s="157"/>
      <c r="JYV4" s="157"/>
      <c r="JYW4" s="157"/>
      <c r="JYX4" s="157"/>
      <c r="JYY4" s="157"/>
      <c r="JYZ4" s="157"/>
      <c r="JZA4" s="157"/>
      <c r="JZB4" s="157"/>
      <c r="JZC4" s="157"/>
      <c r="JZD4" s="157"/>
      <c r="JZE4" s="157"/>
      <c r="JZF4" s="157"/>
      <c r="JZG4" s="157"/>
      <c r="JZH4" s="157"/>
      <c r="JZI4" s="157"/>
      <c r="JZJ4" s="157"/>
      <c r="JZK4" s="157"/>
      <c r="JZL4" s="157"/>
      <c r="JZM4" s="157"/>
      <c r="JZN4" s="157"/>
      <c r="JZO4" s="157"/>
      <c r="JZP4" s="157"/>
      <c r="JZQ4" s="157"/>
      <c r="JZR4" s="157"/>
      <c r="JZS4" s="157"/>
      <c r="JZT4" s="157"/>
      <c r="JZU4" s="157"/>
      <c r="JZV4" s="157"/>
      <c r="JZW4" s="157"/>
      <c r="JZX4" s="157"/>
      <c r="JZY4" s="157"/>
      <c r="JZZ4" s="157"/>
      <c r="KAA4" s="157"/>
      <c r="KAB4" s="157"/>
      <c r="KAC4" s="157"/>
      <c r="KAD4" s="157"/>
      <c r="KAE4" s="157"/>
      <c r="KAF4" s="157"/>
      <c r="KAG4" s="157"/>
      <c r="KAH4" s="157"/>
      <c r="KAI4" s="157"/>
      <c r="KAJ4" s="157"/>
      <c r="KAK4" s="157"/>
      <c r="KAL4" s="157"/>
      <c r="KAM4" s="157"/>
      <c r="KAN4" s="157"/>
      <c r="KAO4" s="157"/>
      <c r="KAP4" s="157"/>
      <c r="KAQ4" s="157"/>
      <c r="KAR4" s="157"/>
      <c r="KAS4" s="157"/>
      <c r="KAT4" s="157"/>
      <c r="KAU4" s="157"/>
      <c r="KAV4" s="157"/>
      <c r="KAW4" s="157"/>
      <c r="KAX4" s="157"/>
      <c r="KAY4" s="157"/>
      <c r="KAZ4" s="157"/>
      <c r="KBA4" s="157"/>
      <c r="KBB4" s="157"/>
      <c r="KBC4" s="157"/>
      <c r="KBD4" s="157"/>
      <c r="KBE4" s="157"/>
      <c r="KBF4" s="157"/>
      <c r="KBG4" s="157"/>
      <c r="KBH4" s="157"/>
      <c r="KBI4" s="157"/>
      <c r="KBJ4" s="157"/>
      <c r="KBK4" s="157"/>
      <c r="KBL4" s="157"/>
      <c r="KBM4" s="157"/>
      <c r="KBN4" s="157"/>
      <c r="KBO4" s="157"/>
      <c r="KBP4" s="157"/>
      <c r="KBQ4" s="157"/>
      <c r="KBR4" s="157"/>
      <c r="KBS4" s="157"/>
      <c r="KBT4" s="157"/>
      <c r="KBU4" s="157"/>
      <c r="KBV4" s="157"/>
      <c r="KBW4" s="157"/>
      <c r="KBX4" s="157"/>
      <c r="KBY4" s="157"/>
      <c r="KBZ4" s="157"/>
      <c r="KCA4" s="157"/>
      <c r="KCB4" s="157"/>
      <c r="KCC4" s="157"/>
      <c r="KCD4" s="157"/>
      <c r="KCE4" s="157"/>
      <c r="KCF4" s="157"/>
      <c r="KCG4" s="157"/>
      <c r="KCH4" s="157"/>
      <c r="KCI4" s="157"/>
      <c r="KCJ4" s="157"/>
      <c r="KCK4" s="157"/>
      <c r="KCL4" s="157"/>
      <c r="KCM4" s="157"/>
      <c r="KCN4" s="157"/>
      <c r="KCO4" s="157"/>
      <c r="KCP4" s="157"/>
      <c r="KCQ4" s="157"/>
      <c r="KCR4" s="157"/>
      <c r="KCS4" s="157"/>
      <c r="KCT4" s="157"/>
      <c r="KCU4" s="157"/>
      <c r="KCV4" s="157"/>
      <c r="KCW4" s="157"/>
      <c r="KCX4" s="157"/>
      <c r="KCY4" s="157"/>
      <c r="KCZ4" s="157"/>
      <c r="KDA4" s="157"/>
      <c r="KDB4" s="157"/>
      <c r="KDC4" s="157"/>
      <c r="KDD4" s="157"/>
      <c r="KDE4" s="157"/>
      <c r="KDF4" s="157"/>
      <c r="KDG4" s="157"/>
      <c r="KDH4" s="157"/>
      <c r="KDI4" s="157"/>
      <c r="KDJ4" s="157"/>
      <c r="KDK4" s="157"/>
      <c r="KDL4" s="157"/>
      <c r="KDM4" s="157"/>
      <c r="KDN4" s="157"/>
      <c r="KDO4" s="157"/>
      <c r="KDP4" s="157"/>
      <c r="KDQ4" s="157"/>
      <c r="KDR4" s="157"/>
      <c r="KDS4" s="157"/>
      <c r="KDT4" s="157"/>
      <c r="KDU4" s="157"/>
      <c r="KDV4" s="157"/>
      <c r="KDW4" s="157"/>
      <c r="KDX4" s="157"/>
      <c r="KDY4" s="157"/>
      <c r="KDZ4" s="157"/>
      <c r="KEA4" s="157"/>
      <c r="KEB4" s="157"/>
      <c r="KEC4" s="157"/>
      <c r="KED4" s="157"/>
      <c r="KEE4" s="157"/>
      <c r="KEF4" s="157"/>
      <c r="KEG4" s="157"/>
      <c r="KEH4" s="157"/>
      <c r="KEI4" s="157"/>
      <c r="KEJ4" s="157"/>
      <c r="KEK4" s="157"/>
      <c r="KEL4" s="157"/>
      <c r="KEM4" s="157"/>
      <c r="KEN4" s="157"/>
      <c r="KEO4" s="157"/>
      <c r="KEP4" s="157"/>
      <c r="KEQ4" s="157"/>
      <c r="KER4" s="157"/>
      <c r="KES4" s="157"/>
      <c r="KET4" s="157"/>
      <c r="KEU4" s="157"/>
      <c r="KEV4" s="157"/>
      <c r="KEW4" s="157"/>
      <c r="KEX4" s="157"/>
      <c r="KEY4" s="157"/>
      <c r="KEZ4" s="157"/>
      <c r="KFA4" s="157"/>
      <c r="KFB4" s="157"/>
      <c r="KFC4" s="157"/>
      <c r="KFD4" s="157"/>
      <c r="KFE4" s="157"/>
      <c r="KFF4" s="157"/>
      <c r="KFG4" s="157"/>
      <c r="KFH4" s="157"/>
      <c r="KFI4" s="157"/>
      <c r="KFJ4" s="157"/>
      <c r="KFK4" s="157"/>
      <c r="KFL4" s="157"/>
      <c r="KFM4" s="157"/>
      <c r="KFN4" s="157"/>
      <c r="KFO4" s="157"/>
      <c r="KFP4" s="157"/>
      <c r="KFQ4" s="157"/>
      <c r="KFR4" s="157"/>
      <c r="KFS4" s="157"/>
      <c r="KFT4" s="157"/>
      <c r="KFU4" s="157"/>
      <c r="KFV4" s="157"/>
      <c r="KFW4" s="157"/>
      <c r="KFX4" s="157"/>
      <c r="KFY4" s="157"/>
      <c r="KFZ4" s="157"/>
      <c r="KGA4" s="157"/>
      <c r="KGB4" s="157"/>
      <c r="KGC4" s="157"/>
      <c r="KGD4" s="157"/>
      <c r="KGE4" s="157"/>
      <c r="KGF4" s="157"/>
      <c r="KGG4" s="157"/>
      <c r="KGH4" s="157"/>
      <c r="KGI4" s="157"/>
      <c r="KGJ4" s="157"/>
      <c r="KGK4" s="157"/>
      <c r="KGL4" s="157"/>
      <c r="KGM4" s="157"/>
      <c r="KGN4" s="157"/>
      <c r="KGO4" s="157"/>
      <c r="KGP4" s="157"/>
      <c r="KGQ4" s="157"/>
      <c r="KGR4" s="157"/>
      <c r="KGS4" s="157"/>
      <c r="KGT4" s="157"/>
      <c r="KGU4" s="157"/>
      <c r="KGV4" s="157"/>
      <c r="KGW4" s="157"/>
      <c r="KGX4" s="157"/>
      <c r="KGY4" s="157"/>
      <c r="KGZ4" s="157"/>
      <c r="KHA4" s="157"/>
      <c r="KHB4" s="157"/>
      <c r="KHC4" s="157"/>
      <c r="KHD4" s="157"/>
      <c r="KHE4" s="157"/>
      <c r="KHF4" s="157"/>
      <c r="KHG4" s="157"/>
      <c r="KHH4" s="157"/>
      <c r="KHI4" s="157"/>
      <c r="KHJ4" s="157"/>
      <c r="KHK4" s="157"/>
      <c r="KHL4" s="157"/>
      <c r="KHM4" s="157"/>
      <c r="KHN4" s="157"/>
      <c r="KHO4" s="157"/>
      <c r="KHP4" s="157"/>
      <c r="KHQ4" s="157"/>
      <c r="KHR4" s="157"/>
      <c r="KHS4" s="157"/>
      <c r="KHT4" s="157"/>
      <c r="KHU4" s="157"/>
      <c r="KHV4" s="157"/>
      <c r="KHW4" s="157"/>
      <c r="KHX4" s="157"/>
      <c r="KHY4" s="157"/>
      <c r="KHZ4" s="157"/>
      <c r="KIA4" s="157"/>
      <c r="KIB4" s="157"/>
      <c r="KIC4" s="157"/>
      <c r="KID4" s="157"/>
      <c r="KIE4" s="157"/>
      <c r="KIF4" s="157"/>
      <c r="KIG4" s="157"/>
      <c r="KIH4" s="157"/>
      <c r="KII4" s="157"/>
      <c r="KIJ4" s="157"/>
      <c r="KIK4" s="157"/>
      <c r="KIL4" s="157"/>
      <c r="KIM4" s="157"/>
      <c r="KIN4" s="157"/>
      <c r="KIO4" s="157"/>
      <c r="KIP4" s="157"/>
      <c r="KIQ4" s="157"/>
      <c r="KIR4" s="157"/>
      <c r="KIS4" s="157"/>
      <c r="KIT4" s="157"/>
      <c r="KIU4" s="157"/>
      <c r="KIV4" s="157"/>
      <c r="KIW4" s="157"/>
      <c r="KIX4" s="157"/>
      <c r="KIY4" s="157"/>
      <c r="KIZ4" s="157"/>
      <c r="KJA4" s="157"/>
      <c r="KJB4" s="157"/>
      <c r="KJC4" s="157"/>
      <c r="KJD4" s="157"/>
      <c r="KJE4" s="157"/>
      <c r="KJF4" s="157"/>
      <c r="KJG4" s="157"/>
      <c r="KJH4" s="157"/>
      <c r="KJI4" s="157"/>
      <c r="KJJ4" s="157"/>
      <c r="KJK4" s="157"/>
      <c r="KJL4" s="157"/>
      <c r="KJM4" s="157"/>
      <c r="KJN4" s="157"/>
      <c r="KJO4" s="157"/>
      <c r="KJP4" s="157"/>
      <c r="KJQ4" s="157"/>
      <c r="KJR4" s="157"/>
      <c r="KJS4" s="157"/>
      <c r="KJT4" s="157"/>
      <c r="KJU4" s="157"/>
      <c r="KJV4" s="157"/>
      <c r="KJW4" s="157"/>
      <c r="KJX4" s="157"/>
      <c r="KJY4" s="157"/>
      <c r="KJZ4" s="157"/>
      <c r="KKA4" s="157"/>
      <c r="KKB4" s="157"/>
      <c r="KKC4" s="157"/>
      <c r="KKD4" s="157"/>
      <c r="KKE4" s="157"/>
      <c r="KKF4" s="157"/>
      <c r="KKG4" s="157"/>
      <c r="KKH4" s="157"/>
      <c r="KKI4" s="157"/>
      <c r="KKJ4" s="157"/>
      <c r="KKK4" s="157"/>
      <c r="KKL4" s="157"/>
      <c r="KKM4" s="157"/>
      <c r="KKN4" s="157"/>
      <c r="KKO4" s="157"/>
      <c r="KKP4" s="157"/>
      <c r="KKQ4" s="157"/>
      <c r="KKR4" s="157"/>
      <c r="KKS4" s="157"/>
      <c r="KKT4" s="157"/>
      <c r="KKU4" s="157"/>
      <c r="KKV4" s="157"/>
      <c r="KKW4" s="157"/>
      <c r="KKX4" s="157"/>
      <c r="KKY4" s="157"/>
      <c r="KKZ4" s="157"/>
      <c r="KLA4" s="157"/>
      <c r="KLB4" s="157"/>
      <c r="KLC4" s="157"/>
      <c r="KLD4" s="157"/>
      <c r="KLE4" s="157"/>
      <c r="KLF4" s="157"/>
      <c r="KLG4" s="157"/>
      <c r="KLH4" s="157"/>
      <c r="KLI4" s="157"/>
      <c r="KLJ4" s="157"/>
      <c r="KLK4" s="157"/>
      <c r="KLL4" s="157"/>
      <c r="KLM4" s="157"/>
      <c r="KLN4" s="157"/>
      <c r="KLO4" s="157"/>
      <c r="KLP4" s="157"/>
      <c r="KLQ4" s="157"/>
      <c r="KLR4" s="157"/>
      <c r="KLS4" s="157"/>
      <c r="KLT4" s="157"/>
      <c r="KLU4" s="157"/>
      <c r="KLV4" s="157"/>
      <c r="KLW4" s="157"/>
      <c r="KLX4" s="157"/>
      <c r="KLY4" s="157"/>
      <c r="KLZ4" s="157"/>
      <c r="KMA4" s="157"/>
      <c r="KMB4" s="157"/>
      <c r="KMC4" s="157"/>
      <c r="KMD4" s="157"/>
      <c r="KME4" s="157"/>
      <c r="KMF4" s="157"/>
      <c r="KMG4" s="157"/>
      <c r="KMH4" s="157"/>
      <c r="KMI4" s="157"/>
      <c r="KMJ4" s="157"/>
      <c r="KMK4" s="157"/>
      <c r="KML4" s="157"/>
      <c r="KMM4" s="157"/>
      <c r="KMN4" s="157"/>
      <c r="KMO4" s="157"/>
      <c r="KMP4" s="157"/>
      <c r="KMQ4" s="157"/>
      <c r="KMR4" s="157"/>
      <c r="KMS4" s="157"/>
      <c r="KMT4" s="157"/>
      <c r="KMU4" s="157"/>
      <c r="KMV4" s="157"/>
      <c r="KMW4" s="157"/>
      <c r="KMX4" s="157"/>
      <c r="KMY4" s="157"/>
      <c r="KMZ4" s="157"/>
      <c r="KNA4" s="157"/>
      <c r="KNB4" s="157"/>
      <c r="KNC4" s="157"/>
      <c r="KND4" s="157"/>
      <c r="KNE4" s="157"/>
      <c r="KNF4" s="157"/>
      <c r="KNG4" s="157"/>
      <c r="KNH4" s="157"/>
      <c r="KNI4" s="157"/>
      <c r="KNJ4" s="157"/>
      <c r="KNK4" s="157"/>
      <c r="KNL4" s="157"/>
      <c r="KNM4" s="157"/>
      <c r="KNN4" s="157"/>
      <c r="KNO4" s="157"/>
      <c r="KNP4" s="157"/>
      <c r="KNQ4" s="157"/>
      <c r="KNR4" s="157"/>
      <c r="KNS4" s="157"/>
      <c r="KNT4" s="157"/>
      <c r="KNU4" s="157"/>
      <c r="KNV4" s="157"/>
      <c r="KNW4" s="157"/>
      <c r="KNX4" s="157"/>
      <c r="KNY4" s="157"/>
      <c r="KNZ4" s="157"/>
      <c r="KOA4" s="157"/>
      <c r="KOB4" s="157"/>
      <c r="KOC4" s="157"/>
      <c r="KOD4" s="157"/>
      <c r="KOE4" s="157"/>
      <c r="KOF4" s="157"/>
      <c r="KOG4" s="157"/>
      <c r="KOH4" s="157"/>
      <c r="KOI4" s="157"/>
      <c r="KOJ4" s="157"/>
      <c r="KOK4" s="157"/>
      <c r="KOL4" s="157"/>
      <c r="KOM4" s="157"/>
      <c r="KON4" s="157"/>
      <c r="KOO4" s="157"/>
      <c r="KOP4" s="157"/>
      <c r="KOQ4" s="157"/>
      <c r="KOR4" s="157"/>
      <c r="KOS4" s="157"/>
      <c r="KOT4" s="157"/>
      <c r="KOU4" s="157"/>
      <c r="KOV4" s="157"/>
      <c r="KOW4" s="157"/>
      <c r="KOX4" s="157"/>
      <c r="KOY4" s="157"/>
      <c r="KOZ4" s="157"/>
      <c r="KPA4" s="157"/>
      <c r="KPB4" s="157"/>
      <c r="KPC4" s="157"/>
      <c r="KPD4" s="157"/>
      <c r="KPE4" s="157"/>
      <c r="KPF4" s="157"/>
      <c r="KPG4" s="157"/>
      <c r="KPH4" s="157"/>
      <c r="KPI4" s="157"/>
      <c r="KPJ4" s="157"/>
      <c r="KPK4" s="157"/>
      <c r="KPL4" s="157"/>
      <c r="KPM4" s="157"/>
      <c r="KPN4" s="157"/>
      <c r="KPO4" s="157"/>
      <c r="KPP4" s="157"/>
      <c r="KPQ4" s="157"/>
      <c r="KPR4" s="157"/>
      <c r="KPS4" s="157"/>
      <c r="KPT4" s="157"/>
      <c r="KPU4" s="157"/>
      <c r="KPV4" s="157"/>
      <c r="KPW4" s="157"/>
      <c r="KPX4" s="157"/>
      <c r="KPY4" s="157"/>
      <c r="KPZ4" s="157"/>
      <c r="KQA4" s="157"/>
      <c r="KQB4" s="157"/>
      <c r="KQC4" s="157"/>
      <c r="KQD4" s="157"/>
      <c r="KQE4" s="157"/>
      <c r="KQF4" s="157"/>
      <c r="KQG4" s="157"/>
      <c r="KQH4" s="157"/>
      <c r="KQI4" s="157"/>
      <c r="KQJ4" s="157"/>
      <c r="KQK4" s="157"/>
      <c r="KQL4" s="157"/>
      <c r="KQM4" s="157"/>
      <c r="KQN4" s="157"/>
      <c r="KQO4" s="157"/>
      <c r="KQP4" s="157"/>
      <c r="KQQ4" s="157"/>
      <c r="KQR4" s="157"/>
      <c r="KQS4" s="157"/>
      <c r="KQT4" s="157"/>
      <c r="KQU4" s="157"/>
      <c r="KQV4" s="157"/>
      <c r="KQW4" s="157"/>
      <c r="KQX4" s="157"/>
      <c r="KQY4" s="157"/>
      <c r="KQZ4" s="157"/>
      <c r="KRA4" s="157"/>
      <c r="KRB4" s="157"/>
      <c r="KRC4" s="157"/>
      <c r="KRD4" s="157"/>
      <c r="KRE4" s="157"/>
      <c r="KRF4" s="157"/>
      <c r="KRG4" s="157"/>
      <c r="KRH4" s="157"/>
      <c r="KRI4" s="157"/>
      <c r="KRJ4" s="157"/>
      <c r="KRK4" s="157"/>
      <c r="KRL4" s="157"/>
      <c r="KRM4" s="157"/>
      <c r="KRN4" s="157"/>
      <c r="KRO4" s="157"/>
      <c r="KRP4" s="157"/>
      <c r="KRQ4" s="157"/>
      <c r="KRR4" s="157"/>
      <c r="KRS4" s="157"/>
      <c r="KRT4" s="157"/>
      <c r="KRU4" s="157"/>
      <c r="KRV4" s="157"/>
      <c r="KRW4" s="157"/>
      <c r="KRX4" s="157"/>
      <c r="KRY4" s="157"/>
      <c r="KRZ4" s="157"/>
      <c r="KSA4" s="157"/>
      <c r="KSB4" s="157"/>
      <c r="KSC4" s="157"/>
      <c r="KSD4" s="157"/>
      <c r="KSE4" s="157"/>
      <c r="KSF4" s="157"/>
      <c r="KSG4" s="157"/>
      <c r="KSH4" s="157"/>
      <c r="KSI4" s="157"/>
      <c r="KSJ4" s="157"/>
      <c r="KSK4" s="157"/>
      <c r="KSL4" s="157"/>
      <c r="KSM4" s="157"/>
      <c r="KSN4" s="157"/>
      <c r="KSO4" s="157"/>
      <c r="KSP4" s="157"/>
      <c r="KSQ4" s="157"/>
      <c r="KSR4" s="157"/>
      <c r="KSS4" s="157"/>
      <c r="KST4" s="157"/>
      <c r="KSU4" s="157"/>
      <c r="KSV4" s="157"/>
      <c r="KSW4" s="157"/>
      <c r="KSX4" s="157"/>
      <c r="KSY4" s="157"/>
      <c r="KSZ4" s="157"/>
      <c r="KTA4" s="157"/>
      <c r="KTB4" s="157"/>
      <c r="KTC4" s="157"/>
      <c r="KTD4" s="157"/>
      <c r="KTE4" s="157"/>
      <c r="KTF4" s="157"/>
      <c r="KTG4" s="157"/>
      <c r="KTH4" s="157"/>
      <c r="KTI4" s="157"/>
      <c r="KTJ4" s="157"/>
      <c r="KTK4" s="157"/>
      <c r="KTL4" s="157"/>
      <c r="KTM4" s="157"/>
      <c r="KTN4" s="157"/>
      <c r="KTO4" s="157"/>
      <c r="KTP4" s="157"/>
      <c r="KTQ4" s="157"/>
      <c r="KTR4" s="157"/>
      <c r="KTS4" s="157"/>
      <c r="KTT4" s="157"/>
      <c r="KTU4" s="157"/>
      <c r="KTV4" s="157"/>
      <c r="KTW4" s="157"/>
      <c r="KTX4" s="157"/>
      <c r="KTY4" s="157"/>
      <c r="KTZ4" s="157"/>
      <c r="KUA4" s="157"/>
      <c r="KUB4" s="157"/>
      <c r="KUC4" s="157"/>
      <c r="KUD4" s="157"/>
      <c r="KUE4" s="157"/>
      <c r="KUF4" s="157"/>
      <c r="KUG4" s="157"/>
      <c r="KUH4" s="157"/>
      <c r="KUI4" s="157"/>
      <c r="KUJ4" s="157"/>
      <c r="KUK4" s="157"/>
      <c r="KUL4" s="157"/>
      <c r="KUM4" s="157"/>
      <c r="KUN4" s="157"/>
      <c r="KUO4" s="157"/>
      <c r="KUP4" s="157"/>
      <c r="KUQ4" s="157"/>
      <c r="KUR4" s="157"/>
      <c r="KUS4" s="157"/>
      <c r="KUT4" s="157"/>
      <c r="KUU4" s="157"/>
      <c r="KUV4" s="157"/>
      <c r="KUW4" s="157"/>
      <c r="KUX4" s="157"/>
      <c r="KUY4" s="157"/>
      <c r="KUZ4" s="157"/>
      <c r="KVA4" s="157"/>
      <c r="KVB4" s="157"/>
      <c r="KVC4" s="157"/>
      <c r="KVD4" s="157"/>
      <c r="KVE4" s="157"/>
      <c r="KVF4" s="157"/>
      <c r="KVG4" s="157"/>
      <c r="KVH4" s="157"/>
      <c r="KVI4" s="157"/>
      <c r="KVJ4" s="157"/>
      <c r="KVK4" s="157"/>
      <c r="KVL4" s="157"/>
      <c r="KVM4" s="157"/>
      <c r="KVN4" s="157"/>
      <c r="KVO4" s="157"/>
      <c r="KVP4" s="157"/>
      <c r="KVQ4" s="157"/>
      <c r="KVR4" s="157"/>
      <c r="KVS4" s="157"/>
      <c r="KVT4" s="157"/>
      <c r="KVU4" s="157"/>
      <c r="KVV4" s="157"/>
      <c r="KVW4" s="157"/>
      <c r="KVX4" s="157"/>
      <c r="KVY4" s="157"/>
      <c r="KVZ4" s="157"/>
      <c r="KWA4" s="157"/>
      <c r="KWB4" s="157"/>
      <c r="KWC4" s="157"/>
      <c r="KWD4" s="157"/>
      <c r="KWE4" s="157"/>
      <c r="KWF4" s="157"/>
      <c r="KWG4" s="157"/>
      <c r="KWH4" s="157"/>
      <c r="KWI4" s="157"/>
      <c r="KWJ4" s="157"/>
      <c r="KWK4" s="157"/>
      <c r="KWL4" s="157"/>
      <c r="KWM4" s="157"/>
      <c r="KWN4" s="157"/>
      <c r="KWO4" s="157"/>
      <c r="KWP4" s="157"/>
      <c r="KWQ4" s="157"/>
      <c r="KWR4" s="157"/>
      <c r="KWS4" s="157"/>
      <c r="KWT4" s="157"/>
      <c r="KWU4" s="157"/>
      <c r="KWV4" s="157"/>
      <c r="KWW4" s="157"/>
      <c r="KWX4" s="157"/>
      <c r="KWY4" s="157"/>
      <c r="KWZ4" s="157"/>
      <c r="KXA4" s="157"/>
      <c r="KXB4" s="157"/>
      <c r="KXC4" s="157"/>
      <c r="KXD4" s="157"/>
      <c r="KXE4" s="157"/>
      <c r="KXF4" s="157"/>
      <c r="KXG4" s="157"/>
      <c r="KXH4" s="157"/>
      <c r="KXI4" s="157"/>
      <c r="KXJ4" s="157"/>
      <c r="KXK4" s="157"/>
      <c r="KXL4" s="157"/>
      <c r="KXM4" s="157"/>
      <c r="KXN4" s="157"/>
      <c r="KXO4" s="157"/>
      <c r="KXP4" s="157"/>
      <c r="KXQ4" s="157"/>
      <c r="KXR4" s="157"/>
      <c r="KXS4" s="157"/>
      <c r="KXT4" s="157"/>
      <c r="KXU4" s="157"/>
      <c r="KXV4" s="157"/>
      <c r="KXW4" s="157"/>
      <c r="KXX4" s="157"/>
      <c r="KXY4" s="157"/>
      <c r="KXZ4" s="157"/>
      <c r="KYA4" s="157"/>
      <c r="KYB4" s="157"/>
      <c r="KYC4" s="157"/>
      <c r="KYD4" s="157"/>
      <c r="KYE4" s="157"/>
      <c r="KYF4" s="157"/>
      <c r="KYG4" s="157"/>
      <c r="KYH4" s="157"/>
      <c r="KYI4" s="157"/>
      <c r="KYJ4" s="157"/>
      <c r="KYK4" s="157"/>
      <c r="KYL4" s="157"/>
      <c r="KYM4" s="157"/>
      <c r="KYN4" s="157"/>
      <c r="KYO4" s="157"/>
      <c r="KYP4" s="157"/>
      <c r="KYQ4" s="157"/>
      <c r="KYR4" s="157"/>
      <c r="KYS4" s="157"/>
      <c r="KYT4" s="157"/>
      <c r="KYU4" s="157"/>
      <c r="KYV4" s="157"/>
      <c r="KYW4" s="157"/>
      <c r="KYX4" s="157"/>
      <c r="KYY4" s="157"/>
      <c r="KYZ4" s="157"/>
      <c r="KZA4" s="157"/>
      <c r="KZB4" s="157"/>
      <c r="KZC4" s="157"/>
      <c r="KZD4" s="157"/>
      <c r="KZE4" s="157"/>
      <c r="KZF4" s="157"/>
      <c r="KZG4" s="157"/>
      <c r="KZH4" s="157"/>
      <c r="KZI4" s="157"/>
      <c r="KZJ4" s="157"/>
      <c r="KZK4" s="157"/>
      <c r="KZL4" s="157"/>
      <c r="KZM4" s="157"/>
      <c r="KZN4" s="157"/>
      <c r="KZO4" s="157"/>
      <c r="KZP4" s="157"/>
      <c r="KZQ4" s="157"/>
      <c r="KZR4" s="157"/>
      <c r="KZS4" s="157"/>
      <c r="KZT4" s="157"/>
      <c r="KZU4" s="157"/>
      <c r="KZV4" s="157"/>
      <c r="KZW4" s="157"/>
      <c r="KZX4" s="157"/>
      <c r="KZY4" s="157"/>
      <c r="KZZ4" s="157"/>
      <c r="LAA4" s="157"/>
      <c r="LAB4" s="157"/>
      <c r="LAC4" s="157"/>
      <c r="LAD4" s="157"/>
      <c r="LAE4" s="157"/>
      <c r="LAF4" s="157"/>
      <c r="LAG4" s="157"/>
      <c r="LAH4" s="157"/>
      <c r="LAI4" s="157"/>
      <c r="LAJ4" s="157"/>
      <c r="LAK4" s="157"/>
      <c r="LAL4" s="157"/>
      <c r="LAM4" s="157"/>
      <c r="LAN4" s="157"/>
      <c r="LAO4" s="157"/>
      <c r="LAP4" s="157"/>
      <c r="LAQ4" s="157"/>
      <c r="LAR4" s="157"/>
      <c r="LAS4" s="157"/>
      <c r="LAT4" s="157"/>
      <c r="LAU4" s="157"/>
      <c r="LAV4" s="157"/>
      <c r="LAW4" s="157"/>
      <c r="LAX4" s="157"/>
      <c r="LAY4" s="157"/>
      <c r="LAZ4" s="157"/>
      <c r="LBA4" s="157"/>
      <c r="LBB4" s="157"/>
      <c r="LBC4" s="157"/>
      <c r="LBD4" s="157"/>
      <c r="LBE4" s="157"/>
      <c r="LBF4" s="157"/>
      <c r="LBG4" s="157"/>
      <c r="LBH4" s="157"/>
      <c r="LBI4" s="157"/>
      <c r="LBJ4" s="157"/>
      <c r="LBK4" s="157"/>
      <c r="LBL4" s="157"/>
      <c r="LBM4" s="157"/>
      <c r="LBN4" s="157"/>
      <c r="LBO4" s="157"/>
      <c r="LBP4" s="157"/>
      <c r="LBQ4" s="157"/>
      <c r="LBR4" s="157"/>
      <c r="LBS4" s="157"/>
      <c r="LBT4" s="157"/>
      <c r="LBU4" s="157"/>
      <c r="LBV4" s="157"/>
      <c r="LBW4" s="157"/>
      <c r="LBX4" s="157"/>
      <c r="LBY4" s="157"/>
      <c r="LBZ4" s="157"/>
      <c r="LCA4" s="157"/>
      <c r="LCB4" s="157"/>
      <c r="LCC4" s="157"/>
      <c r="LCD4" s="157"/>
      <c r="LCE4" s="157"/>
      <c r="LCF4" s="157"/>
      <c r="LCG4" s="157"/>
      <c r="LCH4" s="157"/>
      <c r="LCI4" s="157"/>
      <c r="LCJ4" s="157"/>
      <c r="LCK4" s="157"/>
      <c r="LCL4" s="157"/>
      <c r="LCM4" s="157"/>
      <c r="LCN4" s="157"/>
      <c r="LCO4" s="157"/>
      <c r="LCP4" s="157"/>
      <c r="LCQ4" s="157"/>
      <c r="LCR4" s="157"/>
      <c r="LCS4" s="157"/>
      <c r="LCT4" s="157"/>
      <c r="LCU4" s="157"/>
      <c r="LCV4" s="157"/>
      <c r="LCW4" s="157"/>
      <c r="LCX4" s="157"/>
      <c r="LCY4" s="157"/>
      <c r="LCZ4" s="157"/>
      <c r="LDA4" s="157"/>
      <c r="LDB4" s="157"/>
      <c r="LDC4" s="157"/>
      <c r="LDD4" s="157"/>
      <c r="LDE4" s="157"/>
      <c r="LDF4" s="157"/>
      <c r="LDG4" s="157"/>
      <c r="LDH4" s="157"/>
      <c r="LDI4" s="157"/>
      <c r="LDJ4" s="157"/>
      <c r="LDK4" s="157"/>
      <c r="LDL4" s="157"/>
      <c r="LDM4" s="157"/>
      <c r="LDN4" s="157"/>
      <c r="LDO4" s="157"/>
      <c r="LDP4" s="157"/>
      <c r="LDQ4" s="157"/>
      <c r="LDR4" s="157"/>
      <c r="LDS4" s="157"/>
      <c r="LDT4" s="157"/>
      <c r="LDU4" s="157"/>
      <c r="LDV4" s="157"/>
      <c r="LDW4" s="157"/>
      <c r="LDX4" s="157"/>
      <c r="LDY4" s="157"/>
      <c r="LDZ4" s="157"/>
      <c r="LEA4" s="157"/>
      <c r="LEB4" s="157"/>
      <c r="LEC4" s="157"/>
      <c r="LED4" s="157"/>
      <c r="LEE4" s="157"/>
      <c r="LEF4" s="157"/>
      <c r="LEG4" s="157"/>
      <c r="LEH4" s="157"/>
      <c r="LEI4" s="157"/>
      <c r="LEJ4" s="157"/>
      <c r="LEK4" s="157"/>
      <c r="LEL4" s="157"/>
      <c r="LEM4" s="157"/>
      <c r="LEN4" s="157"/>
      <c r="LEO4" s="157"/>
      <c r="LEP4" s="157"/>
      <c r="LEQ4" s="157"/>
      <c r="LER4" s="157"/>
      <c r="LES4" s="157"/>
      <c r="LET4" s="157"/>
      <c r="LEU4" s="157"/>
      <c r="LEV4" s="157"/>
      <c r="LEW4" s="157"/>
      <c r="LEX4" s="157"/>
      <c r="LEY4" s="157"/>
      <c r="LEZ4" s="157"/>
      <c r="LFA4" s="157"/>
      <c r="LFB4" s="157"/>
      <c r="LFC4" s="157"/>
      <c r="LFD4" s="157"/>
      <c r="LFE4" s="157"/>
      <c r="LFF4" s="157"/>
      <c r="LFG4" s="157"/>
      <c r="LFH4" s="157"/>
      <c r="LFI4" s="157"/>
      <c r="LFJ4" s="157"/>
      <c r="LFK4" s="157"/>
      <c r="LFL4" s="157"/>
      <c r="LFM4" s="157"/>
      <c r="LFN4" s="157"/>
      <c r="LFO4" s="157"/>
      <c r="LFP4" s="157"/>
      <c r="LFQ4" s="157"/>
      <c r="LFR4" s="157"/>
      <c r="LFS4" s="157"/>
      <c r="LFT4" s="157"/>
      <c r="LFU4" s="157"/>
      <c r="LFV4" s="157"/>
      <c r="LFW4" s="157"/>
      <c r="LFX4" s="157"/>
      <c r="LFY4" s="157"/>
      <c r="LFZ4" s="157"/>
      <c r="LGA4" s="157"/>
      <c r="LGB4" s="157"/>
      <c r="LGC4" s="157"/>
      <c r="LGD4" s="157"/>
      <c r="LGE4" s="157"/>
      <c r="LGF4" s="157"/>
      <c r="LGG4" s="157"/>
      <c r="LGH4" s="157"/>
      <c r="LGI4" s="157"/>
      <c r="LGJ4" s="157"/>
      <c r="LGK4" s="157"/>
      <c r="LGL4" s="157"/>
      <c r="LGM4" s="157"/>
      <c r="LGN4" s="157"/>
      <c r="LGO4" s="157"/>
      <c r="LGP4" s="157"/>
      <c r="LGQ4" s="157"/>
      <c r="LGR4" s="157"/>
      <c r="LGS4" s="157"/>
      <c r="LGT4" s="157"/>
      <c r="LGU4" s="157"/>
      <c r="LGV4" s="157"/>
      <c r="LGW4" s="157"/>
      <c r="LGX4" s="157"/>
      <c r="LGY4" s="157"/>
      <c r="LGZ4" s="157"/>
      <c r="LHA4" s="157"/>
      <c r="LHB4" s="157"/>
      <c r="LHC4" s="157"/>
      <c r="LHD4" s="157"/>
      <c r="LHE4" s="157"/>
      <c r="LHF4" s="157"/>
      <c r="LHG4" s="157"/>
      <c r="LHH4" s="157"/>
      <c r="LHI4" s="157"/>
      <c r="LHJ4" s="157"/>
      <c r="LHK4" s="157"/>
      <c r="LHL4" s="157"/>
      <c r="LHM4" s="157"/>
      <c r="LHN4" s="157"/>
      <c r="LHO4" s="157"/>
      <c r="LHP4" s="157"/>
      <c r="LHQ4" s="157"/>
      <c r="LHR4" s="157"/>
      <c r="LHS4" s="157"/>
      <c r="LHT4" s="157"/>
      <c r="LHU4" s="157"/>
      <c r="LHV4" s="157"/>
      <c r="LHW4" s="157"/>
      <c r="LHX4" s="157"/>
      <c r="LHY4" s="157"/>
      <c r="LHZ4" s="157"/>
      <c r="LIA4" s="157"/>
      <c r="LIB4" s="157"/>
      <c r="LIC4" s="157"/>
      <c r="LID4" s="157"/>
      <c r="LIE4" s="157"/>
      <c r="LIF4" s="157"/>
      <c r="LIG4" s="157"/>
      <c r="LIH4" s="157"/>
      <c r="LII4" s="157"/>
      <c r="LIJ4" s="157"/>
      <c r="LIK4" s="157"/>
      <c r="LIL4" s="157"/>
      <c r="LIM4" s="157"/>
      <c r="LIN4" s="157"/>
      <c r="LIO4" s="157"/>
      <c r="LIP4" s="157"/>
      <c r="LIQ4" s="157"/>
      <c r="LIR4" s="157"/>
      <c r="LIS4" s="157"/>
      <c r="LIT4" s="157"/>
      <c r="LIU4" s="157"/>
      <c r="LIV4" s="157"/>
      <c r="LIW4" s="157"/>
      <c r="LIX4" s="157"/>
      <c r="LIY4" s="157"/>
      <c r="LIZ4" s="157"/>
      <c r="LJA4" s="157"/>
      <c r="LJB4" s="157"/>
      <c r="LJC4" s="157"/>
      <c r="LJD4" s="157"/>
      <c r="LJE4" s="157"/>
      <c r="LJF4" s="157"/>
      <c r="LJG4" s="157"/>
      <c r="LJH4" s="157"/>
      <c r="LJI4" s="157"/>
      <c r="LJJ4" s="157"/>
      <c r="LJK4" s="157"/>
      <c r="LJL4" s="157"/>
      <c r="LJM4" s="157"/>
      <c r="LJN4" s="157"/>
      <c r="LJO4" s="157"/>
      <c r="LJP4" s="157"/>
      <c r="LJQ4" s="157"/>
      <c r="LJR4" s="157"/>
      <c r="LJS4" s="157"/>
      <c r="LJT4" s="157"/>
      <c r="LJU4" s="157"/>
      <c r="LJV4" s="157"/>
      <c r="LJW4" s="157"/>
      <c r="LJX4" s="157"/>
      <c r="LJY4" s="157"/>
      <c r="LJZ4" s="157"/>
      <c r="LKA4" s="157"/>
      <c r="LKB4" s="157"/>
      <c r="LKC4" s="157"/>
      <c r="LKD4" s="157"/>
      <c r="LKE4" s="157"/>
      <c r="LKF4" s="157"/>
      <c r="LKG4" s="157"/>
      <c r="LKH4" s="157"/>
      <c r="LKI4" s="157"/>
      <c r="LKJ4" s="157"/>
      <c r="LKK4" s="157"/>
      <c r="LKL4" s="157"/>
      <c r="LKM4" s="157"/>
      <c r="LKN4" s="157"/>
      <c r="LKO4" s="157"/>
      <c r="LKP4" s="157"/>
      <c r="LKQ4" s="157"/>
      <c r="LKR4" s="157"/>
      <c r="LKS4" s="157"/>
      <c r="LKT4" s="157"/>
      <c r="LKU4" s="157"/>
      <c r="LKV4" s="157"/>
      <c r="LKW4" s="157"/>
      <c r="LKX4" s="157"/>
      <c r="LKY4" s="157"/>
      <c r="LKZ4" s="157"/>
      <c r="LLA4" s="157"/>
      <c r="LLB4" s="157"/>
      <c r="LLC4" s="157"/>
      <c r="LLD4" s="157"/>
      <c r="LLE4" s="157"/>
      <c r="LLF4" s="157"/>
      <c r="LLG4" s="157"/>
      <c r="LLH4" s="157"/>
      <c r="LLI4" s="157"/>
      <c r="LLJ4" s="157"/>
      <c r="LLK4" s="157"/>
      <c r="LLL4" s="157"/>
      <c r="LLM4" s="157"/>
      <c r="LLN4" s="157"/>
      <c r="LLO4" s="157"/>
      <c r="LLP4" s="157"/>
      <c r="LLQ4" s="157"/>
      <c r="LLR4" s="157"/>
      <c r="LLS4" s="157"/>
      <c r="LLT4" s="157"/>
      <c r="LLU4" s="157"/>
      <c r="LLV4" s="157"/>
      <c r="LLW4" s="157"/>
      <c r="LLX4" s="157"/>
      <c r="LLY4" s="157"/>
      <c r="LLZ4" s="157"/>
      <c r="LMA4" s="157"/>
      <c r="LMB4" s="157"/>
      <c r="LMC4" s="157"/>
      <c r="LMD4" s="157"/>
      <c r="LME4" s="157"/>
      <c r="LMF4" s="157"/>
      <c r="LMG4" s="157"/>
      <c r="LMH4" s="157"/>
      <c r="LMI4" s="157"/>
      <c r="LMJ4" s="157"/>
      <c r="LMK4" s="157"/>
      <c r="LML4" s="157"/>
      <c r="LMM4" s="157"/>
      <c r="LMN4" s="157"/>
      <c r="LMO4" s="157"/>
      <c r="LMP4" s="157"/>
      <c r="LMQ4" s="157"/>
      <c r="LMR4" s="157"/>
      <c r="LMS4" s="157"/>
      <c r="LMT4" s="157"/>
      <c r="LMU4" s="157"/>
      <c r="LMV4" s="157"/>
      <c r="LMW4" s="157"/>
      <c r="LMX4" s="157"/>
      <c r="LMY4" s="157"/>
      <c r="LMZ4" s="157"/>
      <c r="LNA4" s="157"/>
      <c r="LNB4" s="157"/>
      <c r="LNC4" s="157"/>
      <c r="LND4" s="157"/>
      <c r="LNE4" s="157"/>
      <c r="LNF4" s="157"/>
      <c r="LNG4" s="157"/>
      <c r="LNH4" s="157"/>
      <c r="LNI4" s="157"/>
      <c r="LNJ4" s="157"/>
      <c r="LNK4" s="157"/>
      <c r="LNL4" s="157"/>
      <c r="LNM4" s="157"/>
      <c r="LNN4" s="157"/>
      <c r="LNO4" s="157"/>
      <c r="LNP4" s="157"/>
      <c r="LNQ4" s="157"/>
      <c r="LNR4" s="157"/>
      <c r="LNS4" s="157"/>
      <c r="LNT4" s="157"/>
      <c r="LNU4" s="157"/>
      <c r="LNV4" s="157"/>
      <c r="LNW4" s="157"/>
      <c r="LNX4" s="157"/>
      <c r="LNY4" s="157"/>
      <c r="LNZ4" s="157"/>
      <c r="LOA4" s="157"/>
      <c r="LOB4" s="157"/>
      <c r="LOC4" s="157"/>
      <c r="LOD4" s="157"/>
      <c r="LOE4" s="157"/>
      <c r="LOF4" s="157"/>
      <c r="LOG4" s="157"/>
      <c r="LOH4" s="157"/>
      <c r="LOI4" s="157"/>
      <c r="LOJ4" s="157"/>
      <c r="LOK4" s="157"/>
      <c r="LOL4" s="157"/>
      <c r="LOM4" s="157"/>
      <c r="LON4" s="157"/>
      <c r="LOO4" s="157"/>
      <c r="LOP4" s="157"/>
      <c r="LOQ4" s="157"/>
      <c r="LOR4" s="157"/>
      <c r="LOS4" s="157"/>
      <c r="LOT4" s="157"/>
      <c r="LOU4" s="157"/>
      <c r="LOV4" s="157"/>
      <c r="LOW4" s="157"/>
      <c r="LOX4" s="157"/>
      <c r="LOY4" s="157"/>
      <c r="LOZ4" s="157"/>
      <c r="LPA4" s="157"/>
      <c r="LPB4" s="157"/>
      <c r="LPC4" s="157"/>
      <c r="LPD4" s="157"/>
      <c r="LPE4" s="157"/>
      <c r="LPF4" s="157"/>
      <c r="LPG4" s="157"/>
      <c r="LPH4" s="157"/>
      <c r="LPI4" s="157"/>
      <c r="LPJ4" s="157"/>
      <c r="LPK4" s="157"/>
      <c r="LPL4" s="157"/>
      <c r="LPM4" s="157"/>
      <c r="LPN4" s="157"/>
      <c r="LPO4" s="157"/>
      <c r="LPP4" s="157"/>
      <c r="LPQ4" s="157"/>
      <c r="LPR4" s="157"/>
      <c r="LPS4" s="157"/>
      <c r="LPT4" s="157"/>
      <c r="LPU4" s="157"/>
      <c r="LPV4" s="157"/>
      <c r="LPW4" s="157"/>
      <c r="LPX4" s="157"/>
      <c r="LPY4" s="157"/>
      <c r="LPZ4" s="157"/>
      <c r="LQA4" s="157"/>
      <c r="LQB4" s="157"/>
      <c r="LQC4" s="157"/>
      <c r="LQD4" s="157"/>
      <c r="LQE4" s="157"/>
      <c r="LQF4" s="157"/>
      <c r="LQG4" s="157"/>
      <c r="LQH4" s="157"/>
      <c r="LQI4" s="157"/>
      <c r="LQJ4" s="157"/>
      <c r="LQK4" s="157"/>
      <c r="LQL4" s="157"/>
      <c r="LQM4" s="157"/>
      <c r="LQN4" s="157"/>
      <c r="LQO4" s="157"/>
      <c r="LQP4" s="157"/>
      <c r="LQQ4" s="157"/>
      <c r="LQR4" s="157"/>
      <c r="LQS4" s="157"/>
      <c r="LQT4" s="157"/>
      <c r="LQU4" s="157"/>
      <c r="LQV4" s="157"/>
      <c r="LQW4" s="157"/>
      <c r="LQX4" s="157"/>
      <c r="LQY4" s="157"/>
      <c r="LQZ4" s="157"/>
      <c r="LRA4" s="157"/>
      <c r="LRB4" s="157"/>
      <c r="LRC4" s="157"/>
      <c r="LRD4" s="157"/>
      <c r="LRE4" s="157"/>
      <c r="LRF4" s="157"/>
      <c r="LRG4" s="157"/>
      <c r="LRH4" s="157"/>
      <c r="LRI4" s="157"/>
      <c r="LRJ4" s="157"/>
      <c r="LRK4" s="157"/>
      <c r="LRL4" s="157"/>
      <c r="LRM4" s="157"/>
      <c r="LRN4" s="157"/>
      <c r="LRO4" s="157"/>
      <c r="LRP4" s="157"/>
      <c r="LRQ4" s="157"/>
      <c r="LRR4" s="157"/>
      <c r="LRS4" s="157"/>
      <c r="LRT4" s="157"/>
      <c r="LRU4" s="157"/>
      <c r="LRV4" s="157"/>
      <c r="LRW4" s="157"/>
      <c r="LRX4" s="157"/>
      <c r="LRY4" s="157"/>
      <c r="LRZ4" s="157"/>
      <c r="LSA4" s="157"/>
      <c r="LSB4" s="157"/>
      <c r="LSC4" s="157"/>
      <c r="LSD4" s="157"/>
      <c r="LSE4" s="157"/>
      <c r="LSF4" s="157"/>
      <c r="LSG4" s="157"/>
      <c r="LSH4" s="157"/>
      <c r="LSI4" s="157"/>
      <c r="LSJ4" s="157"/>
      <c r="LSK4" s="157"/>
      <c r="LSL4" s="157"/>
      <c r="LSM4" s="157"/>
      <c r="LSN4" s="157"/>
      <c r="LSO4" s="157"/>
      <c r="LSP4" s="157"/>
      <c r="LSQ4" s="157"/>
      <c r="LSR4" s="157"/>
      <c r="LSS4" s="157"/>
      <c r="LST4" s="157"/>
      <c r="LSU4" s="157"/>
      <c r="LSV4" s="157"/>
      <c r="LSW4" s="157"/>
      <c r="LSX4" s="157"/>
      <c r="LSY4" s="157"/>
      <c r="LSZ4" s="157"/>
      <c r="LTA4" s="157"/>
      <c r="LTB4" s="157"/>
      <c r="LTC4" s="157"/>
      <c r="LTD4" s="157"/>
      <c r="LTE4" s="157"/>
      <c r="LTF4" s="157"/>
      <c r="LTG4" s="157"/>
      <c r="LTH4" s="157"/>
      <c r="LTI4" s="157"/>
      <c r="LTJ4" s="157"/>
      <c r="LTK4" s="157"/>
      <c r="LTL4" s="157"/>
      <c r="LTM4" s="157"/>
      <c r="LTN4" s="157"/>
      <c r="LTO4" s="157"/>
      <c r="LTP4" s="157"/>
      <c r="LTQ4" s="157"/>
      <c r="LTR4" s="157"/>
      <c r="LTS4" s="157"/>
      <c r="LTT4" s="157"/>
      <c r="LTU4" s="157"/>
      <c r="LTV4" s="157"/>
      <c r="LTW4" s="157"/>
      <c r="LTX4" s="157"/>
      <c r="LTY4" s="157"/>
      <c r="LTZ4" s="157"/>
      <c r="LUA4" s="157"/>
      <c r="LUB4" s="157"/>
      <c r="LUC4" s="157"/>
      <c r="LUD4" s="157"/>
      <c r="LUE4" s="157"/>
      <c r="LUF4" s="157"/>
      <c r="LUG4" s="157"/>
      <c r="LUH4" s="157"/>
      <c r="LUI4" s="157"/>
      <c r="LUJ4" s="157"/>
      <c r="LUK4" s="157"/>
      <c r="LUL4" s="157"/>
      <c r="LUM4" s="157"/>
      <c r="LUN4" s="157"/>
      <c r="LUO4" s="157"/>
      <c r="LUP4" s="157"/>
      <c r="LUQ4" s="157"/>
      <c r="LUR4" s="157"/>
      <c r="LUS4" s="157"/>
      <c r="LUT4" s="157"/>
      <c r="LUU4" s="157"/>
      <c r="LUV4" s="157"/>
      <c r="LUW4" s="157"/>
      <c r="LUX4" s="157"/>
      <c r="LUY4" s="157"/>
      <c r="LUZ4" s="157"/>
      <c r="LVA4" s="157"/>
      <c r="LVB4" s="157"/>
      <c r="LVC4" s="157"/>
      <c r="LVD4" s="157"/>
      <c r="LVE4" s="157"/>
      <c r="LVF4" s="157"/>
      <c r="LVG4" s="157"/>
      <c r="LVH4" s="157"/>
      <c r="LVI4" s="157"/>
      <c r="LVJ4" s="157"/>
      <c r="LVK4" s="157"/>
      <c r="LVL4" s="157"/>
      <c r="LVM4" s="157"/>
      <c r="LVN4" s="157"/>
      <c r="LVO4" s="157"/>
      <c r="LVP4" s="157"/>
      <c r="LVQ4" s="157"/>
      <c r="LVR4" s="157"/>
      <c r="LVS4" s="157"/>
      <c r="LVT4" s="157"/>
      <c r="LVU4" s="157"/>
      <c r="LVV4" s="157"/>
      <c r="LVW4" s="157"/>
      <c r="LVX4" s="157"/>
      <c r="LVY4" s="157"/>
      <c r="LVZ4" s="157"/>
      <c r="LWA4" s="157"/>
      <c r="LWB4" s="157"/>
      <c r="LWC4" s="157"/>
      <c r="LWD4" s="157"/>
      <c r="LWE4" s="157"/>
      <c r="LWF4" s="157"/>
      <c r="LWG4" s="157"/>
      <c r="LWH4" s="157"/>
      <c r="LWI4" s="157"/>
      <c r="LWJ4" s="157"/>
      <c r="LWK4" s="157"/>
      <c r="LWL4" s="157"/>
      <c r="LWM4" s="157"/>
      <c r="LWN4" s="157"/>
      <c r="LWO4" s="157"/>
      <c r="LWP4" s="157"/>
      <c r="LWQ4" s="157"/>
      <c r="LWR4" s="157"/>
      <c r="LWS4" s="157"/>
      <c r="LWT4" s="157"/>
      <c r="LWU4" s="157"/>
      <c r="LWV4" s="157"/>
      <c r="LWW4" s="157"/>
      <c r="LWX4" s="157"/>
      <c r="LWY4" s="157"/>
      <c r="LWZ4" s="157"/>
      <c r="LXA4" s="157"/>
      <c r="LXB4" s="157"/>
      <c r="LXC4" s="157"/>
      <c r="LXD4" s="157"/>
      <c r="LXE4" s="157"/>
      <c r="LXF4" s="157"/>
      <c r="LXG4" s="157"/>
      <c r="LXH4" s="157"/>
      <c r="LXI4" s="157"/>
      <c r="LXJ4" s="157"/>
      <c r="LXK4" s="157"/>
      <c r="LXL4" s="157"/>
      <c r="LXM4" s="157"/>
      <c r="LXN4" s="157"/>
      <c r="LXO4" s="157"/>
      <c r="LXP4" s="157"/>
      <c r="LXQ4" s="157"/>
      <c r="LXR4" s="157"/>
      <c r="LXS4" s="157"/>
      <c r="LXT4" s="157"/>
      <c r="LXU4" s="157"/>
      <c r="LXV4" s="157"/>
      <c r="LXW4" s="157"/>
      <c r="LXX4" s="157"/>
      <c r="LXY4" s="157"/>
      <c r="LXZ4" s="157"/>
      <c r="LYA4" s="157"/>
      <c r="LYB4" s="157"/>
      <c r="LYC4" s="157"/>
      <c r="LYD4" s="157"/>
      <c r="LYE4" s="157"/>
      <c r="LYF4" s="157"/>
      <c r="LYG4" s="157"/>
      <c r="LYH4" s="157"/>
      <c r="LYI4" s="157"/>
      <c r="LYJ4" s="157"/>
      <c r="LYK4" s="157"/>
      <c r="LYL4" s="157"/>
      <c r="LYM4" s="157"/>
      <c r="LYN4" s="157"/>
      <c r="LYO4" s="157"/>
      <c r="LYP4" s="157"/>
      <c r="LYQ4" s="157"/>
      <c r="LYR4" s="157"/>
      <c r="LYS4" s="157"/>
      <c r="LYT4" s="157"/>
      <c r="LYU4" s="157"/>
      <c r="LYV4" s="157"/>
      <c r="LYW4" s="157"/>
      <c r="LYX4" s="157"/>
      <c r="LYY4" s="157"/>
      <c r="LYZ4" s="157"/>
      <c r="LZA4" s="157"/>
      <c r="LZB4" s="157"/>
      <c r="LZC4" s="157"/>
      <c r="LZD4" s="157"/>
      <c r="LZE4" s="157"/>
      <c r="LZF4" s="157"/>
      <c r="LZG4" s="157"/>
      <c r="LZH4" s="157"/>
      <c r="LZI4" s="157"/>
      <c r="LZJ4" s="157"/>
      <c r="LZK4" s="157"/>
      <c r="LZL4" s="157"/>
      <c r="LZM4" s="157"/>
      <c r="LZN4" s="157"/>
      <c r="LZO4" s="157"/>
      <c r="LZP4" s="157"/>
      <c r="LZQ4" s="157"/>
      <c r="LZR4" s="157"/>
      <c r="LZS4" s="157"/>
      <c r="LZT4" s="157"/>
      <c r="LZU4" s="157"/>
      <c r="LZV4" s="157"/>
      <c r="LZW4" s="157"/>
      <c r="LZX4" s="157"/>
      <c r="LZY4" s="157"/>
      <c r="LZZ4" s="157"/>
      <c r="MAA4" s="157"/>
      <c r="MAB4" s="157"/>
      <c r="MAC4" s="157"/>
      <c r="MAD4" s="157"/>
      <c r="MAE4" s="157"/>
      <c r="MAF4" s="157"/>
      <c r="MAG4" s="157"/>
      <c r="MAH4" s="157"/>
      <c r="MAI4" s="157"/>
      <c r="MAJ4" s="157"/>
      <c r="MAK4" s="157"/>
      <c r="MAL4" s="157"/>
      <c r="MAM4" s="157"/>
      <c r="MAN4" s="157"/>
      <c r="MAO4" s="157"/>
      <c r="MAP4" s="157"/>
      <c r="MAQ4" s="157"/>
      <c r="MAR4" s="157"/>
      <c r="MAS4" s="157"/>
      <c r="MAT4" s="157"/>
      <c r="MAU4" s="157"/>
      <c r="MAV4" s="157"/>
      <c r="MAW4" s="157"/>
      <c r="MAX4" s="157"/>
      <c r="MAY4" s="157"/>
      <c r="MAZ4" s="157"/>
      <c r="MBA4" s="157"/>
      <c r="MBB4" s="157"/>
      <c r="MBC4" s="157"/>
      <c r="MBD4" s="157"/>
      <c r="MBE4" s="157"/>
      <c r="MBF4" s="157"/>
      <c r="MBG4" s="157"/>
      <c r="MBH4" s="157"/>
      <c r="MBI4" s="157"/>
      <c r="MBJ4" s="157"/>
      <c r="MBK4" s="157"/>
      <c r="MBL4" s="157"/>
      <c r="MBM4" s="157"/>
      <c r="MBN4" s="157"/>
      <c r="MBO4" s="157"/>
      <c r="MBP4" s="157"/>
      <c r="MBQ4" s="157"/>
      <c r="MBR4" s="157"/>
      <c r="MBS4" s="157"/>
      <c r="MBT4" s="157"/>
      <c r="MBU4" s="157"/>
      <c r="MBV4" s="157"/>
      <c r="MBW4" s="157"/>
      <c r="MBX4" s="157"/>
      <c r="MBY4" s="157"/>
      <c r="MBZ4" s="157"/>
      <c r="MCA4" s="157"/>
      <c r="MCB4" s="157"/>
      <c r="MCC4" s="157"/>
      <c r="MCD4" s="157"/>
      <c r="MCE4" s="157"/>
      <c r="MCF4" s="157"/>
      <c r="MCG4" s="157"/>
      <c r="MCH4" s="157"/>
      <c r="MCI4" s="157"/>
      <c r="MCJ4" s="157"/>
      <c r="MCK4" s="157"/>
      <c r="MCL4" s="157"/>
      <c r="MCM4" s="157"/>
      <c r="MCN4" s="157"/>
      <c r="MCO4" s="157"/>
      <c r="MCP4" s="157"/>
      <c r="MCQ4" s="157"/>
      <c r="MCR4" s="157"/>
      <c r="MCS4" s="157"/>
      <c r="MCT4" s="157"/>
      <c r="MCU4" s="157"/>
      <c r="MCV4" s="157"/>
      <c r="MCW4" s="157"/>
      <c r="MCX4" s="157"/>
      <c r="MCY4" s="157"/>
      <c r="MCZ4" s="157"/>
      <c r="MDA4" s="157"/>
      <c r="MDB4" s="157"/>
      <c r="MDC4" s="157"/>
      <c r="MDD4" s="157"/>
      <c r="MDE4" s="157"/>
      <c r="MDF4" s="157"/>
      <c r="MDG4" s="157"/>
      <c r="MDH4" s="157"/>
      <c r="MDI4" s="157"/>
      <c r="MDJ4" s="157"/>
      <c r="MDK4" s="157"/>
      <c r="MDL4" s="157"/>
      <c r="MDM4" s="157"/>
      <c r="MDN4" s="157"/>
      <c r="MDO4" s="157"/>
      <c r="MDP4" s="157"/>
      <c r="MDQ4" s="157"/>
      <c r="MDR4" s="157"/>
      <c r="MDS4" s="157"/>
      <c r="MDT4" s="157"/>
      <c r="MDU4" s="157"/>
      <c r="MDV4" s="157"/>
      <c r="MDW4" s="157"/>
      <c r="MDX4" s="157"/>
      <c r="MDY4" s="157"/>
      <c r="MDZ4" s="157"/>
      <c r="MEA4" s="157"/>
      <c r="MEB4" s="157"/>
      <c r="MEC4" s="157"/>
      <c r="MED4" s="157"/>
      <c r="MEE4" s="157"/>
      <c r="MEF4" s="157"/>
      <c r="MEG4" s="157"/>
      <c r="MEH4" s="157"/>
      <c r="MEI4" s="157"/>
      <c r="MEJ4" s="157"/>
      <c r="MEK4" s="157"/>
      <c r="MEL4" s="157"/>
      <c r="MEM4" s="157"/>
      <c r="MEN4" s="157"/>
      <c r="MEO4" s="157"/>
      <c r="MEP4" s="157"/>
      <c r="MEQ4" s="157"/>
      <c r="MER4" s="157"/>
      <c r="MES4" s="157"/>
      <c r="MET4" s="157"/>
      <c r="MEU4" s="157"/>
      <c r="MEV4" s="157"/>
      <c r="MEW4" s="157"/>
      <c r="MEX4" s="157"/>
      <c r="MEY4" s="157"/>
      <c r="MEZ4" s="157"/>
      <c r="MFA4" s="157"/>
      <c r="MFB4" s="157"/>
      <c r="MFC4" s="157"/>
      <c r="MFD4" s="157"/>
      <c r="MFE4" s="157"/>
      <c r="MFF4" s="157"/>
      <c r="MFG4" s="157"/>
      <c r="MFH4" s="157"/>
      <c r="MFI4" s="157"/>
      <c r="MFJ4" s="157"/>
      <c r="MFK4" s="157"/>
      <c r="MFL4" s="157"/>
      <c r="MFM4" s="157"/>
      <c r="MFN4" s="157"/>
      <c r="MFO4" s="157"/>
      <c r="MFP4" s="157"/>
      <c r="MFQ4" s="157"/>
      <c r="MFR4" s="157"/>
      <c r="MFS4" s="157"/>
      <c r="MFT4" s="157"/>
      <c r="MFU4" s="157"/>
      <c r="MFV4" s="157"/>
      <c r="MFW4" s="157"/>
      <c r="MFX4" s="157"/>
      <c r="MFY4" s="157"/>
      <c r="MFZ4" s="157"/>
      <c r="MGA4" s="157"/>
      <c r="MGB4" s="157"/>
      <c r="MGC4" s="157"/>
      <c r="MGD4" s="157"/>
      <c r="MGE4" s="157"/>
      <c r="MGF4" s="157"/>
      <c r="MGG4" s="157"/>
      <c r="MGH4" s="157"/>
      <c r="MGI4" s="157"/>
      <c r="MGJ4" s="157"/>
      <c r="MGK4" s="157"/>
      <c r="MGL4" s="157"/>
      <c r="MGM4" s="157"/>
      <c r="MGN4" s="157"/>
      <c r="MGO4" s="157"/>
      <c r="MGP4" s="157"/>
      <c r="MGQ4" s="157"/>
      <c r="MGR4" s="157"/>
      <c r="MGS4" s="157"/>
      <c r="MGT4" s="157"/>
      <c r="MGU4" s="157"/>
      <c r="MGV4" s="157"/>
      <c r="MGW4" s="157"/>
      <c r="MGX4" s="157"/>
      <c r="MGY4" s="157"/>
      <c r="MGZ4" s="157"/>
      <c r="MHA4" s="157"/>
      <c r="MHB4" s="157"/>
      <c r="MHC4" s="157"/>
      <c r="MHD4" s="157"/>
      <c r="MHE4" s="157"/>
      <c r="MHF4" s="157"/>
      <c r="MHG4" s="157"/>
      <c r="MHH4" s="157"/>
      <c r="MHI4" s="157"/>
      <c r="MHJ4" s="157"/>
      <c r="MHK4" s="157"/>
      <c r="MHL4" s="157"/>
      <c r="MHM4" s="157"/>
      <c r="MHN4" s="157"/>
      <c r="MHO4" s="157"/>
      <c r="MHP4" s="157"/>
      <c r="MHQ4" s="157"/>
      <c r="MHR4" s="157"/>
      <c r="MHS4" s="157"/>
      <c r="MHT4" s="157"/>
      <c r="MHU4" s="157"/>
      <c r="MHV4" s="157"/>
      <c r="MHW4" s="157"/>
      <c r="MHX4" s="157"/>
      <c r="MHY4" s="157"/>
      <c r="MHZ4" s="157"/>
      <c r="MIA4" s="157"/>
      <c r="MIB4" s="157"/>
      <c r="MIC4" s="157"/>
      <c r="MID4" s="157"/>
      <c r="MIE4" s="157"/>
      <c r="MIF4" s="157"/>
      <c r="MIG4" s="157"/>
      <c r="MIH4" s="157"/>
      <c r="MII4" s="157"/>
      <c r="MIJ4" s="157"/>
      <c r="MIK4" s="157"/>
      <c r="MIL4" s="157"/>
      <c r="MIM4" s="157"/>
      <c r="MIN4" s="157"/>
      <c r="MIO4" s="157"/>
      <c r="MIP4" s="157"/>
      <c r="MIQ4" s="157"/>
      <c r="MIR4" s="157"/>
      <c r="MIS4" s="157"/>
      <c r="MIT4" s="157"/>
      <c r="MIU4" s="157"/>
      <c r="MIV4" s="157"/>
      <c r="MIW4" s="157"/>
      <c r="MIX4" s="157"/>
      <c r="MIY4" s="157"/>
      <c r="MIZ4" s="157"/>
      <c r="MJA4" s="157"/>
      <c r="MJB4" s="157"/>
      <c r="MJC4" s="157"/>
      <c r="MJD4" s="157"/>
      <c r="MJE4" s="157"/>
      <c r="MJF4" s="157"/>
      <c r="MJG4" s="157"/>
      <c r="MJH4" s="157"/>
      <c r="MJI4" s="157"/>
      <c r="MJJ4" s="157"/>
      <c r="MJK4" s="157"/>
      <c r="MJL4" s="157"/>
      <c r="MJM4" s="157"/>
      <c r="MJN4" s="157"/>
      <c r="MJO4" s="157"/>
      <c r="MJP4" s="157"/>
      <c r="MJQ4" s="157"/>
      <c r="MJR4" s="157"/>
      <c r="MJS4" s="157"/>
      <c r="MJT4" s="157"/>
      <c r="MJU4" s="157"/>
      <c r="MJV4" s="157"/>
      <c r="MJW4" s="157"/>
      <c r="MJX4" s="157"/>
      <c r="MJY4" s="157"/>
      <c r="MJZ4" s="157"/>
      <c r="MKA4" s="157"/>
      <c r="MKB4" s="157"/>
      <c r="MKC4" s="157"/>
      <c r="MKD4" s="157"/>
      <c r="MKE4" s="157"/>
      <c r="MKF4" s="157"/>
      <c r="MKG4" s="157"/>
      <c r="MKH4" s="157"/>
      <c r="MKI4" s="157"/>
      <c r="MKJ4" s="157"/>
      <c r="MKK4" s="157"/>
      <c r="MKL4" s="157"/>
      <c r="MKM4" s="157"/>
      <c r="MKN4" s="157"/>
      <c r="MKO4" s="157"/>
      <c r="MKP4" s="157"/>
      <c r="MKQ4" s="157"/>
      <c r="MKR4" s="157"/>
      <c r="MKS4" s="157"/>
      <c r="MKT4" s="157"/>
      <c r="MKU4" s="157"/>
      <c r="MKV4" s="157"/>
      <c r="MKW4" s="157"/>
      <c r="MKX4" s="157"/>
      <c r="MKY4" s="157"/>
      <c r="MKZ4" s="157"/>
      <c r="MLA4" s="157"/>
      <c r="MLB4" s="157"/>
      <c r="MLC4" s="157"/>
      <c r="MLD4" s="157"/>
      <c r="MLE4" s="157"/>
      <c r="MLF4" s="157"/>
      <c r="MLG4" s="157"/>
      <c r="MLH4" s="157"/>
      <c r="MLI4" s="157"/>
      <c r="MLJ4" s="157"/>
      <c r="MLK4" s="157"/>
      <c r="MLL4" s="157"/>
      <c r="MLM4" s="157"/>
      <c r="MLN4" s="157"/>
      <c r="MLO4" s="157"/>
      <c r="MLP4" s="157"/>
      <c r="MLQ4" s="157"/>
      <c r="MLR4" s="157"/>
      <c r="MLS4" s="157"/>
      <c r="MLT4" s="157"/>
      <c r="MLU4" s="157"/>
      <c r="MLV4" s="157"/>
      <c r="MLW4" s="157"/>
      <c r="MLX4" s="157"/>
      <c r="MLY4" s="157"/>
      <c r="MLZ4" s="157"/>
      <c r="MMA4" s="157"/>
      <c r="MMB4" s="157"/>
      <c r="MMC4" s="157"/>
      <c r="MMD4" s="157"/>
      <c r="MME4" s="157"/>
      <c r="MMF4" s="157"/>
      <c r="MMG4" s="157"/>
      <c r="MMH4" s="157"/>
      <c r="MMI4" s="157"/>
      <c r="MMJ4" s="157"/>
      <c r="MMK4" s="157"/>
      <c r="MML4" s="157"/>
      <c r="MMM4" s="157"/>
      <c r="MMN4" s="157"/>
      <c r="MMO4" s="157"/>
      <c r="MMP4" s="157"/>
      <c r="MMQ4" s="157"/>
      <c r="MMR4" s="157"/>
      <c r="MMS4" s="157"/>
      <c r="MMT4" s="157"/>
      <c r="MMU4" s="157"/>
      <c r="MMV4" s="157"/>
      <c r="MMW4" s="157"/>
      <c r="MMX4" s="157"/>
      <c r="MMY4" s="157"/>
      <c r="MMZ4" s="157"/>
      <c r="MNA4" s="157"/>
      <c r="MNB4" s="157"/>
      <c r="MNC4" s="157"/>
      <c r="MND4" s="157"/>
      <c r="MNE4" s="157"/>
      <c r="MNF4" s="157"/>
      <c r="MNG4" s="157"/>
      <c r="MNH4" s="157"/>
      <c r="MNI4" s="157"/>
      <c r="MNJ4" s="157"/>
      <c r="MNK4" s="157"/>
      <c r="MNL4" s="157"/>
      <c r="MNM4" s="157"/>
      <c r="MNN4" s="157"/>
      <c r="MNO4" s="157"/>
      <c r="MNP4" s="157"/>
      <c r="MNQ4" s="157"/>
      <c r="MNR4" s="157"/>
      <c r="MNS4" s="157"/>
      <c r="MNT4" s="157"/>
      <c r="MNU4" s="157"/>
      <c r="MNV4" s="157"/>
      <c r="MNW4" s="157"/>
      <c r="MNX4" s="157"/>
      <c r="MNY4" s="157"/>
      <c r="MNZ4" s="157"/>
      <c r="MOA4" s="157"/>
      <c r="MOB4" s="157"/>
      <c r="MOC4" s="157"/>
      <c r="MOD4" s="157"/>
      <c r="MOE4" s="157"/>
      <c r="MOF4" s="157"/>
      <c r="MOG4" s="157"/>
      <c r="MOH4" s="157"/>
      <c r="MOI4" s="157"/>
      <c r="MOJ4" s="157"/>
      <c r="MOK4" s="157"/>
      <c r="MOL4" s="157"/>
      <c r="MOM4" s="157"/>
      <c r="MON4" s="157"/>
      <c r="MOO4" s="157"/>
      <c r="MOP4" s="157"/>
      <c r="MOQ4" s="157"/>
      <c r="MOR4" s="157"/>
      <c r="MOS4" s="157"/>
      <c r="MOT4" s="157"/>
      <c r="MOU4" s="157"/>
      <c r="MOV4" s="157"/>
      <c r="MOW4" s="157"/>
      <c r="MOX4" s="157"/>
      <c r="MOY4" s="157"/>
      <c r="MOZ4" s="157"/>
      <c r="MPA4" s="157"/>
      <c r="MPB4" s="157"/>
      <c r="MPC4" s="157"/>
      <c r="MPD4" s="157"/>
      <c r="MPE4" s="157"/>
      <c r="MPF4" s="157"/>
      <c r="MPG4" s="157"/>
      <c r="MPH4" s="157"/>
      <c r="MPI4" s="157"/>
      <c r="MPJ4" s="157"/>
      <c r="MPK4" s="157"/>
      <c r="MPL4" s="157"/>
      <c r="MPM4" s="157"/>
      <c r="MPN4" s="157"/>
      <c r="MPO4" s="157"/>
      <c r="MPP4" s="157"/>
      <c r="MPQ4" s="157"/>
      <c r="MPR4" s="157"/>
      <c r="MPS4" s="157"/>
      <c r="MPT4" s="157"/>
      <c r="MPU4" s="157"/>
      <c r="MPV4" s="157"/>
      <c r="MPW4" s="157"/>
      <c r="MPX4" s="157"/>
      <c r="MPY4" s="157"/>
      <c r="MPZ4" s="157"/>
      <c r="MQA4" s="157"/>
      <c r="MQB4" s="157"/>
      <c r="MQC4" s="157"/>
      <c r="MQD4" s="157"/>
      <c r="MQE4" s="157"/>
      <c r="MQF4" s="157"/>
      <c r="MQG4" s="157"/>
      <c r="MQH4" s="157"/>
      <c r="MQI4" s="157"/>
      <c r="MQJ4" s="157"/>
      <c r="MQK4" s="157"/>
      <c r="MQL4" s="157"/>
      <c r="MQM4" s="157"/>
      <c r="MQN4" s="157"/>
      <c r="MQO4" s="157"/>
      <c r="MQP4" s="157"/>
      <c r="MQQ4" s="157"/>
      <c r="MQR4" s="157"/>
      <c r="MQS4" s="157"/>
      <c r="MQT4" s="157"/>
      <c r="MQU4" s="157"/>
      <c r="MQV4" s="157"/>
      <c r="MQW4" s="157"/>
      <c r="MQX4" s="157"/>
      <c r="MQY4" s="157"/>
      <c r="MQZ4" s="157"/>
      <c r="MRA4" s="157"/>
      <c r="MRB4" s="157"/>
      <c r="MRC4" s="157"/>
      <c r="MRD4" s="157"/>
      <c r="MRE4" s="157"/>
      <c r="MRF4" s="157"/>
      <c r="MRG4" s="157"/>
      <c r="MRH4" s="157"/>
      <c r="MRI4" s="157"/>
      <c r="MRJ4" s="157"/>
      <c r="MRK4" s="157"/>
      <c r="MRL4" s="157"/>
      <c r="MRM4" s="157"/>
      <c r="MRN4" s="157"/>
      <c r="MRO4" s="157"/>
      <c r="MRP4" s="157"/>
      <c r="MRQ4" s="157"/>
      <c r="MRR4" s="157"/>
      <c r="MRS4" s="157"/>
      <c r="MRT4" s="157"/>
      <c r="MRU4" s="157"/>
      <c r="MRV4" s="157"/>
      <c r="MRW4" s="157"/>
      <c r="MRX4" s="157"/>
      <c r="MRY4" s="157"/>
      <c r="MRZ4" s="157"/>
      <c r="MSA4" s="157"/>
      <c r="MSB4" s="157"/>
      <c r="MSC4" s="157"/>
      <c r="MSD4" s="157"/>
      <c r="MSE4" s="157"/>
      <c r="MSF4" s="157"/>
      <c r="MSG4" s="157"/>
      <c r="MSH4" s="157"/>
      <c r="MSI4" s="157"/>
      <c r="MSJ4" s="157"/>
      <c r="MSK4" s="157"/>
      <c r="MSL4" s="157"/>
      <c r="MSM4" s="157"/>
      <c r="MSN4" s="157"/>
      <c r="MSO4" s="157"/>
      <c r="MSP4" s="157"/>
      <c r="MSQ4" s="157"/>
      <c r="MSR4" s="157"/>
      <c r="MSS4" s="157"/>
      <c r="MST4" s="157"/>
      <c r="MSU4" s="157"/>
      <c r="MSV4" s="157"/>
      <c r="MSW4" s="157"/>
      <c r="MSX4" s="157"/>
      <c r="MSY4" s="157"/>
      <c r="MSZ4" s="157"/>
      <c r="MTA4" s="157"/>
      <c r="MTB4" s="157"/>
      <c r="MTC4" s="157"/>
      <c r="MTD4" s="157"/>
      <c r="MTE4" s="157"/>
      <c r="MTF4" s="157"/>
      <c r="MTG4" s="157"/>
      <c r="MTH4" s="157"/>
      <c r="MTI4" s="157"/>
      <c r="MTJ4" s="157"/>
      <c r="MTK4" s="157"/>
      <c r="MTL4" s="157"/>
      <c r="MTM4" s="157"/>
      <c r="MTN4" s="157"/>
      <c r="MTO4" s="157"/>
      <c r="MTP4" s="157"/>
      <c r="MTQ4" s="157"/>
      <c r="MTR4" s="157"/>
      <c r="MTS4" s="157"/>
      <c r="MTT4" s="157"/>
      <c r="MTU4" s="157"/>
      <c r="MTV4" s="157"/>
      <c r="MTW4" s="157"/>
      <c r="MTX4" s="157"/>
      <c r="MTY4" s="157"/>
      <c r="MTZ4" s="157"/>
      <c r="MUA4" s="157"/>
      <c r="MUB4" s="157"/>
      <c r="MUC4" s="157"/>
      <c r="MUD4" s="157"/>
      <c r="MUE4" s="157"/>
      <c r="MUF4" s="157"/>
      <c r="MUG4" s="157"/>
      <c r="MUH4" s="157"/>
      <c r="MUI4" s="157"/>
      <c r="MUJ4" s="157"/>
      <c r="MUK4" s="157"/>
      <c r="MUL4" s="157"/>
      <c r="MUM4" s="157"/>
      <c r="MUN4" s="157"/>
      <c r="MUO4" s="157"/>
      <c r="MUP4" s="157"/>
      <c r="MUQ4" s="157"/>
      <c r="MUR4" s="157"/>
      <c r="MUS4" s="157"/>
      <c r="MUT4" s="157"/>
      <c r="MUU4" s="157"/>
      <c r="MUV4" s="157"/>
      <c r="MUW4" s="157"/>
      <c r="MUX4" s="157"/>
      <c r="MUY4" s="157"/>
      <c r="MUZ4" s="157"/>
      <c r="MVA4" s="157"/>
      <c r="MVB4" s="157"/>
      <c r="MVC4" s="157"/>
      <c r="MVD4" s="157"/>
      <c r="MVE4" s="157"/>
      <c r="MVF4" s="157"/>
      <c r="MVG4" s="157"/>
      <c r="MVH4" s="157"/>
      <c r="MVI4" s="157"/>
      <c r="MVJ4" s="157"/>
      <c r="MVK4" s="157"/>
      <c r="MVL4" s="157"/>
      <c r="MVM4" s="157"/>
      <c r="MVN4" s="157"/>
      <c r="MVO4" s="157"/>
      <c r="MVP4" s="157"/>
      <c r="MVQ4" s="157"/>
      <c r="MVR4" s="157"/>
      <c r="MVS4" s="157"/>
      <c r="MVT4" s="157"/>
      <c r="MVU4" s="157"/>
      <c r="MVV4" s="157"/>
      <c r="MVW4" s="157"/>
      <c r="MVX4" s="157"/>
      <c r="MVY4" s="157"/>
      <c r="MVZ4" s="157"/>
      <c r="MWA4" s="157"/>
      <c r="MWB4" s="157"/>
      <c r="MWC4" s="157"/>
      <c r="MWD4" s="157"/>
      <c r="MWE4" s="157"/>
      <c r="MWF4" s="157"/>
      <c r="MWG4" s="157"/>
      <c r="MWH4" s="157"/>
      <c r="MWI4" s="157"/>
      <c r="MWJ4" s="157"/>
      <c r="MWK4" s="157"/>
      <c r="MWL4" s="157"/>
      <c r="MWM4" s="157"/>
      <c r="MWN4" s="157"/>
      <c r="MWO4" s="157"/>
      <c r="MWP4" s="157"/>
      <c r="MWQ4" s="157"/>
      <c r="MWR4" s="157"/>
      <c r="MWS4" s="157"/>
      <c r="MWT4" s="157"/>
      <c r="MWU4" s="157"/>
      <c r="MWV4" s="157"/>
      <c r="MWW4" s="157"/>
      <c r="MWX4" s="157"/>
      <c r="MWY4" s="157"/>
      <c r="MWZ4" s="157"/>
      <c r="MXA4" s="157"/>
      <c r="MXB4" s="157"/>
      <c r="MXC4" s="157"/>
      <c r="MXD4" s="157"/>
      <c r="MXE4" s="157"/>
      <c r="MXF4" s="157"/>
      <c r="MXG4" s="157"/>
      <c r="MXH4" s="157"/>
      <c r="MXI4" s="157"/>
      <c r="MXJ4" s="157"/>
      <c r="MXK4" s="157"/>
      <c r="MXL4" s="157"/>
      <c r="MXM4" s="157"/>
      <c r="MXN4" s="157"/>
      <c r="MXO4" s="157"/>
      <c r="MXP4" s="157"/>
      <c r="MXQ4" s="157"/>
      <c r="MXR4" s="157"/>
      <c r="MXS4" s="157"/>
      <c r="MXT4" s="157"/>
      <c r="MXU4" s="157"/>
      <c r="MXV4" s="157"/>
      <c r="MXW4" s="157"/>
      <c r="MXX4" s="157"/>
      <c r="MXY4" s="157"/>
      <c r="MXZ4" s="157"/>
      <c r="MYA4" s="157"/>
      <c r="MYB4" s="157"/>
      <c r="MYC4" s="157"/>
      <c r="MYD4" s="157"/>
      <c r="MYE4" s="157"/>
      <c r="MYF4" s="157"/>
      <c r="MYG4" s="157"/>
      <c r="MYH4" s="157"/>
      <c r="MYI4" s="157"/>
      <c r="MYJ4" s="157"/>
      <c r="MYK4" s="157"/>
      <c r="MYL4" s="157"/>
      <c r="MYM4" s="157"/>
      <c r="MYN4" s="157"/>
      <c r="MYO4" s="157"/>
      <c r="MYP4" s="157"/>
      <c r="MYQ4" s="157"/>
      <c r="MYR4" s="157"/>
      <c r="MYS4" s="157"/>
      <c r="MYT4" s="157"/>
      <c r="MYU4" s="157"/>
      <c r="MYV4" s="157"/>
      <c r="MYW4" s="157"/>
      <c r="MYX4" s="157"/>
      <c r="MYY4" s="157"/>
      <c r="MYZ4" s="157"/>
      <c r="MZA4" s="157"/>
      <c r="MZB4" s="157"/>
      <c r="MZC4" s="157"/>
      <c r="MZD4" s="157"/>
      <c r="MZE4" s="157"/>
      <c r="MZF4" s="157"/>
      <c r="MZG4" s="157"/>
      <c r="MZH4" s="157"/>
      <c r="MZI4" s="157"/>
      <c r="MZJ4" s="157"/>
      <c r="MZK4" s="157"/>
      <c r="MZL4" s="157"/>
      <c r="MZM4" s="157"/>
      <c r="MZN4" s="157"/>
      <c r="MZO4" s="157"/>
      <c r="MZP4" s="157"/>
      <c r="MZQ4" s="157"/>
      <c r="MZR4" s="157"/>
      <c r="MZS4" s="157"/>
      <c r="MZT4" s="157"/>
      <c r="MZU4" s="157"/>
      <c r="MZV4" s="157"/>
      <c r="MZW4" s="157"/>
      <c r="MZX4" s="157"/>
      <c r="MZY4" s="157"/>
      <c r="MZZ4" s="157"/>
      <c r="NAA4" s="157"/>
      <c r="NAB4" s="157"/>
      <c r="NAC4" s="157"/>
      <c r="NAD4" s="157"/>
      <c r="NAE4" s="157"/>
      <c r="NAF4" s="157"/>
      <c r="NAG4" s="157"/>
      <c r="NAH4" s="157"/>
      <c r="NAI4" s="157"/>
      <c r="NAJ4" s="157"/>
      <c r="NAK4" s="157"/>
      <c r="NAL4" s="157"/>
      <c r="NAM4" s="157"/>
      <c r="NAN4" s="157"/>
      <c r="NAO4" s="157"/>
      <c r="NAP4" s="157"/>
      <c r="NAQ4" s="157"/>
      <c r="NAR4" s="157"/>
      <c r="NAS4" s="157"/>
      <c r="NAT4" s="157"/>
      <c r="NAU4" s="157"/>
      <c r="NAV4" s="157"/>
      <c r="NAW4" s="157"/>
      <c r="NAX4" s="157"/>
      <c r="NAY4" s="157"/>
      <c r="NAZ4" s="157"/>
      <c r="NBA4" s="157"/>
      <c r="NBB4" s="157"/>
      <c r="NBC4" s="157"/>
      <c r="NBD4" s="157"/>
      <c r="NBE4" s="157"/>
      <c r="NBF4" s="157"/>
      <c r="NBG4" s="157"/>
      <c r="NBH4" s="157"/>
      <c r="NBI4" s="157"/>
      <c r="NBJ4" s="157"/>
      <c r="NBK4" s="157"/>
      <c r="NBL4" s="157"/>
      <c r="NBM4" s="157"/>
      <c r="NBN4" s="157"/>
      <c r="NBO4" s="157"/>
      <c r="NBP4" s="157"/>
      <c r="NBQ4" s="157"/>
      <c r="NBR4" s="157"/>
      <c r="NBS4" s="157"/>
      <c r="NBT4" s="157"/>
      <c r="NBU4" s="157"/>
      <c r="NBV4" s="157"/>
      <c r="NBW4" s="157"/>
      <c r="NBX4" s="157"/>
      <c r="NBY4" s="157"/>
      <c r="NBZ4" s="157"/>
      <c r="NCA4" s="157"/>
      <c r="NCB4" s="157"/>
      <c r="NCC4" s="157"/>
      <c r="NCD4" s="157"/>
      <c r="NCE4" s="157"/>
      <c r="NCF4" s="157"/>
      <c r="NCG4" s="157"/>
      <c r="NCH4" s="157"/>
      <c r="NCI4" s="157"/>
      <c r="NCJ4" s="157"/>
      <c r="NCK4" s="157"/>
      <c r="NCL4" s="157"/>
      <c r="NCM4" s="157"/>
      <c r="NCN4" s="157"/>
      <c r="NCO4" s="157"/>
      <c r="NCP4" s="157"/>
      <c r="NCQ4" s="157"/>
      <c r="NCR4" s="157"/>
      <c r="NCS4" s="157"/>
      <c r="NCT4" s="157"/>
      <c r="NCU4" s="157"/>
      <c r="NCV4" s="157"/>
      <c r="NCW4" s="157"/>
      <c r="NCX4" s="157"/>
      <c r="NCY4" s="157"/>
      <c r="NCZ4" s="157"/>
      <c r="NDA4" s="157"/>
      <c r="NDB4" s="157"/>
      <c r="NDC4" s="157"/>
      <c r="NDD4" s="157"/>
      <c r="NDE4" s="157"/>
      <c r="NDF4" s="157"/>
      <c r="NDG4" s="157"/>
      <c r="NDH4" s="157"/>
      <c r="NDI4" s="157"/>
      <c r="NDJ4" s="157"/>
      <c r="NDK4" s="157"/>
      <c r="NDL4" s="157"/>
      <c r="NDM4" s="157"/>
      <c r="NDN4" s="157"/>
      <c r="NDO4" s="157"/>
      <c r="NDP4" s="157"/>
      <c r="NDQ4" s="157"/>
      <c r="NDR4" s="157"/>
      <c r="NDS4" s="157"/>
      <c r="NDT4" s="157"/>
      <c r="NDU4" s="157"/>
      <c r="NDV4" s="157"/>
      <c r="NDW4" s="157"/>
      <c r="NDX4" s="157"/>
      <c r="NDY4" s="157"/>
      <c r="NDZ4" s="157"/>
      <c r="NEA4" s="157"/>
      <c r="NEB4" s="157"/>
      <c r="NEC4" s="157"/>
      <c r="NED4" s="157"/>
      <c r="NEE4" s="157"/>
      <c r="NEF4" s="157"/>
      <c r="NEG4" s="157"/>
      <c r="NEH4" s="157"/>
      <c r="NEI4" s="157"/>
      <c r="NEJ4" s="157"/>
      <c r="NEK4" s="157"/>
      <c r="NEL4" s="157"/>
      <c r="NEM4" s="157"/>
      <c r="NEN4" s="157"/>
      <c r="NEO4" s="157"/>
      <c r="NEP4" s="157"/>
      <c r="NEQ4" s="157"/>
      <c r="NER4" s="157"/>
      <c r="NES4" s="157"/>
      <c r="NET4" s="157"/>
      <c r="NEU4" s="157"/>
      <c r="NEV4" s="157"/>
      <c r="NEW4" s="157"/>
      <c r="NEX4" s="157"/>
      <c r="NEY4" s="157"/>
      <c r="NEZ4" s="157"/>
      <c r="NFA4" s="157"/>
      <c r="NFB4" s="157"/>
      <c r="NFC4" s="157"/>
      <c r="NFD4" s="157"/>
      <c r="NFE4" s="157"/>
      <c r="NFF4" s="157"/>
      <c r="NFG4" s="157"/>
      <c r="NFH4" s="157"/>
      <c r="NFI4" s="157"/>
      <c r="NFJ4" s="157"/>
      <c r="NFK4" s="157"/>
      <c r="NFL4" s="157"/>
      <c r="NFM4" s="157"/>
      <c r="NFN4" s="157"/>
      <c r="NFO4" s="157"/>
      <c r="NFP4" s="157"/>
      <c r="NFQ4" s="157"/>
      <c r="NFR4" s="157"/>
      <c r="NFS4" s="157"/>
      <c r="NFT4" s="157"/>
      <c r="NFU4" s="157"/>
      <c r="NFV4" s="157"/>
      <c r="NFW4" s="157"/>
      <c r="NFX4" s="157"/>
      <c r="NFY4" s="157"/>
      <c r="NFZ4" s="157"/>
      <c r="NGA4" s="157"/>
      <c r="NGB4" s="157"/>
      <c r="NGC4" s="157"/>
      <c r="NGD4" s="157"/>
      <c r="NGE4" s="157"/>
      <c r="NGF4" s="157"/>
      <c r="NGG4" s="157"/>
      <c r="NGH4" s="157"/>
      <c r="NGI4" s="157"/>
      <c r="NGJ4" s="157"/>
      <c r="NGK4" s="157"/>
      <c r="NGL4" s="157"/>
      <c r="NGM4" s="157"/>
      <c r="NGN4" s="157"/>
      <c r="NGO4" s="157"/>
      <c r="NGP4" s="157"/>
      <c r="NGQ4" s="157"/>
      <c r="NGR4" s="157"/>
      <c r="NGS4" s="157"/>
      <c r="NGT4" s="157"/>
      <c r="NGU4" s="157"/>
      <c r="NGV4" s="157"/>
      <c r="NGW4" s="157"/>
      <c r="NGX4" s="157"/>
      <c r="NGY4" s="157"/>
      <c r="NGZ4" s="157"/>
      <c r="NHA4" s="157"/>
      <c r="NHB4" s="157"/>
      <c r="NHC4" s="157"/>
      <c r="NHD4" s="157"/>
      <c r="NHE4" s="157"/>
      <c r="NHF4" s="157"/>
      <c r="NHG4" s="157"/>
      <c r="NHH4" s="157"/>
      <c r="NHI4" s="157"/>
      <c r="NHJ4" s="157"/>
      <c r="NHK4" s="157"/>
      <c r="NHL4" s="157"/>
      <c r="NHM4" s="157"/>
      <c r="NHN4" s="157"/>
      <c r="NHO4" s="157"/>
      <c r="NHP4" s="157"/>
      <c r="NHQ4" s="157"/>
      <c r="NHR4" s="157"/>
      <c r="NHS4" s="157"/>
      <c r="NHT4" s="157"/>
      <c r="NHU4" s="157"/>
      <c r="NHV4" s="157"/>
      <c r="NHW4" s="157"/>
      <c r="NHX4" s="157"/>
      <c r="NHY4" s="157"/>
      <c r="NHZ4" s="157"/>
      <c r="NIA4" s="157"/>
      <c r="NIB4" s="157"/>
      <c r="NIC4" s="157"/>
      <c r="NID4" s="157"/>
      <c r="NIE4" s="157"/>
      <c r="NIF4" s="157"/>
      <c r="NIG4" s="157"/>
      <c r="NIH4" s="157"/>
      <c r="NII4" s="157"/>
      <c r="NIJ4" s="157"/>
      <c r="NIK4" s="157"/>
      <c r="NIL4" s="157"/>
      <c r="NIM4" s="157"/>
      <c r="NIN4" s="157"/>
      <c r="NIO4" s="157"/>
      <c r="NIP4" s="157"/>
      <c r="NIQ4" s="157"/>
      <c r="NIR4" s="157"/>
      <c r="NIS4" s="157"/>
      <c r="NIT4" s="157"/>
      <c r="NIU4" s="157"/>
      <c r="NIV4" s="157"/>
      <c r="NIW4" s="157"/>
      <c r="NIX4" s="157"/>
      <c r="NIY4" s="157"/>
      <c r="NIZ4" s="157"/>
      <c r="NJA4" s="157"/>
      <c r="NJB4" s="157"/>
      <c r="NJC4" s="157"/>
      <c r="NJD4" s="157"/>
      <c r="NJE4" s="157"/>
      <c r="NJF4" s="157"/>
      <c r="NJG4" s="157"/>
      <c r="NJH4" s="157"/>
      <c r="NJI4" s="157"/>
      <c r="NJJ4" s="157"/>
      <c r="NJK4" s="157"/>
      <c r="NJL4" s="157"/>
      <c r="NJM4" s="157"/>
      <c r="NJN4" s="157"/>
      <c r="NJO4" s="157"/>
      <c r="NJP4" s="157"/>
      <c r="NJQ4" s="157"/>
      <c r="NJR4" s="157"/>
      <c r="NJS4" s="157"/>
      <c r="NJT4" s="157"/>
      <c r="NJU4" s="157"/>
      <c r="NJV4" s="157"/>
      <c r="NJW4" s="157"/>
      <c r="NJX4" s="157"/>
      <c r="NJY4" s="157"/>
      <c r="NJZ4" s="157"/>
      <c r="NKA4" s="157"/>
      <c r="NKB4" s="157"/>
      <c r="NKC4" s="157"/>
      <c r="NKD4" s="157"/>
      <c r="NKE4" s="157"/>
      <c r="NKF4" s="157"/>
      <c r="NKG4" s="157"/>
      <c r="NKH4" s="157"/>
      <c r="NKI4" s="157"/>
      <c r="NKJ4" s="157"/>
      <c r="NKK4" s="157"/>
      <c r="NKL4" s="157"/>
      <c r="NKM4" s="157"/>
      <c r="NKN4" s="157"/>
      <c r="NKO4" s="157"/>
      <c r="NKP4" s="157"/>
      <c r="NKQ4" s="157"/>
      <c r="NKR4" s="157"/>
      <c r="NKS4" s="157"/>
      <c r="NKT4" s="157"/>
      <c r="NKU4" s="157"/>
      <c r="NKV4" s="157"/>
      <c r="NKW4" s="157"/>
      <c r="NKX4" s="157"/>
      <c r="NKY4" s="157"/>
      <c r="NKZ4" s="157"/>
      <c r="NLA4" s="157"/>
      <c r="NLB4" s="157"/>
      <c r="NLC4" s="157"/>
      <c r="NLD4" s="157"/>
      <c r="NLE4" s="157"/>
      <c r="NLF4" s="157"/>
      <c r="NLG4" s="157"/>
      <c r="NLH4" s="157"/>
      <c r="NLI4" s="157"/>
      <c r="NLJ4" s="157"/>
      <c r="NLK4" s="157"/>
      <c r="NLL4" s="157"/>
      <c r="NLM4" s="157"/>
      <c r="NLN4" s="157"/>
      <c r="NLO4" s="157"/>
      <c r="NLP4" s="157"/>
      <c r="NLQ4" s="157"/>
      <c r="NLR4" s="157"/>
      <c r="NLS4" s="157"/>
      <c r="NLT4" s="157"/>
      <c r="NLU4" s="157"/>
      <c r="NLV4" s="157"/>
      <c r="NLW4" s="157"/>
      <c r="NLX4" s="157"/>
      <c r="NLY4" s="157"/>
      <c r="NLZ4" s="157"/>
      <c r="NMA4" s="157"/>
      <c r="NMB4" s="157"/>
      <c r="NMC4" s="157"/>
      <c r="NMD4" s="157"/>
      <c r="NME4" s="157"/>
      <c r="NMF4" s="157"/>
      <c r="NMG4" s="157"/>
      <c r="NMH4" s="157"/>
      <c r="NMI4" s="157"/>
      <c r="NMJ4" s="157"/>
      <c r="NMK4" s="157"/>
      <c r="NML4" s="157"/>
      <c r="NMM4" s="157"/>
      <c r="NMN4" s="157"/>
      <c r="NMO4" s="157"/>
      <c r="NMP4" s="157"/>
      <c r="NMQ4" s="157"/>
      <c r="NMR4" s="157"/>
      <c r="NMS4" s="157"/>
      <c r="NMT4" s="157"/>
      <c r="NMU4" s="157"/>
      <c r="NMV4" s="157"/>
      <c r="NMW4" s="157"/>
      <c r="NMX4" s="157"/>
      <c r="NMY4" s="157"/>
      <c r="NMZ4" s="157"/>
      <c r="NNA4" s="157"/>
      <c r="NNB4" s="157"/>
      <c r="NNC4" s="157"/>
      <c r="NND4" s="157"/>
      <c r="NNE4" s="157"/>
      <c r="NNF4" s="157"/>
      <c r="NNG4" s="157"/>
      <c r="NNH4" s="157"/>
      <c r="NNI4" s="157"/>
      <c r="NNJ4" s="157"/>
      <c r="NNK4" s="157"/>
      <c r="NNL4" s="157"/>
      <c r="NNM4" s="157"/>
      <c r="NNN4" s="157"/>
      <c r="NNO4" s="157"/>
      <c r="NNP4" s="157"/>
      <c r="NNQ4" s="157"/>
      <c r="NNR4" s="157"/>
      <c r="NNS4" s="157"/>
      <c r="NNT4" s="157"/>
      <c r="NNU4" s="157"/>
      <c r="NNV4" s="157"/>
      <c r="NNW4" s="157"/>
      <c r="NNX4" s="157"/>
      <c r="NNY4" s="157"/>
      <c r="NNZ4" s="157"/>
      <c r="NOA4" s="157"/>
      <c r="NOB4" s="157"/>
      <c r="NOC4" s="157"/>
      <c r="NOD4" s="157"/>
      <c r="NOE4" s="157"/>
      <c r="NOF4" s="157"/>
      <c r="NOG4" s="157"/>
      <c r="NOH4" s="157"/>
      <c r="NOI4" s="157"/>
      <c r="NOJ4" s="157"/>
      <c r="NOK4" s="157"/>
      <c r="NOL4" s="157"/>
      <c r="NOM4" s="157"/>
      <c r="NON4" s="157"/>
      <c r="NOO4" s="157"/>
      <c r="NOP4" s="157"/>
      <c r="NOQ4" s="157"/>
      <c r="NOR4" s="157"/>
      <c r="NOS4" s="157"/>
      <c r="NOT4" s="157"/>
      <c r="NOU4" s="157"/>
      <c r="NOV4" s="157"/>
      <c r="NOW4" s="157"/>
      <c r="NOX4" s="157"/>
      <c r="NOY4" s="157"/>
      <c r="NOZ4" s="157"/>
      <c r="NPA4" s="157"/>
      <c r="NPB4" s="157"/>
      <c r="NPC4" s="157"/>
      <c r="NPD4" s="157"/>
      <c r="NPE4" s="157"/>
      <c r="NPF4" s="157"/>
      <c r="NPG4" s="157"/>
      <c r="NPH4" s="157"/>
      <c r="NPI4" s="157"/>
      <c r="NPJ4" s="157"/>
      <c r="NPK4" s="157"/>
      <c r="NPL4" s="157"/>
      <c r="NPM4" s="157"/>
      <c r="NPN4" s="157"/>
      <c r="NPO4" s="157"/>
      <c r="NPP4" s="157"/>
      <c r="NPQ4" s="157"/>
      <c r="NPR4" s="157"/>
      <c r="NPS4" s="157"/>
      <c r="NPT4" s="157"/>
      <c r="NPU4" s="157"/>
      <c r="NPV4" s="157"/>
      <c r="NPW4" s="157"/>
      <c r="NPX4" s="157"/>
      <c r="NPY4" s="157"/>
      <c r="NPZ4" s="157"/>
      <c r="NQA4" s="157"/>
      <c r="NQB4" s="157"/>
      <c r="NQC4" s="157"/>
      <c r="NQD4" s="157"/>
      <c r="NQE4" s="157"/>
      <c r="NQF4" s="157"/>
      <c r="NQG4" s="157"/>
      <c r="NQH4" s="157"/>
      <c r="NQI4" s="157"/>
      <c r="NQJ4" s="157"/>
      <c r="NQK4" s="157"/>
      <c r="NQL4" s="157"/>
      <c r="NQM4" s="157"/>
      <c r="NQN4" s="157"/>
      <c r="NQO4" s="157"/>
      <c r="NQP4" s="157"/>
      <c r="NQQ4" s="157"/>
      <c r="NQR4" s="157"/>
      <c r="NQS4" s="157"/>
      <c r="NQT4" s="157"/>
      <c r="NQU4" s="157"/>
      <c r="NQV4" s="157"/>
      <c r="NQW4" s="157"/>
      <c r="NQX4" s="157"/>
      <c r="NQY4" s="157"/>
      <c r="NQZ4" s="157"/>
      <c r="NRA4" s="157"/>
      <c r="NRB4" s="157"/>
      <c r="NRC4" s="157"/>
      <c r="NRD4" s="157"/>
      <c r="NRE4" s="157"/>
      <c r="NRF4" s="157"/>
      <c r="NRG4" s="157"/>
      <c r="NRH4" s="157"/>
      <c r="NRI4" s="157"/>
      <c r="NRJ4" s="157"/>
      <c r="NRK4" s="157"/>
      <c r="NRL4" s="157"/>
      <c r="NRM4" s="157"/>
      <c r="NRN4" s="157"/>
      <c r="NRO4" s="157"/>
      <c r="NRP4" s="157"/>
      <c r="NRQ4" s="157"/>
      <c r="NRR4" s="157"/>
      <c r="NRS4" s="157"/>
      <c r="NRT4" s="157"/>
      <c r="NRU4" s="157"/>
      <c r="NRV4" s="157"/>
      <c r="NRW4" s="157"/>
      <c r="NRX4" s="157"/>
      <c r="NRY4" s="157"/>
      <c r="NRZ4" s="157"/>
      <c r="NSA4" s="157"/>
      <c r="NSB4" s="157"/>
      <c r="NSC4" s="157"/>
      <c r="NSD4" s="157"/>
      <c r="NSE4" s="157"/>
      <c r="NSF4" s="157"/>
      <c r="NSG4" s="157"/>
      <c r="NSH4" s="157"/>
      <c r="NSI4" s="157"/>
      <c r="NSJ4" s="157"/>
      <c r="NSK4" s="157"/>
      <c r="NSL4" s="157"/>
      <c r="NSM4" s="157"/>
      <c r="NSN4" s="157"/>
      <c r="NSO4" s="157"/>
      <c r="NSP4" s="157"/>
      <c r="NSQ4" s="157"/>
      <c r="NSR4" s="157"/>
      <c r="NSS4" s="157"/>
      <c r="NST4" s="157"/>
      <c r="NSU4" s="157"/>
      <c r="NSV4" s="157"/>
      <c r="NSW4" s="157"/>
      <c r="NSX4" s="157"/>
      <c r="NSY4" s="157"/>
      <c r="NSZ4" s="157"/>
      <c r="NTA4" s="157"/>
      <c r="NTB4" s="157"/>
      <c r="NTC4" s="157"/>
      <c r="NTD4" s="157"/>
      <c r="NTE4" s="157"/>
      <c r="NTF4" s="157"/>
      <c r="NTG4" s="157"/>
      <c r="NTH4" s="157"/>
      <c r="NTI4" s="157"/>
      <c r="NTJ4" s="157"/>
      <c r="NTK4" s="157"/>
      <c r="NTL4" s="157"/>
      <c r="NTM4" s="157"/>
      <c r="NTN4" s="157"/>
      <c r="NTO4" s="157"/>
      <c r="NTP4" s="157"/>
      <c r="NTQ4" s="157"/>
      <c r="NTR4" s="157"/>
      <c r="NTS4" s="157"/>
      <c r="NTT4" s="157"/>
      <c r="NTU4" s="157"/>
      <c r="NTV4" s="157"/>
      <c r="NTW4" s="157"/>
      <c r="NTX4" s="157"/>
      <c r="NTY4" s="157"/>
      <c r="NTZ4" s="157"/>
      <c r="NUA4" s="157"/>
      <c r="NUB4" s="157"/>
      <c r="NUC4" s="157"/>
      <c r="NUD4" s="157"/>
      <c r="NUE4" s="157"/>
      <c r="NUF4" s="157"/>
      <c r="NUG4" s="157"/>
      <c r="NUH4" s="157"/>
      <c r="NUI4" s="157"/>
      <c r="NUJ4" s="157"/>
      <c r="NUK4" s="157"/>
      <c r="NUL4" s="157"/>
      <c r="NUM4" s="157"/>
      <c r="NUN4" s="157"/>
      <c r="NUO4" s="157"/>
      <c r="NUP4" s="157"/>
      <c r="NUQ4" s="157"/>
      <c r="NUR4" s="157"/>
      <c r="NUS4" s="157"/>
      <c r="NUT4" s="157"/>
      <c r="NUU4" s="157"/>
      <c r="NUV4" s="157"/>
      <c r="NUW4" s="157"/>
      <c r="NUX4" s="157"/>
      <c r="NUY4" s="157"/>
      <c r="NUZ4" s="157"/>
      <c r="NVA4" s="157"/>
      <c r="NVB4" s="157"/>
      <c r="NVC4" s="157"/>
      <c r="NVD4" s="157"/>
      <c r="NVE4" s="157"/>
      <c r="NVF4" s="157"/>
      <c r="NVG4" s="157"/>
      <c r="NVH4" s="157"/>
      <c r="NVI4" s="157"/>
      <c r="NVJ4" s="157"/>
      <c r="NVK4" s="157"/>
      <c r="NVL4" s="157"/>
      <c r="NVM4" s="157"/>
      <c r="NVN4" s="157"/>
      <c r="NVO4" s="157"/>
      <c r="NVP4" s="157"/>
      <c r="NVQ4" s="157"/>
      <c r="NVR4" s="157"/>
      <c r="NVS4" s="157"/>
      <c r="NVT4" s="157"/>
      <c r="NVU4" s="157"/>
      <c r="NVV4" s="157"/>
      <c r="NVW4" s="157"/>
      <c r="NVX4" s="157"/>
      <c r="NVY4" s="157"/>
      <c r="NVZ4" s="157"/>
      <c r="NWA4" s="157"/>
      <c r="NWB4" s="157"/>
      <c r="NWC4" s="157"/>
      <c r="NWD4" s="157"/>
      <c r="NWE4" s="157"/>
      <c r="NWF4" s="157"/>
      <c r="NWG4" s="157"/>
      <c r="NWH4" s="157"/>
      <c r="NWI4" s="157"/>
      <c r="NWJ4" s="157"/>
      <c r="NWK4" s="157"/>
      <c r="NWL4" s="157"/>
      <c r="NWM4" s="157"/>
      <c r="NWN4" s="157"/>
      <c r="NWO4" s="157"/>
      <c r="NWP4" s="157"/>
      <c r="NWQ4" s="157"/>
      <c r="NWR4" s="157"/>
      <c r="NWS4" s="157"/>
      <c r="NWT4" s="157"/>
      <c r="NWU4" s="157"/>
      <c r="NWV4" s="157"/>
      <c r="NWW4" s="157"/>
      <c r="NWX4" s="157"/>
      <c r="NWY4" s="157"/>
      <c r="NWZ4" s="157"/>
      <c r="NXA4" s="157"/>
      <c r="NXB4" s="157"/>
      <c r="NXC4" s="157"/>
      <c r="NXD4" s="157"/>
      <c r="NXE4" s="157"/>
      <c r="NXF4" s="157"/>
      <c r="NXG4" s="157"/>
      <c r="NXH4" s="157"/>
      <c r="NXI4" s="157"/>
      <c r="NXJ4" s="157"/>
      <c r="NXK4" s="157"/>
      <c r="NXL4" s="157"/>
      <c r="NXM4" s="157"/>
      <c r="NXN4" s="157"/>
      <c r="NXO4" s="157"/>
      <c r="NXP4" s="157"/>
      <c r="NXQ4" s="157"/>
      <c r="NXR4" s="157"/>
      <c r="NXS4" s="157"/>
      <c r="NXT4" s="157"/>
      <c r="NXU4" s="157"/>
      <c r="NXV4" s="157"/>
      <c r="NXW4" s="157"/>
      <c r="NXX4" s="157"/>
      <c r="NXY4" s="157"/>
      <c r="NXZ4" s="157"/>
      <c r="NYA4" s="157"/>
      <c r="NYB4" s="157"/>
      <c r="NYC4" s="157"/>
      <c r="NYD4" s="157"/>
      <c r="NYE4" s="157"/>
      <c r="NYF4" s="157"/>
      <c r="NYG4" s="157"/>
      <c r="NYH4" s="157"/>
      <c r="NYI4" s="157"/>
      <c r="NYJ4" s="157"/>
      <c r="NYK4" s="157"/>
      <c r="NYL4" s="157"/>
      <c r="NYM4" s="157"/>
      <c r="NYN4" s="157"/>
      <c r="NYO4" s="157"/>
      <c r="NYP4" s="157"/>
      <c r="NYQ4" s="157"/>
      <c r="NYR4" s="157"/>
      <c r="NYS4" s="157"/>
      <c r="NYT4" s="157"/>
      <c r="NYU4" s="157"/>
      <c r="NYV4" s="157"/>
      <c r="NYW4" s="157"/>
      <c r="NYX4" s="157"/>
      <c r="NYY4" s="157"/>
      <c r="NYZ4" s="157"/>
      <c r="NZA4" s="157"/>
      <c r="NZB4" s="157"/>
      <c r="NZC4" s="157"/>
      <c r="NZD4" s="157"/>
      <c r="NZE4" s="157"/>
      <c r="NZF4" s="157"/>
      <c r="NZG4" s="157"/>
      <c r="NZH4" s="157"/>
      <c r="NZI4" s="157"/>
      <c r="NZJ4" s="157"/>
      <c r="NZK4" s="157"/>
      <c r="NZL4" s="157"/>
      <c r="NZM4" s="157"/>
      <c r="NZN4" s="157"/>
      <c r="NZO4" s="157"/>
      <c r="NZP4" s="157"/>
      <c r="NZQ4" s="157"/>
      <c r="NZR4" s="157"/>
      <c r="NZS4" s="157"/>
      <c r="NZT4" s="157"/>
      <c r="NZU4" s="157"/>
      <c r="NZV4" s="157"/>
      <c r="NZW4" s="157"/>
      <c r="NZX4" s="157"/>
      <c r="NZY4" s="157"/>
      <c r="NZZ4" s="157"/>
      <c r="OAA4" s="157"/>
      <c r="OAB4" s="157"/>
      <c r="OAC4" s="157"/>
      <c r="OAD4" s="157"/>
      <c r="OAE4" s="157"/>
      <c r="OAF4" s="157"/>
      <c r="OAG4" s="157"/>
      <c r="OAH4" s="157"/>
      <c r="OAI4" s="157"/>
      <c r="OAJ4" s="157"/>
      <c r="OAK4" s="157"/>
      <c r="OAL4" s="157"/>
      <c r="OAM4" s="157"/>
      <c r="OAN4" s="157"/>
      <c r="OAO4" s="157"/>
      <c r="OAP4" s="157"/>
      <c r="OAQ4" s="157"/>
      <c r="OAR4" s="157"/>
      <c r="OAS4" s="157"/>
      <c r="OAT4" s="157"/>
      <c r="OAU4" s="157"/>
      <c r="OAV4" s="157"/>
      <c r="OAW4" s="157"/>
      <c r="OAX4" s="157"/>
      <c r="OAY4" s="157"/>
      <c r="OAZ4" s="157"/>
      <c r="OBA4" s="157"/>
      <c r="OBB4" s="157"/>
      <c r="OBC4" s="157"/>
      <c r="OBD4" s="157"/>
      <c r="OBE4" s="157"/>
      <c r="OBF4" s="157"/>
      <c r="OBG4" s="157"/>
      <c r="OBH4" s="157"/>
      <c r="OBI4" s="157"/>
      <c r="OBJ4" s="157"/>
      <c r="OBK4" s="157"/>
      <c r="OBL4" s="157"/>
      <c r="OBM4" s="157"/>
      <c r="OBN4" s="157"/>
      <c r="OBO4" s="157"/>
      <c r="OBP4" s="157"/>
      <c r="OBQ4" s="157"/>
      <c r="OBR4" s="157"/>
      <c r="OBS4" s="157"/>
      <c r="OBT4" s="157"/>
      <c r="OBU4" s="157"/>
      <c r="OBV4" s="157"/>
      <c r="OBW4" s="157"/>
      <c r="OBX4" s="157"/>
      <c r="OBY4" s="157"/>
      <c r="OBZ4" s="157"/>
      <c r="OCA4" s="157"/>
      <c r="OCB4" s="157"/>
      <c r="OCC4" s="157"/>
      <c r="OCD4" s="157"/>
      <c r="OCE4" s="157"/>
      <c r="OCF4" s="157"/>
      <c r="OCG4" s="157"/>
      <c r="OCH4" s="157"/>
      <c r="OCI4" s="157"/>
      <c r="OCJ4" s="157"/>
      <c r="OCK4" s="157"/>
      <c r="OCL4" s="157"/>
      <c r="OCM4" s="157"/>
      <c r="OCN4" s="157"/>
      <c r="OCO4" s="157"/>
      <c r="OCP4" s="157"/>
      <c r="OCQ4" s="157"/>
      <c r="OCR4" s="157"/>
      <c r="OCS4" s="157"/>
      <c r="OCT4" s="157"/>
      <c r="OCU4" s="157"/>
      <c r="OCV4" s="157"/>
      <c r="OCW4" s="157"/>
      <c r="OCX4" s="157"/>
      <c r="OCY4" s="157"/>
      <c r="OCZ4" s="157"/>
      <c r="ODA4" s="157"/>
      <c r="ODB4" s="157"/>
      <c r="ODC4" s="157"/>
      <c r="ODD4" s="157"/>
      <c r="ODE4" s="157"/>
      <c r="ODF4" s="157"/>
      <c r="ODG4" s="157"/>
      <c r="ODH4" s="157"/>
      <c r="ODI4" s="157"/>
      <c r="ODJ4" s="157"/>
      <c r="ODK4" s="157"/>
      <c r="ODL4" s="157"/>
      <c r="ODM4" s="157"/>
      <c r="ODN4" s="157"/>
      <c r="ODO4" s="157"/>
      <c r="ODP4" s="157"/>
      <c r="ODQ4" s="157"/>
      <c r="ODR4" s="157"/>
      <c r="ODS4" s="157"/>
      <c r="ODT4" s="157"/>
      <c r="ODU4" s="157"/>
      <c r="ODV4" s="157"/>
      <c r="ODW4" s="157"/>
      <c r="ODX4" s="157"/>
      <c r="ODY4" s="157"/>
      <c r="ODZ4" s="157"/>
      <c r="OEA4" s="157"/>
      <c r="OEB4" s="157"/>
      <c r="OEC4" s="157"/>
      <c r="OED4" s="157"/>
      <c r="OEE4" s="157"/>
      <c r="OEF4" s="157"/>
      <c r="OEG4" s="157"/>
      <c r="OEH4" s="157"/>
      <c r="OEI4" s="157"/>
      <c r="OEJ4" s="157"/>
      <c r="OEK4" s="157"/>
      <c r="OEL4" s="157"/>
      <c r="OEM4" s="157"/>
      <c r="OEN4" s="157"/>
      <c r="OEO4" s="157"/>
      <c r="OEP4" s="157"/>
      <c r="OEQ4" s="157"/>
      <c r="OER4" s="157"/>
      <c r="OES4" s="157"/>
      <c r="OET4" s="157"/>
      <c r="OEU4" s="157"/>
      <c r="OEV4" s="157"/>
      <c r="OEW4" s="157"/>
      <c r="OEX4" s="157"/>
      <c r="OEY4" s="157"/>
      <c r="OEZ4" s="157"/>
      <c r="OFA4" s="157"/>
      <c r="OFB4" s="157"/>
      <c r="OFC4" s="157"/>
      <c r="OFD4" s="157"/>
      <c r="OFE4" s="157"/>
      <c r="OFF4" s="157"/>
      <c r="OFG4" s="157"/>
      <c r="OFH4" s="157"/>
      <c r="OFI4" s="157"/>
      <c r="OFJ4" s="157"/>
      <c r="OFK4" s="157"/>
      <c r="OFL4" s="157"/>
      <c r="OFM4" s="157"/>
      <c r="OFN4" s="157"/>
      <c r="OFO4" s="157"/>
      <c r="OFP4" s="157"/>
      <c r="OFQ4" s="157"/>
      <c r="OFR4" s="157"/>
      <c r="OFS4" s="157"/>
      <c r="OFT4" s="157"/>
      <c r="OFU4" s="157"/>
      <c r="OFV4" s="157"/>
      <c r="OFW4" s="157"/>
      <c r="OFX4" s="157"/>
      <c r="OFY4" s="157"/>
      <c r="OFZ4" s="157"/>
      <c r="OGA4" s="157"/>
      <c r="OGB4" s="157"/>
      <c r="OGC4" s="157"/>
      <c r="OGD4" s="157"/>
      <c r="OGE4" s="157"/>
      <c r="OGF4" s="157"/>
      <c r="OGG4" s="157"/>
      <c r="OGH4" s="157"/>
      <c r="OGI4" s="157"/>
      <c r="OGJ4" s="157"/>
      <c r="OGK4" s="157"/>
      <c r="OGL4" s="157"/>
      <c r="OGM4" s="157"/>
      <c r="OGN4" s="157"/>
      <c r="OGO4" s="157"/>
      <c r="OGP4" s="157"/>
      <c r="OGQ4" s="157"/>
      <c r="OGR4" s="157"/>
      <c r="OGS4" s="157"/>
      <c r="OGT4" s="157"/>
      <c r="OGU4" s="157"/>
      <c r="OGV4" s="157"/>
      <c r="OGW4" s="157"/>
      <c r="OGX4" s="157"/>
      <c r="OGY4" s="157"/>
      <c r="OGZ4" s="157"/>
      <c r="OHA4" s="157"/>
      <c r="OHB4" s="157"/>
      <c r="OHC4" s="157"/>
      <c r="OHD4" s="157"/>
      <c r="OHE4" s="157"/>
      <c r="OHF4" s="157"/>
      <c r="OHG4" s="157"/>
      <c r="OHH4" s="157"/>
      <c r="OHI4" s="157"/>
      <c r="OHJ4" s="157"/>
      <c r="OHK4" s="157"/>
      <c r="OHL4" s="157"/>
      <c r="OHM4" s="157"/>
      <c r="OHN4" s="157"/>
      <c r="OHO4" s="157"/>
      <c r="OHP4" s="157"/>
      <c r="OHQ4" s="157"/>
      <c r="OHR4" s="157"/>
      <c r="OHS4" s="157"/>
      <c r="OHT4" s="157"/>
      <c r="OHU4" s="157"/>
      <c r="OHV4" s="157"/>
      <c r="OHW4" s="157"/>
      <c r="OHX4" s="157"/>
      <c r="OHY4" s="157"/>
      <c r="OHZ4" s="157"/>
      <c r="OIA4" s="157"/>
      <c r="OIB4" s="157"/>
      <c r="OIC4" s="157"/>
      <c r="OID4" s="157"/>
      <c r="OIE4" s="157"/>
      <c r="OIF4" s="157"/>
      <c r="OIG4" s="157"/>
      <c r="OIH4" s="157"/>
      <c r="OII4" s="157"/>
      <c r="OIJ4" s="157"/>
      <c r="OIK4" s="157"/>
      <c r="OIL4" s="157"/>
      <c r="OIM4" s="157"/>
      <c r="OIN4" s="157"/>
      <c r="OIO4" s="157"/>
      <c r="OIP4" s="157"/>
      <c r="OIQ4" s="157"/>
      <c r="OIR4" s="157"/>
      <c r="OIS4" s="157"/>
      <c r="OIT4" s="157"/>
      <c r="OIU4" s="157"/>
      <c r="OIV4" s="157"/>
      <c r="OIW4" s="157"/>
      <c r="OIX4" s="157"/>
      <c r="OIY4" s="157"/>
      <c r="OIZ4" s="157"/>
      <c r="OJA4" s="157"/>
      <c r="OJB4" s="157"/>
      <c r="OJC4" s="157"/>
      <c r="OJD4" s="157"/>
      <c r="OJE4" s="157"/>
      <c r="OJF4" s="157"/>
      <c r="OJG4" s="157"/>
      <c r="OJH4" s="157"/>
      <c r="OJI4" s="157"/>
      <c r="OJJ4" s="157"/>
      <c r="OJK4" s="157"/>
      <c r="OJL4" s="157"/>
      <c r="OJM4" s="157"/>
      <c r="OJN4" s="157"/>
      <c r="OJO4" s="157"/>
      <c r="OJP4" s="157"/>
      <c r="OJQ4" s="157"/>
      <c r="OJR4" s="157"/>
      <c r="OJS4" s="157"/>
      <c r="OJT4" s="157"/>
      <c r="OJU4" s="157"/>
      <c r="OJV4" s="157"/>
      <c r="OJW4" s="157"/>
      <c r="OJX4" s="157"/>
      <c r="OJY4" s="157"/>
      <c r="OJZ4" s="157"/>
      <c r="OKA4" s="157"/>
      <c r="OKB4" s="157"/>
      <c r="OKC4" s="157"/>
      <c r="OKD4" s="157"/>
      <c r="OKE4" s="157"/>
      <c r="OKF4" s="157"/>
      <c r="OKG4" s="157"/>
      <c r="OKH4" s="157"/>
      <c r="OKI4" s="157"/>
      <c r="OKJ4" s="157"/>
      <c r="OKK4" s="157"/>
      <c r="OKL4" s="157"/>
      <c r="OKM4" s="157"/>
      <c r="OKN4" s="157"/>
      <c r="OKO4" s="157"/>
      <c r="OKP4" s="157"/>
      <c r="OKQ4" s="157"/>
      <c r="OKR4" s="157"/>
      <c r="OKS4" s="157"/>
      <c r="OKT4" s="157"/>
      <c r="OKU4" s="157"/>
      <c r="OKV4" s="157"/>
      <c r="OKW4" s="157"/>
      <c r="OKX4" s="157"/>
      <c r="OKY4" s="157"/>
      <c r="OKZ4" s="157"/>
      <c r="OLA4" s="157"/>
      <c r="OLB4" s="157"/>
      <c r="OLC4" s="157"/>
      <c r="OLD4" s="157"/>
      <c r="OLE4" s="157"/>
      <c r="OLF4" s="157"/>
      <c r="OLG4" s="157"/>
      <c r="OLH4" s="157"/>
      <c r="OLI4" s="157"/>
      <c r="OLJ4" s="157"/>
      <c r="OLK4" s="157"/>
      <c r="OLL4" s="157"/>
      <c r="OLM4" s="157"/>
      <c r="OLN4" s="157"/>
      <c r="OLO4" s="157"/>
      <c r="OLP4" s="157"/>
      <c r="OLQ4" s="157"/>
      <c r="OLR4" s="157"/>
      <c r="OLS4" s="157"/>
      <c r="OLT4" s="157"/>
      <c r="OLU4" s="157"/>
      <c r="OLV4" s="157"/>
      <c r="OLW4" s="157"/>
      <c r="OLX4" s="157"/>
      <c r="OLY4" s="157"/>
      <c r="OLZ4" s="157"/>
      <c r="OMA4" s="157"/>
      <c r="OMB4" s="157"/>
      <c r="OMC4" s="157"/>
      <c r="OMD4" s="157"/>
      <c r="OME4" s="157"/>
      <c r="OMF4" s="157"/>
      <c r="OMG4" s="157"/>
      <c r="OMH4" s="157"/>
      <c r="OMI4" s="157"/>
      <c r="OMJ4" s="157"/>
      <c r="OMK4" s="157"/>
      <c r="OML4" s="157"/>
      <c r="OMM4" s="157"/>
      <c r="OMN4" s="157"/>
      <c r="OMO4" s="157"/>
      <c r="OMP4" s="157"/>
      <c r="OMQ4" s="157"/>
      <c r="OMR4" s="157"/>
      <c r="OMS4" s="157"/>
      <c r="OMT4" s="157"/>
      <c r="OMU4" s="157"/>
      <c r="OMV4" s="157"/>
      <c r="OMW4" s="157"/>
      <c r="OMX4" s="157"/>
      <c r="OMY4" s="157"/>
      <c r="OMZ4" s="157"/>
      <c r="ONA4" s="157"/>
      <c r="ONB4" s="157"/>
      <c r="ONC4" s="157"/>
      <c r="OND4" s="157"/>
      <c r="ONE4" s="157"/>
      <c r="ONF4" s="157"/>
      <c r="ONG4" s="157"/>
      <c r="ONH4" s="157"/>
      <c r="ONI4" s="157"/>
      <c r="ONJ4" s="157"/>
      <c r="ONK4" s="157"/>
      <c r="ONL4" s="157"/>
      <c r="ONM4" s="157"/>
      <c r="ONN4" s="157"/>
      <c r="ONO4" s="157"/>
      <c r="ONP4" s="157"/>
      <c r="ONQ4" s="157"/>
      <c r="ONR4" s="157"/>
      <c r="ONS4" s="157"/>
      <c r="ONT4" s="157"/>
      <c r="ONU4" s="157"/>
      <c r="ONV4" s="157"/>
      <c r="ONW4" s="157"/>
      <c r="ONX4" s="157"/>
      <c r="ONY4" s="157"/>
      <c r="ONZ4" s="157"/>
      <c r="OOA4" s="157"/>
      <c r="OOB4" s="157"/>
      <c r="OOC4" s="157"/>
      <c r="OOD4" s="157"/>
      <c r="OOE4" s="157"/>
      <c r="OOF4" s="157"/>
      <c r="OOG4" s="157"/>
      <c r="OOH4" s="157"/>
      <c r="OOI4" s="157"/>
      <c r="OOJ4" s="157"/>
      <c r="OOK4" s="157"/>
      <c r="OOL4" s="157"/>
      <c r="OOM4" s="157"/>
      <c r="OON4" s="157"/>
      <c r="OOO4" s="157"/>
      <c r="OOP4" s="157"/>
      <c r="OOQ4" s="157"/>
      <c r="OOR4" s="157"/>
      <c r="OOS4" s="157"/>
      <c r="OOT4" s="157"/>
      <c r="OOU4" s="157"/>
      <c r="OOV4" s="157"/>
      <c r="OOW4" s="157"/>
      <c r="OOX4" s="157"/>
      <c r="OOY4" s="157"/>
      <c r="OOZ4" s="157"/>
      <c r="OPA4" s="157"/>
      <c r="OPB4" s="157"/>
      <c r="OPC4" s="157"/>
      <c r="OPD4" s="157"/>
      <c r="OPE4" s="157"/>
      <c r="OPF4" s="157"/>
      <c r="OPG4" s="157"/>
      <c r="OPH4" s="157"/>
      <c r="OPI4" s="157"/>
      <c r="OPJ4" s="157"/>
      <c r="OPK4" s="157"/>
      <c r="OPL4" s="157"/>
      <c r="OPM4" s="157"/>
      <c r="OPN4" s="157"/>
      <c r="OPO4" s="157"/>
      <c r="OPP4" s="157"/>
      <c r="OPQ4" s="157"/>
      <c r="OPR4" s="157"/>
      <c r="OPS4" s="157"/>
      <c r="OPT4" s="157"/>
      <c r="OPU4" s="157"/>
      <c r="OPV4" s="157"/>
      <c r="OPW4" s="157"/>
      <c r="OPX4" s="157"/>
      <c r="OPY4" s="157"/>
      <c r="OPZ4" s="157"/>
      <c r="OQA4" s="157"/>
      <c r="OQB4" s="157"/>
      <c r="OQC4" s="157"/>
      <c r="OQD4" s="157"/>
      <c r="OQE4" s="157"/>
      <c r="OQF4" s="157"/>
      <c r="OQG4" s="157"/>
      <c r="OQH4" s="157"/>
      <c r="OQI4" s="157"/>
      <c r="OQJ4" s="157"/>
      <c r="OQK4" s="157"/>
      <c r="OQL4" s="157"/>
      <c r="OQM4" s="157"/>
      <c r="OQN4" s="157"/>
      <c r="OQO4" s="157"/>
      <c r="OQP4" s="157"/>
      <c r="OQQ4" s="157"/>
      <c r="OQR4" s="157"/>
      <c r="OQS4" s="157"/>
      <c r="OQT4" s="157"/>
      <c r="OQU4" s="157"/>
      <c r="OQV4" s="157"/>
      <c r="OQW4" s="157"/>
      <c r="OQX4" s="157"/>
      <c r="OQY4" s="157"/>
      <c r="OQZ4" s="157"/>
      <c r="ORA4" s="157"/>
      <c r="ORB4" s="157"/>
      <c r="ORC4" s="157"/>
      <c r="ORD4" s="157"/>
      <c r="ORE4" s="157"/>
      <c r="ORF4" s="157"/>
      <c r="ORG4" s="157"/>
      <c r="ORH4" s="157"/>
      <c r="ORI4" s="157"/>
      <c r="ORJ4" s="157"/>
      <c r="ORK4" s="157"/>
      <c r="ORL4" s="157"/>
      <c r="ORM4" s="157"/>
      <c r="ORN4" s="157"/>
      <c r="ORO4" s="157"/>
      <c r="ORP4" s="157"/>
      <c r="ORQ4" s="157"/>
      <c r="ORR4" s="157"/>
      <c r="ORS4" s="157"/>
      <c r="ORT4" s="157"/>
      <c r="ORU4" s="157"/>
      <c r="ORV4" s="157"/>
      <c r="ORW4" s="157"/>
      <c r="ORX4" s="157"/>
      <c r="ORY4" s="157"/>
      <c r="ORZ4" s="157"/>
      <c r="OSA4" s="157"/>
      <c r="OSB4" s="157"/>
      <c r="OSC4" s="157"/>
      <c r="OSD4" s="157"/>
      <c r="OSE4" s="157"/>
      <c r="OSF4" s="157"/>
      <c r="OSG4" s="157"/>
      <c r="OSH4" s="157"/>
      <c r="OSI4" s="157"/>
      <c r="OSJ4" s="157"/>
      <c r="OSK4" s="157"/>
      <c r="OSL4" s="157"/>
      <c r="OSM4" s="157"/>
      <c r="OSN4" s="157"/>
      <c r="OSO4" s="157"/>
      <c r="OSP4" s="157"/>
      <c r="OSQ4" s="157"/>
      <c r="OSR4" s="157"/>
      <c r="OSS4" s="157"/>
      <c r="OST4" s="157"/>
      <c r="OSU4" s="157"/>
      <c r="OSV4" s="157"/>
      <c r="OSW4" s="157"/>
      <c r="OSX4" s="157"/>
      <c r="OSY4" s="157"/>
      <c r="OSZ4" s="157"/>
      <c r="OTA4" s="157"/>
      <c r="OTB4" s="157"/>
      <c r="OTC4" s="157"/>
      <c r="OTD4" s="157"/>
      <c r="OTE4" s="157"/>
      <c r="OTF4" s="157"/>
      <c r="OTG4" s="157"/>
      <c r="OTH4" s="157"/>
      <c r="OTI4" s="157"/>
      <c r="OTJ4" s="157"/>
      <c r="OTK4" s="157"/>
      <c r="OTL4" s="157"/>
      <c r="OTM4" s="157"/>
      <c r="OTN4" s="157"/>
      <c r="OTO4" s="157"/>
      <c r="OTP4" s="157"/>
      <c r="OTQ4" s="157"/>
      <c r="OTR4" s="157"/>
      <c r="OTS4" s="157"/>
      <c r="OTT4" s="157"/>
      <c r="OTU4" s="157"/>
      <c r="OTV4" s="157"/>
      <c r="OTW4" s="157"/>
      <c r="OTX4" s="157"/>
      <c r="OTY4" s="157"/>
      <c r="OTZ4" s="157"/>
      <c r="OUA4" s="157"/>
      <c r="OUB4" s="157"/>
      <c r="OUC4" s="157"/>
      <c r="OUD4" s="157"/>
      <c r="OUE4" s="157"/>
      <c r="OUF4" s="157"/>
      <c r="OUG4" s="157"/>
      <c r="OUH4" s="157"/>
      <c r="OUI4" s="157"/>
      <c r="OUJ4" s="157"/>
      <c r="OUK4" s="157"/>
      <c r="OUL4" s="157"/>
      <c r="OUM4" s="157"/>
      <c r="OUN4" s="157"/>
      <c r="OUO4" s="157"/>
      <c r="OUP4" s="157"/>
      <c r="OUQ4" s="157"/>
      <c r="OUR4" s="157"/>
      <c r="OUS4" s="157"/>
      <c r="OUT4" s="157"/>
      <c r="OUU4" s="157"/>
      <c r="OUV4" s="157"/>
      <c r="OUW4" s="157"/>
      <c r="OUX4" s="157"/>
      <c r="OUY4" s="157"/>
      <c r="OUZ4" s="157"/>
      <c r="OVA4" s="157"/>
      <c r="OVB4" s="157"/>
      <c r="OVC4" s="157"/>
      <c r="OVD4" s="157"/>
      <c r="OVE4" s="157"/>
      <c r="OVF4" s="157"/>
      <c r="OVG4" s="157"/>
      <c r="OVH4" s="157"/>
      <c r="OVI4" s="157"/>
      <c r="OVJ4" s="157"/>
      <c r="OVK4" s="157"/>
      <c r="OVL4" s="157"/>
      <c r="OVM4" s="157"/>
      <c r="OVN4" s="157"/>
      <c r="OVO4" s="157"/>
      <c r="OVP4" s="157"/>
      <c r="OVQ4" s="157"/>
      <c r="OVR4" s="157"/>
      <c r="OVS4" s="157"/>
      <c r="OVT4" s="157"/>
      <c r="OVU4" s="157"/>
      <c r="OVV4" s="157"/>
      <c r="OVW4" s="157"/>
      <c r="OVX4" s="157"/>
      <c r="OVY4" s="157"/>
      <c r="OVZ4" s="157"/>
      <c r="OWA4" s="157"/>
      <c r="OWB4" s="157"/>
      <c r="OWC4" s="157"/>
      <c r="OWD4" s="157"/>
      <c r="OWE4" s="157"/>
      <c r="OWF4" s="157"/>
      <c r="OWG4" s="157"/>
      <c r="OWH4" s="157"/>
      <c r="OWI4" s="157"/>
      <c r="OWJ4" s="157"/>
      <c r="OWK4" s="157"/>
      <c r="OWL4" s="157"/>
      <c r="OWM4" s="157"/>
      <c r="OWN4" s="157"/>
      <c r="OWO4" s="157"/>
      <c r="OWP4" s="157"/>
      <c r="OWQ4" s="157"/>
      <c r="OWR4" s="157"/>
      <c r="OWS4" s="157"/>
      <c r="OWT4" s="157"/>
      <c r="OWU4" s="157"/>
      <c r="OWV4" s="157"/>
      <c r="OWW4" s="157"/>
      <c r="OWX4" s="157"/>
      <c r="OWY4" s="157"/>
      <c r="OWZ4" s="157"/>
      <c r="OXA4" s="157"/>
      <c r="OXB4" s="157"/>
      <c r="OXC4" s="157"/>
      <c r="OXD4" s="157"/>
      <c r="OXE4" s="157"/>
      <c r="OXF4" s="157"/>
      <c r="OXG4" s="157"/>
      <c r="OXH4" s="157"/>
      <c r="OXI4" s="157"/>
      <c r="OXJ4" s="157"/>
      <c r="OXK4" s="157"/>
      <c r="OXL4" s="157"/>
      <c r="OXM4" s="157"/>
      <c r="OXN4" s="157"/>
      <c r="OXO4" s="157"/>
      <c r="OXP4" s="157"/>
      <c r="OXQ4" s="157"/>
      <c r="OXR4" s="157"/>
      <c r="OXS4" s="157"/>
      <c r="OXT4" s="157"/>
      <c r="OXU4" s="157"/>
      <c r="OXV4" s="157"/>
      <c r="OXW4" s="157"/>
      <c r="OXX4" s="157"/>
      <c r="OXY4" s="157"/>
      <c r="OXZ4" s="157"/>
      <c r="OYA4" s="157"/>
      <c r="OYB4" s="157"/>
      <c r="OYC4" s="157"/>
      <c r="OYD4" s="157"/>
      <c r="OYE4" s="157"/>
      <c r="OYF4" s="157"/>
      <c r="OYG4" s="157"/>
      <c r="OYH4" s="157"/>
      <c r="OYI4" s="157"/>
      <c r="OYJ4" s="157"/>
      <c r="OYK4" s="157"/>
      <c r="OYL4" s="157"/>
      <c r="OYM4" s="157"/>
      <c r="OYN4" s="157"/>
      <c r="OYO4" s="157"/>
      <c r="OYP4" s="157"/>
      <c r="OYQ4" s="157"/>
      <c r="OYR4" s="157"/>
      <c r="OYS4" s="157"/>
      <c r="OYT4" s="157"/>
      <c r="OYU4" s="157"/>
      <c r="OYV4" s="157"/>
      <c r="OYW4" s="157"/>
      <c r="OYX4" s="157"/>
      <c r="OYY4" s="157"/>
      <c r="OYZ4" s="157"/>
      <c r="OZA4" s="157"/>
      <c r="OZB4" s="157"/>
      <c r="OZC4" s="157"/>
      <c r="OZD4" s="157"/>
      <c r="OZE4" s="157"/>
      <c r="OZF4" s="157"/>
      <c r="OZG4" s="157"/>
      <c r="OZH4" s="157"/>
      <c r="OZI4" s="157"/>
      <c r="OZJ4" s="157"/>
      <c r="OZK4" s="157"/>
      <c r="OZL4" s="157"/>
      <c r="OZM4" s="157"/>
      <c r="OZN4" s="157"/>
      <c r="OZO4" s="157"/>
      <c r="OZP4" s="157"/>
      <c r="OZQ4" s="157"/>
      <c r="OZR4" s="157"/>
      <c r="OZS4" s="157"/>
      <c r="OZT4" s="157"/>
      <c r="OZU4" s="157"/>
      <c r="OZV4" s="157"/>
      <c r="OZW4" s="157"/>
      <c r="OZX4" s="157"/>
      <c r="OZY4" s="157"/>
      <c r="OZZ4" s="157"/>
      <c r="PAA4" s="157"/>
      <c r="PAB4" s="157"/>
      <c r="PAC4" s="157"/>
      <c r="PAD4" s="157"/>
      <c r="PAE4" s="157"/>
      <c r="PAF4" s="157"/>
      <c r="PAG4" s="157"/>
      <c r="PAH4" s="157"/>
      <c r="PAI4" s="157"/>
      <c r="PAJ4" s="157"/>
      <c r="PAK4" s="157"/>
      <c r="PAL4" s="157"/>
      <c r="PAM4" s="157"/>
      <c r="PAN4" s="157"/>
      <c r="PAO4" s="157"/>
      <c r="PAP4" s="157"/>
      <c r="PAQ4" s="157"/>
      <c r="PAR4" s="157"/>
      <c r="PAS4" s="157"/>
      <c r="PAT4" s="157"/>
      <c r="PAU4" s="157"/>
      <c r="PAV4" s="157"/>
      <c r="PAW4" s="157"/>
      <c r="PAX4" s="157"/>
      <c r="PAY4" s="157"/>
      <c r="PAZ4" s="157"/>
      <c r="PBA4" s="157"/>
      <c r="PBB4" s="157"/>
      <c r="PBC4" s="157"/>
      <c r="PBD4" s="157"/>
      <c r="PBE4" s="157"/>
      <c r="PBF4" s="157"/>
      <c r="PBG4" s="157"/>
      <c r="PBH4" s="157"/>
      <c r="PBI4" s="157"/>
      <c r="PBJ4" s="157"/>
      <c r="PBK4" s="157"/>
      <c r="PBL4" s="157"/>
      <c r="PBM4" s="157"/>
      <c r="PBN4" s="157"/>
      <c r="PBO4" s="157"/>
      <c r="PBP4" s="157"/>
      <c r="PBQ4" s="157"/>
      <c r="PBR4" s="157"/>
      <c r="PBS4" s="157"/>
      <c r="PBT4" s="157"/>
      <c r="PBU4" s="157"/>
      <c r="PBV4" s="157"/>
      <c r="PBW4" s="157"/>
      <c r="PBX4" s="157"/>
      <c r="PBY4" s="157"/>
      <c r="PBZ4" s="157"/>
      <c r="PCA4" s="157"/>
      <c r="PCB4" s="157"/>
      <c r="PCC4" s="157"/>
      <c r="PCD4" s="157"/>
      <c r="PCE4" s="157"/>
      <c r="PCF4" s="157"/>
      <c r="PCG4" s="157"/>
      <c r="PCH4" s="157"/>
      <c r="PCI4" s="157"/>
      <c r="PCJ4" s="157"/>
      <c r="PCK4" s="157"/>
      <c r="PCL4" s="157"/>
      <c r="PCM4" s="157"/>
      <c r="PCN4" s="157"/>
      <c r="PCO4" s="157"/>
      <c r="PCP4" s="157"/>
      <c r="PCQ4" s="157"/>
      <c r="PCR4" s="157"/>
      <c r="PCS4" s="157"/>
      <c r="PCT4" s="157"/>
      <c r="PCU4" s="157"/>
      <c r="PCV4" s="157"/>
      <c r="PCW4" s="157"/>
      <c r="PCX4" s="157"/>
      <c r="PCY4" s="157"/>
      <c r="PCZ4" s="157"/>
      <c r="PDA4" s="157"/>
      <c r="PDB4" s="157"/>
      <c r="PDC4" s="157"/>
      <c r="PDD4" s="157"/>
      <c r="PDE4" s="157"/>
      <c r="PDF4" s="157"/>
      <c r="PDG4" s="157"/>
      <c r="PDH4" s="157"/>
      <c r="PDI4" s="157"/>
      <c r="PDJ4" s="157"/>
      <c r="PDK4" s="157"/>
      <c r="PDL4" s="157"/>
      <c r="PDM4" s="157"/>
      <c r="PDN4" s="157"/>
      <c r="PDO4" s="157"/>
      <c r="PDP4" s="157"/>
      <c r="PDQ4" s="157"/>
      <c r="PDR4" s="157"/>
      <c r="PDS4" s="157"/>
      <c r="PDT4" s="157"/>
      <c r="PDU4" s="157"/>
      <c r="PDV4" s="157"/>
      <c r="PDW4" s="157"/>
      <c r="PDX4" s="157"/>
      <c r="PDY4" s="157"/>
      <c r="PDZ4" s="157"/>
      <c r="PEA4" s="157"/>
      <c r="PEB4" s="157"/>
      <c r="PEC4" s="157"/>
      <c r="PED4" s="157"/>
      <c r="PEE4" s="157"/>
      <c r="PEF4" s="157"/>
      <c r="PEG4" s="157"/>
      <c r="PEH4" s="157"/>
      <c r="PEI4" s="157"/>
      <c r="PEJ4" s="157"/>
      <c r="PEK4" s="157"/>
      <c r="PEL4" s="157"/>
      <c r="PEM4" s="157"/>
      <c r="PEN4" s="157"/>
      <c r="PEO4" s="157"/>
      <c r="PEP4" s="157"/>
      <c r="PEQ4" s="157"/>
      <c r="PER4" s="157"/>
      <c r="PES4" s="157"/>
      <c r="PET4" s="157"/>
      <c r="PEU4" s="157"/>
      <c r="PEV4" s="157"/>
      <c r="PEW4" s="157"/>
      <c r="PEX4" s="157"/>
      <c r="PEY4" s="157"/>
      <c r="PEZ4" s="157"/>
      <c r="PFA4" s="157"/>
      <c r="PFB4" s="157"/>
      <c r="PFC4" s="157"/>
      <c r="PFD4" s="157"/>
      <c r="PFE4" s="157"/>
      <c r="PFF4" s="157"/>
      <c r="PFG4" s="157"/>
      <c r="PFH4" s="157"/>
      <c r="PFI4" s="157"/>
      <c r="PFJ4" s="157"/>
      <c r="PFK4" s="157"/>
      <c r="PFL4" s="157"/>
      <c r="PFM4" s="157"/>
      <c r="PFN4" s="157"/>
      <c r="PFO4" s="157"/>
      <c r="PFP4" s="157"/>
      <c r="PFQ4" s="157"/>
      <c r="PFR4" s="157"/>
      <c r="PFS4" s="157"/>
      <c r="PFT4" s="157"/>
      <c r="PFU4" s="157"/>
      <c r="PFV4" s="157"/>
      <c r="PFW4" s="157"/>
      <c r="PFX4" s="157"/>
      <c r="PFY4" s="157"/>
      <c r="PFZ4" s="157"/>
      <c r="PGA4" s="157"/>
      <c r="PGB4" s="157"/>
      <c r="PGC4" s="157"/>
      <c r="PGD4" s="157"/>
      <c r="PGE4" s="157"/>
      <c r="PGF4" s="157"/>
      <c r="PGG4" s="157"/>
      <c r="PGH4" s="157"/>
      <c r="PGI4" s="157"/>
      <c r="PGJ4" s="157"/>
      <c r="PGK4" s="157"/>
      <c r="PGL4" s="157"/>
      <c r="PGM4" s="157"/>
      <c r="PGN4" s="157"/>
      <c r="PGO4" s="157"/>
      <c r="PGP4" s="157"/>
      <c r="PGQ4" s="157"/>
      <c r="PGR4" s="157"/>
      <c r="PGS4" s="157"/>
      <c r="PGT4" s="157"/>
      <c r="PGU4" s="157"/>
      <c r="PGV4" s="157"/>
      <c r="PGW4" s="157"/>
      <c r="PGX4" s="157"/>
      <c r="PGY4" s="157"/>
      <c r="PGZ4" s="157"/>
      <c r="PHA4" s="157"/>
      <c r="PHB4" s="157"/>
      <c r="PHC4" s="157"/>
      <c r="PHD4" s="157"/>
      <c r="PHE4" s="157"/>
      <c r="PHF4" s="157"/>
      <c r="PHG4" s="157"/>
      <c r="PHH4" s="157"/>
      <c r="PHI4" s="157"/>
      <c r="PHJ4" s="157"/>
      <c r="PHK4" s="157"/>
      <c r="PHL4" s="157"/>
      <c r="PHM4" s="157"/>
      <c r="PHN4" s="157"/>
      <c r="PHO4" s="157"/>
      <c r="PHP4" s="157"/>
      <c r="PHQ4" s="157"/>
      <c r="PHR4" s="157"/>
      <c r="PHS4" s="157"/>
      <c r="PHT4" s="157"/>
      <c r="PHU4" s="157"/>
      <c r="PHV4" s="157"/>
      <c r="PHW4" s="157"/>
      <c r="PHX4" s="157"/>
      <c r="PHY4" s="157"/>
      <c r="PHZ4" s="157"/>
      <c r="PIA4" s="157"/>
      <c r="PIB4" s="157"/>
      <c r="PIC4" s="157"/>
      <c r="PID4" s="157"/>
      <c r="PIE4" s="157"/>
      <c r="PIF4" s="157"/>
      <c r="PIG4" s="157"/>
      <c r="PIH4" s="157"/>
      <c r="PII4" s="157"/>
      <c r="PIJ4" s="157"/>
      <c r="PIK4" s="157"/>
      <c r="PIL4" s="157"/>
      <c r="PIM4" s="157"/>
      <c r="PIN4" s="157"/>
      <c r="PIO4" s="157"/>
      <c r="PIP4" s="157"/>
      <c r="PIQ4" s="157"/>
      <c r="PIR4" s="157"/>
      <c r="PIS4" s="157"/>
      <c r="PIT4" s="157"/>
      <c r="PIU4" s="157"/>
      <c r="PIV4" s="157"/>
      <c r="PIW4" s="157"/>
      <c r="PIX4" s="157"/>
      <c r="PIY4" s="157"/>
      <c r="PIZ4" s="157"/>
      <c r="PJA4" s="157"/>
      <c r="PJB4" s="157"/>
      <c r="PJC4" s="157"/>
      <c r="PJD4" s="157"/>
      <c r="PJE4" s="157"/>
      <c r="PJF4" s="157"/>
      <c r="PJG4" s="157"/>
      <c r="PJH4" s="157"/>
      <c r="PJI4" s="157"/>
      <c r="PJJ4" s="157"/>
      <c r="PJK4" s="157"/>
      <c r="PJL4" s="157"/>
      <c r="PJM4" s="157"/>
      <c r="PJN4" s="157"/>
      <c r="PJO4" s="157"/>
      <c r="PJP4" s="157"/>
      <c r="PJQ4" s="157"/>
      <c r="PJR4" s="157"/>
      <c r="PJS4" s="157"/>
      <c r="PJT4" s="157"/>
      <c r="PJU4" s="157"/>
      <c r="PJV4" s="157"/>
      <c r="PJW4" s="157"/>
      <c r="PJX4" s="157"/>
      <c r="PJY4" s="157"/>
      <c r="PJZ4" s="157"/>
      <c r="PKA4" s="157"/>
      <c r="PKB4" s="157"/>
      <c r="PKC4" s="157"/>
      <c r="PKD4" s="157"/>
      <c r="PKE4" s="157"/>
      <c r="PKF4" s="157"/>
      <c r="PKG4" s="157"/>
      <c r="PKH4" s="157"/>
      <c r="PKI4" s="157"/>
      <c r="PKJ4" s="157"/>
      <c r="PKK4" s="157"/>
      <c r="PKL4" s="157"/>
      <c r="PKM4" s="157"/>
      <c r="PKN4" s="157"/>
      <c r="PKO4" s="157"/>
      <c r="PKP4" s="157"/>
      <c r="PKQ4" s="157"/>
      <c r="PKR4" s="157"/>
      <c r="PKS4" s="157"/>
      <c r="PKT4" s="157"/>
      <c r="PKU4" s="157"/>
      <c r="PKV4" s="157"/>
      <c r="PKW4" s="157"/>
      <c r="PKX4" s="157"/>
      <c r="PKY4" s="157"/>
      <c r="PKZ4" s="157"/>
      <c r="PLA4" s="157"/>
      <c r="PLB4" s="157"/>
      <c r="PLC4" s="157"/>
      <c r="PLD4" s="157"/>
      <c r="PLE4" s="157"/>
      <c r="PLF4" s="157"/>
      <c r="PLG4" s="157"/>
      <c r="PLH4" s="157"/>
      <c r="PLI4" s="157"/>
      <c r="PLJ4" s="157"/>
      <c r="PLK4" s="157"/>
      <c r="PLL4" s="157"/>
      <c r="PLM4" s="157"/>
      <c r="PLN4" s="157"/>
      <c r="PLO4" s="157"/>
      <c r="PLP4" s="157"/>
      <c r="PLQ4" s="157"/>
      <c r="PLR4" s="157"/>
      <c r="PLS4" s="157"/>
      <c r="PLT4" s="157"/>
      <c r="PLU4" s="157"/>
      <c r="PLV4" s="157"/>
      <c r="PLW4" s="157"/>
      <c r="PLX4" s="157"/>
      <c r="PLY4" s="157"/>
      <c r="PLZ4" s="157"/>
      <c r="PMA4" s="157"/>
      <c r="PMB4" s="157"/>
      <c r="PMC4" s="157"/>
      <c r="PMD4" s="157"/>
      <c r="PME4" s="157"/>
      <c r="PMF4" s="157"/>
      <c r="PMG4" s="157"/>
      <c r="PMH4" s="157"/>
      <c r="PMI4" s="157"/>
      <c r="PMJ4" s="157"/>
      <c r="PMK4" s="157"/>
      <c r="PML4" s="157"/>
      <c r="PMM4" s="157"/>
      <c r="PMN4" s="157"/>
      <c r="PMO4" s="157"/>
      <c r="PMP4" s="157"/>
      <c r="PMQ4" s="157"/>
      <c r="PMR4" s="157"/>
      <c r="PMS4" s="157"/>
      <c r="PMT4" s="157"/>
      <c r="PMU4" s="157"/>
      <c r="PMV4" s="157"/>
      <c r="PMW4" s="157"/>
      <c r="PMX4" s="157"/>
      <c r="PMY4" s="157"/>
      <c r="PMZ4" s="157"/>
      <c r="PNA4" s="157"/>
      <c r="PNB4" s="157"/>
      <c r="PNC4" s="157"/>
      <c r="PND4" s="157"/>
      <c r="PNE4" s="157"/>
      <c r="PNF4" s="157"/>
      <c r="PNG4" s="157"/>
      <c r="PNH4" s="157"/>
      <c r="PNI4" s="157"/>
      <c r="PNJ4" s="157"/>
      <c r="PNK4" s="157"/>
      <c r="PNL4" s="157"/>
      <c r="PNM4" s="157"/>
      <c r="PNN4" s="157"/>
      <c r="PNO4" s="157"/>
      <c r="PNP4" s="157"/>
      <c r="PNQ4" s="157"/>
      <c r="PNR4" s="157"/>
      <c r="PNS4" s="157"/>
      <c r="PNT4" s="157"/>
      <c r="PNU4" s="157"/>
      <c r="PNV4" s="157"/>
      <c r="PNW4" s="157"/>
      <c r="PNX4" s="157"/>
      <c r="PNY4" s="157"/>
      <c r="PNZ4" s="157"/>
      <c r="POA4" s="157"/>
      <c r="POB4" s="157"/>
      <c r="POC4" s="157"/>
      <c r="POD4" s="157"/>
      <c r="POE4" s="157"/>
      <c r="POF4" s="157"/>
      <c r="POG4" s="157"/>
      <c r="POH4" s="157"/>
      <c r="POI4" s="157"/>
      <c r="POJ4" s="157"/>
      <c r="POK4" s="157"/>
      <c r="POL4" s="157"/>
      <c r="POM4" s="157"/>
      <c r="PON4" s="157"/>
      <c r="POO4" s="157"/>
      <c r="POP4" s="157"/>
      <c r="POQ4" s="157"/>
      <c r="POR4" s="157"/>
      <c r="POS4" s="157"/>
      <c r="POT4" s="157"/>
      <c r="POU4" s="157"/>
      <c r="POV4" s="157"/>
      <c r="POW4" s="157"/>
      <c r="POX4" s="157"/>
      <c r="POY4" s="157"/>
      <c r="POZ4" s="157"/>
      <c r="PPA4" s="157"/>
      <c r="PPB4" s="157"/>
      <c r="PPC4" s="157"/>
      <c r="PPD4" s="157"/>
      <c r="PPE4" s="157"/>
      <c r="PPF4" s="157"/>
      <c r="PPG4" s="157"/>
      <c r="PPH4" s="157"/>
      <c r="PPI4" s="157"/>
      <c r="PPJ4" s="157"/>
      <c r="PPK4" s="157"/>
      <c r="PPL4" s="157"/>
      <c r="PPM4" s="157"/>
      <c r="PPN4" s="157"/>
      <c r="PPO4" s="157"/>
      <c r="PPP4" s="157"/>
      <c r="PPQ4" s="157"/>
      <c r="PPR4" s="157"/>
      <c r="PPS4" s="157"/>
      <c r="PPT4" s="157"/>
      <c r="PPU4" s="157"/>
      <c r="PPV4" s="157"/>
      <c r="PPW4" s="157"/>
      <c r="PPX4" s="157"/>
      <c r="PPY4" s="157"/>
      <c r="PPZ4" s="157"/>
      <c r="PQA4" s="157"/>
      <c r="PQB4" s="157"/>
      <c r="PQC4" s="157"/>
      <c r="PQD4" s="157"/>
      <c r="PQE4" s="157"/>
      <c r="PQF4" s="157"/>
      <c r="PQG4" s="157"/>
      <c r="PQH4" s="157"/>
      <c r="PQI4" s="157"/>
      <c r="PQJ4" s="157"/>
      <c r="PQK4" s="157"/>
      <c r="PQL4" s="157"/>
      <c r="PQM4" s="157"/>
      <c r="PQN4" s="157"/>
      <c r="PQO4" s="157"/>
      <c r="PQP4" s="157"/>
      <c r="PQQ4" s="157"/>
      <c r="PQR4" s="157"/>
      <c r="PQS4" s="157"/>
      <c r="PQT4" s="157"/>
      <c r="PQU4" s="157"/>
      <c r="PQV4" s="157"/>
      <c r="PQW4" s="157"/>
      <c r="PQX4" s="157"/>
      <c r="PQY4" s="157"/>
      <c r="PQZ4" s="157"/>
      <c r="PRA4" s="157"/>
      <c r="PRB4" s="157"/>
      <c r="PRC4" s="157"/>
      <c r="PRD4" s="157"/>
      <c r="PRE4" s="157"/>
      <c r="PRF4" s="157"/>
      <c r="PRG4" s="157"/>
      <c r="PRH4" s="157"/>
      <c r="PRI4" s="157"/>
      <c r="PRJ4" s="157"/>
      <c r="PRK4" s="157"/>
      <c r="PRL4" s="157"/>
      <c r="PRM4" s="157"/>
      <c r="PRN4" s="157"/>
      <c r="PRO4" s="157"/>
      <c r="PRP4" s="157"/>
      <c r="PRQ4" s="157"/>
      <c r="PRR4" s="157"/>
      <c r="PRS4" s="157"/>
      <c r="PRT4" s="157"/>
      <c r="PRU4" s="157"/>
      <c r="PRV4" s="157"/>
      <c r="PRW4" s="157"/>
      <c r="PRX4" s="157"/>
      <c r="PRY4" s="157"/>
      <c r="PRZ4" s="157"/>
      <c r="PSA4" s="157"/>
      <c r="PSB4" s="157"/>
      <c r="PSC4" s="157"/>
      <c r="PSD4" s="157"/>
      <c r="PSE4" s="157"/>
      <c r="PSF4" s="157"/>
      <c r="PSG4" s="157"/>
      <c r="PSH4" s="157"/>
      <c r="PSI4" s="157"/>
      <c r="PSJ4" s="157"/>
      <c r="PSK4" s="157"/>
      <c r="PSL4" s="157"/>
      <c r="PSM4" s="157"/>
      <c r="PSN4" s="157"/>
      <c r="PSO4" s="157"/>
      <c r="PSP4" s="157"/>
      <c r="PSQ4" s="157"/>
      <c r="PSR4" s="157"/>
      <c r="PSS4" s="157"/>
      <c r="PST4" s="157"/>
      <c r="PSU4" s="157"/>
      <c r="PSV4" s="157"/>
      <c r="PSW4" s="157"/>
      <c r="PSX4" s="157"/>
      <c r="PSY4" s="157"/>
      <c r="PSZ4" s="157"/>
      <c r="PTA4" s="157"/>
      <c r="PTB4" s="157"/>
      <c r="PTC4" s="157"/>
      <c r="PTD4" s="157"/>
      <c r="PTE4" s="157"/>
      <c r="PTF4" s="157"/>
      <c r="PTG4" s="157"/>
      <c r="PTH4" s="157"/>
      <c r="PTI4" s="157"/>
      <c r="PTJ4" s="157"/>
      <c r="PTK4" s="157"/>
      <c r="PTL4" s="157"/>
      <c r="PTM4" s="157"/>
      <c r="PTN4" s="157"/>
      <c r="PTO4" s="157"/>
      <c r="PTP4" s="157"/>
      <c r="PTQ4" s="157"/>
      <c r="PTR4" s="157"/>
      <c r="PTS4" s="157"/>
      <c r="PTT4" s="157"/>
      <c r="PTU4" s="157"/>
      <c r="PTV4" s="157"/>
      <c r="PTW4" s="157"/>
      <c r="PTX4" s="157"/>
      <c r="PTY4" s="157"/>
      <c r="PTZ4" s="157"/>
      <c r="PUA4" s="157"/>
      <c r="PUB4" s="157"/>
      <c r="PUC4" s="157"/>
      <c r="PUD4" s="157"/>
      <c r="PUE4" s="157"/>
      <c r="PUF4" s="157"/>
      <c r="PUG4" s="157"/>
      <c r="PUH4" s="157"/>
      <c r="PUI4" s="157"/>
      <c r="PUJ4" s="157"/>
      <c r="PUK4" s="157"/>
      <c r="PUL4" s="157"/>
      <c r="PUM4" s="157"/>
      <c r="PUN4" s="157"/>
      <c r="PUO4" s="157"/>
      <c r="PUP4" s="157"/>
      <c r="PUQ4" s="157"/>
      <c r="PUR4" s="157"/>
      <c r="PUS4" s="157"/>
      <c r="PUT4" s="157"/>
      <c r="PUU4" s="157"/>
      <c r="PUV4" s="157"/>
      <c r="PUW4" s="157"/>
      <c r="PUX4" s="157"/>
      <c r="PUY4" s="157"/>
      <c r="PUZ4" s="157"/>
      <c r="PVA4" s="157"/>
      <c r="PVB4" s="157"/>
      <c r="PVC4" s="157"/>
      <c r="PVD4" s="157"/>
      <c r="PVE4" s="157"/>
      <c r="PVF4" s="157"/>
      <c r="PVG4" s="157"/>
      <c r="PVH4" s="157"/>
      <c r="PVI4" s="157"/>
      <c r="PVJ4" s="157"/>
      <c r="PVK4" s="157"/>
      <c r="PVL4" s="157"/>
      <c r="PVM4" s="157"/>
      <c r="PVN4" s="157"/>
      <c r="PVO4" s="157"/>
      <c r="PVP4" s="157"/>
      <c r="PVQ4" s="157"/>
      <c r="PVR4" s="157"/>
      <c r="PVS4" s="157"/>
      <c r="PVT4" s="157"/>
      <c r="PVU4" s="157"/>
      <c r="PVV4" s="157"/>
      <c r="PVW4" s="157"/>
      <c r="PVX4" s="157"/>
      <c r="PVY4" s="157"/>
      <c r="PVZ4" s="157"/>
      <c r="PWA4" s="157"/>
      <c r="PWB4" s="157"/>
      <c r="PWC4" s="157"/>
      <c r="PWD4" s="157"/>
      <c r="PWE4" s="157"/>
      <c r="PWF4" s="157"/>
      <c r="PWG4" s="157"/>
      <c r="PWH4" s="157"/>
      <c r="PWI4" s="157"/>
      <c r="PWJ4" s="157"/>
      <c r="PWK4" s="157"/>
      <c r="PWL4" s="157"/>
      <c r="PWM4" s="157"/>
      <c r="PWN4" s="157"/>
      <c r="PWO4" s="157"/>
      <c r="PWP4" s="157"/>
      <c r="PWQ4" s="157"/>
      <c r="PWR4" s="157"/>
      <c r="PWS4" s="157"/>
      <c r="PWT4" s="157"/>
      <c r="PWU4" s="157"/>
      <c r="PWV4" s="157"/>
      <c r="PWW4" s="157"/>
      <c r="PWX4" s="157"/>
      <c r="PWY4" s="157"/>
      <c r="PWZ4" s="157"/>
      <c r="PXA4" s="157"/>
      <c r="PXB4" s="157"/>
      <c r="PXC4" s="157"/>
      <c r="PXD4" s="157"/>
      <c r="PXE4" s="157"/>
      <c r="PXF4" s="157"/>
      <c r="PXG4" s="157"/>
      <c r="PXH4" s="157"/>
      <c r="PXI4" s="157"/>
      <c r="PXJ4" s="157"/>
      <c r="PXK4" s="157"/>
      <c r="PXL4" s="157"/>
      <c r="PXM4" s="157"/>
      <c r="PXN4" s="157"/>
      <c r="PXO4" s="157"/>
      <c r="PXP4" s="157"/>
      <c r="PXQ4" s="157"/>
      <c r="PXR4" s="157"/>
      <c r="PXS4" s="157"/>
      <c r="PXT4" s="157"/>
      <c r="PXU4" s="157"/>
      <c r="PXV4" s="157"/>
      <c r="PXW4" s="157"/>
      <c r="PXX4" s="157"/>
      <c r="PXY4" s="157"/>
      <c r="PXZ4" s="157"/>
      <c r="PYA4" s="157"/>
      <c r="PYB4" s="157"/>
      <c r="PYC4" s="157"/>
      <c r="PYD4" s="157"/>
      <c r="PYE4" s="157"/>
      <c r="PYF4" s="157"/>
      <c r="PYG4" s="157"/>
      <c r="PYH4" s="157"/>
      <c r="PYI4" s="157"/>
      <c r="PYJ4" s="157"/>
      <c r="PYK4" s="157"/>
      <c r="PYL4" s="157"/>
      <c r="PYM4" s="157"/>
      <c r="PYN4" s="157"/>
      <c r="PYO4" s="157"/>
      <c r="PYP4" s="157"/>
      <c r="PYQ4" s="157"/>
      <c r="PYR4" s="157"/>
      <c r="PYS4" s="157"/>
      <c r="PYT4" s="157"/>
      <c r="PYU4" s="157"/>
      <c r="PYV4" s="157"/>
      <c r="PYW4" s="157"/>
      <c r="PYX4" s="157"/>
      <c r="PYY4" s="157"/>
      <c r="PYZ4" s="157"/>
      <c r="PZA4" s="157"/>
      <c r="PZB4" s="157"/>
      <c r="PZC4" s="157"/>
      <c r="PZD4" s="157"/>
      <c r="PZE4" s="157"/>
      <c r="PZF4" s="157"/>
      <c r="PZG4" s="157"/>
      <c r="PZH4" s="157"/>
      <c r="PZI4" s="157"/>
      <c r="PZJ4" s="157"/>
      <c r="PZK4" s="157"/>
      <c r="PZL4" s="157"/>
      <c r="PZM4" s="157"/>
      <c r="PZN4" s="157"/>
      <c r="PZO4" s="157"/>
      <c r="PZP4" s="157"/>
      <c r="PZQ4" s="157"/>
      <c r="PZR4" s="157"/>
      <c r="PZS4" s="157"/>
      <c r="PZT4" s="157"/>
      <c r="PZU4" s="157"/>
      <c r="PZV4" s="157"/>
      <c r="PZW4" s="157"/>
      <c r="PZX4" s="157"/>
      <c r="PZY4" s="157"/>
      <c r="PZZ4" s="157"/>
      <c r="QAA4" s="157"/>
      <c r="QAB4" s="157"/>
      <c r="QAC4" s="157"/>
      <c r="QAD4" s="157"/>
      <c r="QAE4" s="157"/>
      <c r="QAF4" s="157"/>
      <c r="QAG4" s="157"/>
      <c r="QAH4" s="157"/>
      <c r="QAI4" s="157"/>
      <c r="QAJ4" s="157"/>
      <c r="QAK4" s="157"/>
      <c r="QAL4" s="157"/>
      <c r="QAM4" s="157"/>
      <c r="QAN4" s="157"/>
      <c r="QAO4" s="157"/>
      <c r="QAP4" s="157"/>
      <c r="QAQ4" s="157"/>
      <c r="QAR4" s="157"/>
      <c r="QAS4" s="157"/>
      <c r="QAT4" s="157"/>
      <c r="QAU4" s="157"/>
      <c r="QAV4" s="157"/>
      <c r="QAW4" s="157"/>
      <c r="QAX4" s="157"/>
      <c r="QAY4" s="157"/>
      <c r="QAZ4" s="157"/>
      <c r="QBA4" s="157"/>
      <c r="QBB4" s="157"/>
      <c r="QBC4" s="157"/>
      <c r="QBD4" s="157"/>
      <c r="QBE4" s="157"/>
      <c r="QBF4" s="157"/>
      <c r="QBG4" s="157"/>
      <c r="QBH4" s="157"/>
      <c r="QBI4" s="157"/>
      <c r="QBJ4" s="157"/>
      <c r="QBK4" s="157"/>
      <c r="QBL4" s="157"/>
      <c r="QBM4" s="157"/>
      <c r="QBN4" s="157"/>
      <c r="QBO4" s="157"/>
      <c r="QBP4" s="157"/>
      <c r="QBQ4" s="157"/>
      <c r="QBR4" s="157"/>
      <c r="QBS4" s="157"/>
      <c r="QBT4" s="157"/>
      <c r="QBU4" s="157"/>
      <c r="QBV4" s="157"/>
      <c r="QBW4" s="157"/>
      <c r="QBX4" s="157"/>
      <c r="QBY4" s="157"/>
      <c r="QBZ4" s="157"/>
      <c r="QCA4" s="157"/>
      <c r="QCB4" s="157"/>
      <c r="QCC4" s="157"/>
      <c r="QCD4" s="157"/>
      <c r="QCE4" s="157"/>
      <c r="QCF4" s="157"/>
      <c r="QCG4" s="157"/>
      <c r="QCH4" s="157"/>
      <c r="QCI4" s="157"/>
      <c r="QCJ4" s="157"/>
      <c r="QCK4" s="157"/>
      <c r="QCL4" s="157"/>
      <c r="QCM4" s="157"/>
      <c r="QCN4" s="157"/>
      <c r="QCO4" s="157"/>
      <c r="QCP4" s="157"/>
      <c r="QCQ4" s="157"/>
      <c r="QCR4" s="157"/>
      <c r="QCS4" s="157"/>
      <c r="QCT4" s="157"/>
      <c r="QCU4" s="157"/>
      <c r="QCV4" s="157"/>
      <c r="QCW4" s="157"/>
      <c r="QCX4" s="157"/>
      <c r="QCY4" s="157"/>
      <c r="QCZ4" s="157"/>
      <c r="QDA4" s="157"/>
      <c r="QDB4" s="157"/>
      <c r="QDC4" s="157"/>
      <c r="QDD4" s="157"/>
      <c r="QDE4" s="157"/>
      <c r="QDF4" s="157"/>
      <c r="QDG4" s="157"/>
      <c r="QDH4" s="157"/>
      <c r="QDI4" s="157"/>
      <c r="QDJ4" s="157"/>
      <c r="QDK4" s="157"/>
      <c r="QDL4" s="157"/>
      <c r="QDM4" s="157"/>
      <c r="QDN4" s="157"/>
      <c r="QDO4" s="157"/>
      <c r="QDP4" s="157"/>
      <c r="QDQ4" s="157"/>
      <c r="QDR4" s="157"/>
      <c r="QDS4" s="157"/>
      <c r="QDT4" s="157"/>
      <c r="QDU4" s="157"/>
      <c r="QDV4" s="157"/>
      <c r="QDW4" s="157"/>
      <c r="QDX4" s="157"/>
      <c r="QDY4" s="157"/>
      <c r="QDZ4" s="157"/>
      <c r="QEA4" s="157"/>
      <c r="QEB4" s="157"/>
      <c r="QEC4" s="157"/>
      <c r="QED4" s="157"/>
      <c r="QEE4" s="157"/>
      <c r="QEF4" s="157"/>
      <c r="QEG4" s="157"/>
      <c r="QEH4" s="157"/>
      <c r="QEI4" s="157"/>
      <c r="QEJ4" s="157"/>
      <c r="QEK4" s="157"/>
      <c r="QEL4" s="157"/>
      <c r="QEM4" s="157"/>
      <c r="QEN4" s="157"/>
      <c r="QEO4" s="157"/>
      <c r="QEP4" s="157"/>
      <c r="QEQ4" s="157"/>
      <c r="QER4" s="157"/>
      <c r="QES4" s="157"/>
      <c r="QET4" s="157"/>
      <c r="QEU4" s="157"/>
      <c r="QEV4" s="157"/>
      <c r="QEW4" s="157"/>
      <c r="QEX4" s="157"/>
      <c r="QEY4" s="157"/>
      <c r="QEZ4" s="157"/>
      <c r="QFA4" s="157"/>
      <c r="QFB4" s="157"/>
      <c r="QFC4" s="157"/>
      <c r="QFD4" s="157"/>
      <c r="QFE4" s="157"/>
      <c r="QFF4" s="157"/>
      <c r="QFG4" s="157"/>
      <c r="QFH4" s="157"/>
      <c r="QFI4" s="157"/>
      <c r="QFJ4" s="157"/>
      <c r="QFK4" s="157"/>
      <c r="QFL4" s="157"/>
      <c r="QFM4" s="157"/>
      <c r="QFN4" s="157"/>
      <c r="QFO4" s="157"/>
      <c r="QFP4" s="157"/>
      <c r="QFQ4" s="157"/>
      <c r="QFR4" s="157"/>
      <c r="QFS4" s="157"/>
      <c r="QFT4" s="157"/>
      <c r="QFU4" s="157"/>
      <c r="QFV4" s="157"/>
      <c r="QFW4" s="157"/>
      <c r="QFX4" s="157"/>
      <c r="QFY4" s="157"/>
      <c r="QFZ4" s="157"/>
      <c r="QGA4" s="157"/>
      <c r="QGB4" s="157"/>
      <c r="QGC4" s="157"/>
      <c r="QGD4" s="157"/>
      <c r="QGE4" s="157"/>
      <c r="QGF4" s="157"/>
      <c r="QGG4" s="157"/>
      <c r="QGH4" s="157"/>
      <c r="QGI4" s="157"/>
      <c r="QGJ4" s="157"/>
      <c r="QGK4" s="157"/>
      <c r="QGL4" s="157"/>
      <c r="QGM4" s="157"/>
      <c r="QGN4" s="157"/>
      <c r="QGO4" s="157"/>
      <c r="QGP4" s="157"/>
      <c r="QGQ4" s="157"/>
      <c r="QGR4" s="157"/>
      <c r="QGS4" s="157"/>
      <c r="QGT4" s="157"/>
      <c r="QGU4" s="157"/>
      <c r="QGV4" s="157"/>
      <c r="QGW4" s="157"/>
      <c r="QGX4" s="157"/>
      <c r="QGY4" s="157"/>
      <c r="QGZ4" s="157"/>
      <c r="QHA4" s="157"/>
      <c r="QHB4" s="157"/>
      <c r="QHC4" s="157"/>
      <c r="QHD4" s="157"/>
      <c r="QHE4" s="157"/>
      <c r="QHF4" s="157"/>
      <c r="QHG4" s="157"/>
      <c r="QHH4" s="157"/>
      <c r="QHI4" s="157"/>
      <c r="QHJ4" s="157"/>
      <c r="QHK4" s="157"/>
      <c r="QHL4" s="157"/>
      <c r="QHM4" s="157"/>
      <c r="QHN4" s="157"/>
      <c r="QHO4" s="157"/>
      <c r="QHP4" s="157"/>
      <c r="QHQ4" s="157"/>
      <c r="QHR4" s="157"/>
      <c r="QHS4" s="157"/>
      <c r="QHT4" s="157"/>
      <c r="QHU4" s="157"/>
      <c r="QHV4" s="157"/>
      <c r="QHW4" s="157"/>
      <c r="QHX4" s="157"/>
      <c r="QHY4" s="157"/>
      <c r="QHZ4" s="157"/>
      <c r="QIA4" s="157"/>
      <c r="QIB4" s="157"/>
      <c r="QIC4" s="157"/>
      <c r="QID4" s="157"/>
      <c r="QIE4" s="157"/>
      <c r="QIF4" s="157"/>
      <c r="QIG4" s="157"/>
      <c r="QIH4" s="157"/>
      <c r="QII4" s="157"/>
      <c r="QIJ4" s="157"/>
      <c r="QIK4" s="157"/>
      <c r="QIL4" s="157"/>
      <c r="QIM4" s="157"/>
      <c r="QIN4" s="157"/>
      <c r="QIO4" s="157"/>
      <c r="QIP4" s="157"/>
      <c r="QIQ4" s="157"/>
      <c r="QIR4" s="157"/>
      <c r="QIS4" s="157"/>
      <c r="QIT4" s="157"/>
      <c r="QIU4" s="157"/>
      <c r="QIV4" s="157"/>
      <c r="QIW4" s="157"/>
      <c r="QIX4" s="157"/>
      <c r="QIY4" s="157"/>
      <c r="QIZ4" s="157"/>
      <c r="QJA4" s="157"/>
      <c r="QJB4" s="157"/>
      <c r="QJC4" s="157"/>
      <c r="QJD4" s="157"/>
      <c r="QJE4" s="157"/>
      <c r="QJF4" s="157"/>
      <c r="QJG4" s="157"/>
      <c r="QJH4" s="157"/>
      <c r="QJI4" s="157"/>
      <c r="QJJ4" s="157"/>
      <c r="QJK4" s="157"/>
      <c r="QJL4" s="157"/>
      <c r="QJM4" s="157"/>
      <c r="QJN4" s="157"/>
      <c r="QJO4" s="157"/>
      <c r="QJP4" s="157"/>
      <c r="QJQ4" s="157"/>
      <c r="QJR4" s="157"/>
      <c r="QJS4" s="157"/>
      <c r="QJT4" s="157"/>
      <c r="QJU4" s="157"/>
      <c r="QJV4" s="157"/>
      <c r="QJW4" s="157"/>
      <c r="QJX4" s="157"/>
      <c r="QJY4" s="157"/>
      <c r="QJZ4" s="157"/>
      <c r="QKA4" s="157"/>
      <c r="QKB4" s="157"/>
      <c r="QKC4" s="157"/>
      <c r="QKD4" s="157"/>
      <c r="QKE4" s="157"/>
      <c r="QKF4" s="157"/>
      <c r="QKG4" s="157"/>
      <c r="QKH4" s="157"/>
      <c r="QKI4" s="157"/>
      <c r="QKJ4" s="157"/>
      <c r="QKK4" s="157"/>
      <c r="QKL4" s="157"/>
      <c r="QKM4" s="157"/>
      <c r="QKN4" s="157"/>
      <c r="QKO4" s="157"/>
      <c r="QKP4" s="157"/>
      <c r="QKQ4" s="157"/>
      <c r="QKR4" s="157"/>
      <c r="QKS4" s="157"/>
      <c r="QKT4" s="157"/>
      <c r="QKU4" s="157"/>
      <c r="QKV4" s="157"/>
      <c r="QKW4" s="157"/>
      <c r="QKX4" s="157"/>
      <c r="QKY4" s="157"/>
      <c r="QKZ4" s="157"/>
      <c r="QLA4" s="157"/>
      <c r="QLB4" s="157"/>
      <c r="QLC4" s="157"/>
      <c r="QLD4" s="157"/>
      <c r="QLE4" s="157"/>
      <c r="QLF4" s="157"/>
      <c r="QLG4" s="157"/>
      <c r="QLH4" s="157"/>
      <c r="QLI4" s="157"/>
      <c r="QLJ4" s="157"/>
      <c r="QLK4" s="157"/>
      <c r="QLL4" s="157"/>
      <c r="QLM4" s="157"/>
      <c r="QLN4" s="157"/>
      <c r="QLO4" s="157"/>
      <c r="QLP4" s="157"/>
      <c r="QLQ4" s="157"/>
      <c r="QLR4" s="157"/>
      <c r="QLS4" s="157"/>
      <c r="QLT4" s="157"/>
      <c r="QLU4" s="157"/>
      <c r="QLV4" s="157"/>
      <c r="QLW4" s="157"/>
      <c r="QLX4" s="157"/>
      <c r="QLY4" s="157"/>
      <c r="QLZ4" s="157"/>
      <c r="QMA4" s="157"/>
      <c r="QMB4" s="157"/>
      <c r="QMC4" s="157"/>
      <c r="QMD4" s="157"/>
      <c r="QME4" s="157"/>
      <c r="QMF4" s="157"/>
      <c r="QMG4" s="157"/>
      <c r="QMH4" s="157"/>
      <c r="QMI4" s="157"/>
      <c r="QMJ4" s="157"/>
      <c r="QMK4" s="157"/>
      <c r="QML4" s="157"/>
      <c r="QMM4" s="157"/>
      <c r="QMN4" s="157"/>
      <c r="QMO4" s="157"/>
      <c r="QMP4" s="157"/>
      <c r="QMQ4" s="157"/>
      <c r="QMR4" s="157"/>
      <c r="QMS4" s="157"/>
      <c r="QMT4" s="157"/>
      <c r="QMU4" s="157"/>
      <c r="QMV4" s="157"/>
      <c r="QMW4" s="157"/>
      <c r="QMX4" s="157"/>
      <c r="QMY4" s="157"/>
      <c r="QMZ4" s="157"/>
      <c r="QNA4" s="157"/>
      <c r="QNB4" s="157"/>
      <c r="QNC4" s="157"/>
      <c r="QND4" s="157"/>
      <c r="QNE4" s="157"/>
      <c r="QNF4" s="157"/>
      <c r="QNG4" s="157"/>
      <c r="QNH4" s="157"/>
      <c r="QNI4" s="157"/>
      <c r="QNJ4" s="157"/>
      <c r="QNK4" s="157"/>
      <c r="QNL4" s="157"/>
      <c r="QNM4" s="157"/>
      <c r="QNN4" s="157"/>
      <c r="QNO4" s="157"/>
      <c r="QNP4" s="157"/>
      <c r="QNQ4" s="157"/>
      <c r="QNR4" s="157"/>
      <c r="QNS4" s="157"/>
      <c r="QNT4" s="157"/>
      <c r="QNU4" s="157"/>
      <c r="QNV4" s="157"/>
      <c r="QNW4" s="157"/>
      <c r="QNX4" s="157"/>
      <c r="QNY4" s="157"/>
      <c r="QNZ4" s="157"/>
      <c r="QOA4" s="157"/>
      <c r="QOB4" s="157"/>
      <c r="QOC4" s="157"/>
      <c r="QOD4" s="157"/>
      <c r="QOE4" s="157"/>
      <c r="QOF4" s="157"/>
      <c r="QOG4" s="157"/>
      <c r="QOH4" s="157"/>
      <c r="QOI4" s="157"/>
      <c r="QOJ4" s="157"/>
      <c r="QOK4" s="157"/>
      <c r="QOL4" s="157"/>
      <c r="QOM4" s="157"/>
      <c r="QON4" s="157"/>
      <c r="QOO4" s="157"/>
      <c r="QOP4" s="157"/>
      <c r="QOQ4" s="157"/>
      <c r="QOR4" s="157"/>
      <c r="QOS4" s="157"/>
      <c r="QOT4" s="157"/>
      <c r="QOU4" s="157"/>
      <c r="QOV4" s="157"/>
      <c r="QOW4" s="157"/>
      <c r="QOX4" s="157"/>
      <c r="QOY4" s="157"/>
      <c r="QOZ4" s="157"/>
      <c r="QPA4" s="157"/>
      <c r="QPB4" s="157"/>
      <c r="QPC4" s="157"/>
      <c r="QPD4" s="157"/>
      <c r="QPE4" s="157"/>
      <c r="QPF4" s="157"/>
      <c r="QPG4" s="157"/>
      <c r="QPH4" s="157"/>
      <c r="QPI4" s="157"/>
      <c r="QPJ4" s="157"/>
      <c r="QPK4" s="157"/>
      <c r="QPL4" s="157"/>
      <c r="QPM4" s="157"/>
      <c r="QPN4" s="157"/>
      <c r="QPO4" s="157"/>
      <c r="QPP4" s="157"/>
      <c r="QPQ4" s="157"/>
      <c r="QPR4" s="157"/>
      <c r="QPS4" s="157"/>
      <c r="QPT4" s="157"/>
      <c r="QPU4" s="157"/>
      <c r="QPV4" s="157"/>
      <c r="QPW4" s="157"/>
      <c r="QPX4" s="157"/>
      <c r="QPY4" s="157"/>
      <c r="QPZ4" s="157"/>
      <c r="QQA4" s="157"/>
      <c r="QQB4" s="157"/>
      <c r="QQC4" s="157"/>
      <c r="QQD4" s="157"/>
      <c r="QQE4" s="157"/>
      <c r="QQF4" s="157"/>
      <c r="QQG4" s="157"/>
      <c r="QQH4" s="157"/>
      <c r="QQI4" s="157"/>
      <c r="QQJ4" s="157"/>
      <c r="QQK4" s="157"/>
      <c r="QQL4" s="157"/>
      <c r="QQM4" s="157"/>
      <c r="QQN4" s="157"/>
      <c r="QQO4" s="157"/>
      <c r="QQP4" s="157"/>
      <c r="QQQ4" s="157"/>
      <c r="QQR4" s="157"/>
      <c r="QQS4" s="157"/>
      <c r="QQT4" s="157"/>
      <c r="QQU4" s="157"/>
      <c r="QQV4" s="157"/>
      <c r="QQW4" s="157"/>
      <c r="QQX4" s="157"/>
      <c r="QQY4" s="157"/>
      <c r="QQZ4" s="157"/>
      <c r="QRA4" s="157"/>
      <c r="QRB4" s="157"/>
      <c r="QRC4" s="157"/>
      <c r="QRD4" s="157"/>
      <c r="QRE4" s="157"/>
      <c r="QRF4" s="157"/>
      <c r="QRG4" s="157"/>
      <c r="QRH4" s="157"/>
      <c r="QRI4" s="157"/>
      <c r="QRJ4" s="157"/>
      <c r="QRK4" s="157"/>
      <c r="QRL4" s="157"/>
      <c r="QRM4" s="157"/>
      <c r="QRN4" s="157"/>
      <c r="QRO4" s="157"/>
      <c r="QRP4" s="157"/>
      <c r="QRQ4" s="157"/>
      <c r="QRR4" s="157"/>
      <c r="QRS4" s="157"/>
      <c r="QRT4" s="157"/>
      <c r="QRU4" s="157"/>
      <c r="QRV4" s="157"/>
      <c r="QRW4" s="157"/>
      <c r="QRX4" s="157"/>
      <c r="QRY4" s="157"/>
      <c r="QRZ4" s="157"/>
      <c r="QSA4" s="157"/>
      <c r="QSB4" s="157"/>
      <c r="QSC4" s="157"/>
      <c r="QSD4" s="157"/>
      <c r="QSE4" s="157"/>
      <c r="QSF4" s="157"/>
      <c r="QSG4" s="157"/>
      <c r="QSH4" s="157"/>
      <c r="QSI4" s="157"/>
      <c r="QSJ4" s="157"/>
      <c r="QSK4" s="157"/>
      <c r="QSL4" s="157"/>
      <c r="QSM4" s="157"/>
      <c r="QSN4" s="157"/>
      <c r="QSO4" s="157"/>
      <c r="QSP4" s="157"/>
      <c r="QSQ4" s="157"/>
      <c r="QSR4" s="157"/>
      <c r="QSS4" s="157"/>
      <c r="QST4" s="157"/>
      <c r="QSU4" s="157"/>
      <c r="QSV4" s="157"/>
      <c r="QSW4" s="157"/>
      <c r="QSX4" s="157"/>
      <c r="QSY4" s="157"/>
      <c r="QSZ4" s="157"/>
      <c r="QTA4" s="157"/>
      <c r="QTB4" s="157"/>
      <c r="QTC4" s="157"/>
      <c r="QTD4" s="157"/>
      <c r="QTE4" s="157"/>
      <c r="QTF4" s="157"/>
      <c r="QTG4" s="157"/>
      <c r="QTH4" s="157"/>
      <c r="QTI4" s="157"/>
      <c r="QTJ4" s="157"/>
      <c r="QTK4" s="157"/>
      <c r="QTL4" s="157"/>
      <c r="QTM4" s="157"/>
      <c r="QTN4" s="157"/>
      <c r="QTO4" s="157"/>
      <c r="QTP4" s="157"/>
      <c r="QTQ4" s="157"/>
      <c r="QTR4" s="157"/>
      <c r="QTS4" s="157"/>
      <c r="QTT4" s="157"/>
      <c r="QTU4" s="157"/>
      <c r="QTV4" s="157"/>
      <c r="QTW4" s="157"/>
      <c r="QTX4" s="157"/>
      <c r="QTY4" s="157"/>
      <c r="QTZ4" s="157"/>
      <c r="QUA4" s="157"/>
      <c r="QUB4" s="157"/>
      <c r="QUC4" s="157"/>
      <c r="QUD4" s="157"/>
      <c r="QUE4" s="157"/>
      <c r="QUF4" s="157"/>
      <c r="QUG4" s="157"/>
      <c r="QUH4" s="157"/>
      <c r="QUI4" s="157"/>
      <c r="QUJ4" s="157"/>
      <c r="QUK4" s="157"/>
      <c r="QUL4" s="157"/>
      <c r="QUM4" s="157"/>
      <c r="QUN4" s="157"/>
      <c r="QUO4" s="157"/>
      <c r="QUP4" s="157"/>
      <c r="QUQ4" s="157"/>
      <c r="QUR4" s="157"/>
      <c r="QUS4" s="157"/>
      <c r="QUT4" s="157"/>
      <c r="QUU4" s="157"/>
      <c r="QUV4" s="157"/>
      <c r="QUW4" s="157"/>
      <c r="QUX4" s="157"/>
      <c r="QUY4" s="157"/>
      <c r="QUZ4" s="157"/>
      <c r="QVA4" s="157"/>
      <c r="QVB4" s="157"/>
      <c r="QVC4" s="157"/>
      <c r="QVD4" s="157"/>
      <c r="QVE4" s="157"/>
      <c r="QVF4" s="157"/>
      <c r="QVG4" s="157"/>
      <c r="QVH4" s="157"/>
      <c r="QVI4" s="157"/>
      <c r="QVJ4" s="157"/>
      <c r="QVK4" s="157"/>
      <c r="QVL4" s="157"/>
      <c r="QVM4" s="157"/>
      <c r="QVN4" s="157"/>
      <c r="QVO4" s="157"/>
      <c r="QVP4" s="157"/>
      <c r="QVQ4" s="157"/>
      <c r="QVR4" s="157"/>
      <c r="QVS4" s="157"/>
      <c r="QVT4" s="157"/>
      <c r="QVU4" s="157"/>
      <c r="QVV4" s="157"/>
      <c r="QVW4" s="157"/>
      <c r="QVX4" s="157"/>
      <c r="QVY4" s="157"/>
      <c r="QVZ4" s="157"/>
      <c r="QWA4" s="157"/>
      <c r="QWB4" s="157"/>
      <c r="QWC4" s="157"/>
      <c r="QWD4" s="157"/>
      <c r="QWE4" s="157"/>
      <c r="QWF4" s="157"/>
      <c r="QWG4" s="157"/>
      <c r="QWH4" s="157"/>
      <c r="QWI4" s="157"/>
      <c r="QWJ4" s="157"/>
      <c r="QWK4" s="157"/>
      <c r="QWL4" s="157"/>
      <c r="QWM4" s="157"/>
      <c r="QWN4" s="157"/>
      <c r="QWO4" s="157"/>
      <c r="QWP4" s="157"/>
      <c r="QWQ4" s="157"/>
      <c r="QWR4" s="157"/>
      <c r="QWS4" s="157"/>
      <c r="QWT4" s="157"/>
      <c r="QWU4" s="157"/>
      <c r="QWV4" s="157"/>
      <c r="QWW4" s="157"/>
      <c r="QWX4" s="157"/>
      <c r="QWY4" s="157"/>
      <c r="QWZ4" s="157"/>
      <c r="QXA4" s="157"/>
      <c r="QXB4" s="157"/>
      <c r="QXC4" s="157"/>
      <c r="QXD4" s="157"/>
      <c r="QXE4" s="157"/>
      <c r="QXF4" s="157"/>
      <c r="QXG4" s="157"/>
      <c r="QXH4" s="157"/>
      <c r="QXI4" s="157"/>
      <c r="QXJ4" s="157"/>
      <c r="QXK4" s="157"/>
      <c r="QXL4" s="157"/>
      <c r="QXM4" s="157"/>
      <c r="QXN4" s="157"/>
      <c r="QXO4" s="157"/>
      <c r="QXP4" s="157"/>
      <c r="QXQ4" s="157"/>
      <c r="QXR4" s="157"/>
      <c r="QXS4" s="157"/>
      <c r="QXT4" s="157"/>
      <c r="QXU4" s="157"/>
      <c r="QXV4" s="157"/>
      <c r="QXW4" s="157"/>
      <c r="QXX4" s="157"/>
      <c r="QXY4" s="157"/>
      <c r="QXZ4" s="157"/>
      <c r="QYA4" s="157"/>
      <c r="QYB4" s="157"/>
      <c r="QYC4" s="157"/>
      <c r="QYD4" s="157"/>
      <c r="QYE4" s="157"/>
      <c r="QYF4" s="157"/>
      <c r="QYG4" s="157"/>
      <c r="QYH4" s="157"/>
      <c r="QYI4" s="157"/>
      <c r="QYJ4" s="157"/>
      <c r="QYK4" s="157"/>
      <c r="QYL4" s="157"/>
      <c r="QYM4" s="157"/>
      <c r="QYN4" s="157"/>
      <c r="QYO4" s="157"/>
      <c r="QYP4" s="157"/>
      <c r="QYQ4" s="157"/>
      <c r="QYR4" s="157"/>
      <c r="QYS4" s="157"/>
      <c r="QYT4" s="157"/>
      <c r="QYU4" s="157"/>
      <c r="QYV4" s="157"/>
      <c r="QYW4" s="157"/>
      <c r="QYX4" s="157"/>
      <c r="QYY4" s="157"/>
      <c r="QYZ4" s="157"/>
      <c r="QZA4" s="157"/>
      <c r="QZB4" s="157"/>
      <c r="QZC4" s="157"/>
      <c r="QZD4" s="157"/>
      <c r="QZE4" s="157"/>
      <c r="QZF4" s="157"/>
      <c r="QZG4" s="157"/>
      <c r="QZH4" s="157"/>
      <c r="QZI4" s="157"/>
      <c r="QZJ4" s="157"/>
      <c r="QZK4" s="157"/>
      <c r="QZL4" s="157"/>
      <c r="QZM4" s="157"/>
      <c r="QZN4" s="157"/>
      <c r="QZO4" s="157"/>
      <c r="QZP4" s="157"/>
      <c r="QZQ4" s="157"/>
      <c r="QZR4" s="157"/>
      <c r="QZS4" s="157"/>
      <c r="QZT4" s="157"/>
      <c r="QZU4" s="157"/>
      <c r="QZV4" s="157"/>
      <c r="QZW4" s="157"/>
      <c r="QZX4" s="157"/>
      <c r="QZY4" s="157"/>
      <c r="QZZ4" s="157"/>
      <c r="RAA4" s="157"/>
      <c r="RAB4" s="157"/>
      <c r="RAC4" s="157"/>
      <c r="RAD4" s="157"/>
      <c r="RAE4" s="157"/>
      <c r="RAF4" s="157"/>
      <c r="RAG4" s="157"/>
      <c r="RAH4" s="157"/>
      <c r="RAI4" s="157"/>
      <c r="RAJ4" s="157"/>
      <c r="RAK4" s="157"/>
      <c r="RAL4" s="157"/>
      <c r="RAM4" s="157"/>
      <c r="RAN4" s="157"/>
      <c r="RAO4" s="157"/>
      <c r="RAP4" s="157"/>
      <c r="RAQ4" s="157"/>
      <c r="RAR4" s="157"/>
      <c r="RAS4" s="157"/>
      <c r="RAT4" s="157"/>
      <c r="RAU4" s="157"/>
      <c r="RAV4" s="157"/>
      <c r="RAW4" s="157"/>
      <c r="RAX4" s="157"/>
      <c r="RAY4" s="157"/>
      <c r="RAZ4" s="157"/>
      <c r="RBA4" s="157"/>
      <c r="RBB4" s="157"/>
      <c r="RBC4" s="157"/>
      <c r="RBD4" s="157"/>
      <c r="RBE4" s="157"/>
      <c r="RBF4" s="157"/>
      <c r="RBG4" s="157"/>
      <c r="RBH4" s="157"/>
      <c r="RBI4" s="157"/>
      <c r="RBJ4" s="157"/>
      <c r="RBK4" s="157"/>
      <c r="RBL4" s="157"/>
      <c r="RBM4" s="157"/>
      <c r="RBN4" s="157"/>
      <c r="RBO4" s="157"/>
      <c r="RBP4" s="157"/>
      <c r="RBQ4" s="157"/>
      <c r="RBR4" s="157"/>
      <c r="RBS4" s="157"/>
      <c r="RBT4" s="157"/>
      <c r="RBU4" s="157"/>
      <c r="RBV4" s="157"/>
      <c r="RBW4" s="157"/>
      <c r="RBX4" s="157"/>
      <c r="RBY4" s="157"/>
      <c r="RBZ4" s="157"/>
      <c r="RCA4" s="157"/>
      <c r="RCB4" s="157"/>
      <c r="RCC4" s="157"/>
      <c r="RCD4" s="157"/>
      <c r="RCE4" s="157"/>
      <c r="RCF4" s="157"/>
      <c r="RCG4" s="157"/>
      <c r="RCH4" s="157"/>
      <c r="RCI4" s="157"/>
      <c r="RCJ4" s="157"/>
      <c r="RCK4" s="157"/>
      <c r="RCL4" s="157"/>
      <c r="RCM4" s="157"/>
      <c r="RCN4" s="157"/>
      <c r="RCO4" s="157"/>
      <c r="RCP4" s="157"/>
      <c r="RCQ4" s="157"/>
      <c r="RCR4" s="157"/>
      <c r="RCS4" s="157"/>
      <c r="RCT4" s="157"/>
      <c r="RCU4" s="157"/>
      <c r="RCV4" s="157"/>
      <c r="RCW4" s="157"/>
      <c r="RCX4" s="157"/>
      <c r="RCY4" s="157"/>
      <c r="RCZ4" s="157"/>
      <c r="RDA4" s="157"/>
      <c r="RDB4" s="157"/>
      <c r="RDC4" s="157"/>
      <c r="RDD4" s="157"/>
      <c r="RDE4" s="157"/>
      <c r="RDF4" s="157"/>
      <c r="RDG4" s="157"/>
      <c r="RDH4" s="157"/>
      <c r="RDI4" s="157"/>
      <c r="RDJ4" s="157"/>
      <c r="RDK4" s="157"/>
      <c r="RDL4" s="157"/>
      <c r="RDM4" s="157"/>
      <c r="RDN4" s="157"/>
      <c r="RDO4" s="157"/>
      <c r="RDP4" s="157"/>
      <c r="RDQ4" s="157"/>
      <c r="RDR4" s="157"/>
      <c r="RDS4" s="157"/>
      <c r="RDT4" s="157"/>
      <c r="RDU4" s="157"/>
      <c r="RDV4" s="157"/>
      <c r="RDW4" s="157"/>
      <c r="RDX4" s="157"/>
      <c r="RDY4" s="157"/>
      <c r="RDZ4" s="157"/>
      <c r="REA4" s="157"/>
      <c r="REB4" s="157"/>
      <c r="REC4" s="157"/>
      <c r="RED4" s="157"/>
      <c r="REE4" s="157"/>
      <c r="REF4" s="157"/>
      <c r="REG4" s="157"/>
      <c r="REH4" s="157"/>
      <c r="REI4" s="157"/>
      <c r="REJ4" s="157"/>
      <c r="REK4" s="157"/>
      <c r="REL4" s="157"/>
      <c r="REM4" s="157"/>
      <c r="REN4" s="157"/>
      <c r="REO4" s="157"/>
      <c r="REP4" s="157"/>
      <c r="REQ4" s="157"/>
      <c r="RER4" s="157"/>
      <c r="RES4" s="157"/>
      <c r="RET4" s="157"/>
      <c r="REU4" s="157"/>
      <c r="REV4" s="157"/>
      <c r="REW4" s="157"/>
      <c r="REX4" s="157"/>
      <c r="REY4" s="157"/>
      <c r="REZ4" s="157"/>
      <c r="RFA4" s="157"/>
      <c r="RFB4" s="157"/>
      <c r="RFC4" s="157"/>
      <c r="RFD4" s="157"/>
      <c r="RFE4" s="157"/>
      <c r="RFF4" s="157"/>
      <c r="RFG4" s="157"/>
      <c r="RFH4" s="157"/>
      <c r="RFI4" s="157"/>
      <c r="RFJ4" s="157"/>
      <c r="RFK4" s="157"/>
      <c r="RFL4" s="157"/>
      <c r="RFM4" s="157"/>
      <c r="RFN4" s="157"/>
      <c r="RFO4" s="157"/>
      <c r="RFP4" s="157"/>
      <c r="RFQ4" s="157"/>
      <c r="RFR4" s="157"/>
      <c r="RFS4" s="157"/>
      <c r="RFT4" s="157"/>
      <c r="RFU4" s="157"/>
      <c r="RFV4" s="157"/>
      <c r="RFW4" s="157"/>
      <c r="RFX4" s="157"/>
      <c r="RFY4" s="157"/>
      <c r="RFZ4" s="157"/>
      <c r="RGA4" s="157"/>
      <c r="RGB4" s="157"/>
      <c r="RGC4" s="157"/>
      <c r="RGD4" s="157"/>
      <c r="RGE4" s="157"/>
      <c r="RGF4" s="157"/>
      <c r="RGG4" s="157"/>
      <c r="RGH4" s="157"/>
      <c r="RGI4" s="157"/>
      <c r="RGJ4" s="157"/>
      <c r="RGK4" s="157"/>
      <c r="RGL4" s="157"/>
      <c r="RGM4" s="157"/>
      <c r="RGN4" s="157"/>
      <c r="RGO4" s="157"/>
      <c r="RGP4" s="157"/>
      <c r="RGQ4" s="157"/>
      <c r="RGR4" s="157"/>
      <c r="RGS4" s="157"/>
      <c r="RGT4" s="157"/>
      <c r="RGU4" s="157"/>
      <c r="RGV4" s="157"/>
      <c r="RGW4" s="157"/>
      <c r="RGX4" s="157"/>
      <c r="RGY4" s="157"/>
      <c r="RGZ4" s="157"/>
      <c r="RHA4" s="157"/>
      <c r="RHB4" s="157"/>
      <c r="RHC4" s="157"/>
      <c r="RHD4" s="157"/>
      <c r="RHE4" s="157"/>
      <c r="RHF4" s="157"/>
      <c r="RHG4" s="157"/>
      <c r="RHH4" s="157"/>
      <c r="RHI4" s="157"/>
      <c r="RHJ4" s="157"/>
      <c r="RHK4" s="157"/>
      <c r="RHL4" s="157"/>
      <c r="RHM4" s="157"/>
      <c r="RHN4" s="157"/>
      <c r="RHO4" s="157"/>
      <c r="RHP4" s="157"/>
      <c r="RHQ4" s="157"/>
      <c r="RHR4" s="157"/>
      <c r="RHS4" s="157"/>
      <c r="RHT4" s="157"/>
      <c r="RHU4" s="157"/>
      <c r="RHV4" s="157"/>
      <c r="RHW4" s="157"/>
      <c r="RHX4" s="157"/>
      <c r="RHY4" s="157"/>
      <c r="RHZ4" s="157"/>
      <c r="RIA4" s="157"/>
      <c r="RIB4" s="157"/>
      <c r="RIC4" s="157"/>
      <c r="RID4" s="157"/>
      <c r="RIE4" s="157"/>
      <c r="RIF4" s="157"/>
      <c r="RIG4" s="157"/>
      <c r="RIH4" s="157"/>
      <c r="RII4" s="157"/>
      <c r="RIJ4" s="157"/>
      <c r="RIK4" s="157"/>
      <c r="RIL4" s="157"/>
      <c r="RIM4" s="157"/>
      <c r="RIN4" s="157"/>
      <c r="RIO4" s="157"/>
      <c r="RIP4" s="157"/>
      <c r="RIQ4" s="157"/>
      <c r="RIR4" s="157"/>
      <c r="RIS4" s="157"/>
      <c r="RIT4" s="157"/>
      <c r="RIU4" s="157"/>
      <c r="RIV4" s="157"/>
      <c r="RIW4" s="157"/>
      <c r="RIX4" s="157"/>
      <c r="RIY4" s="157"/>
      <c r="RIZ4" s="157"/>
      <c r="RJA4" s="157"/>
      <c r="RJB4" s="157"/>
      <c r="RJC4" s="157"/>
      <c r="RJD4" s="157"/>
      <c r="RJE4" s="157"/>
      <c r="RJF4" s="157"/>
      <c r="RJG4" s="157"/>
      <c r="RJH4" s="157"/>
      <c r="RJI4" s="157"/>
      <c r="RJJ4" s="157"/>
      <c r="RJK4" s="157"/>
      <c r="RJL4" s="157"/>
      <c r="RJM4" s="157"/>
      <c r="RJN4" s="157"/>
      <c r="RJO4" s="157"/>
      <c r="RJP4" s="157"/>
      <c r="RJQ4" s="157"/>
      <c r="RJR4" s="157"/>
      <c r="RJS4" s="157"/>
      <c r="RJT4" s="157"/>
      <c r="RJU4" s="157"/>
      <c r="RJV4" s="157"/>
      <c r="RJW4" s="157"/>
      <c r="RJX4" s="157"/>
      <c r="RJY4" s="157"/>
      <c r="RJZ4" s="157"/>
      <c r="RKA4" s="157"/>
      <c r="RKB4" s="157"/>
      <c r="RKC4" s="157"/>
      <c r="RKD4" s="157"/>
      <c r="RKE4" s="157"/>
      <c r="RKF4" s="157"/>
      <c r="RKG4" s="157"/>
      <c r="RKH4" s="157"/>
      <c r="RKI4" s="157"/>
      <c r="RKJ4" s="157"/>
      <c r="RKK4" s="157"/>
      <c r="RKL4" s="157"/>
      <c r="RKM4" s="157"/>
      <c r="RKN4" s="157"/>
      <c r="RKO4" s="157"/>
      <c r="RKP4" s="157"/>
      <c r="RKQ4" s="157"/>
      <c r="RKR4" s="157"/>
      <c r="RKS4" s="157"/>
      <c r="RKT4" s="157"/>
      <c r="RKU4" s="157"/>
      <c r="RKV4" s="157"/>
      <c r="RKW4" s="157"/>
      <c r="RKX4" s="157"/>
      <c r="RKY4" s="157"/>
      <c r="RKZ4" s="157"/>
      <c r="RLA4" s="157"/>
      <c r="RLB4" s="157"/>
      <c r="RLC4" s="157"/>
      <c r="RLD4" s="157"/>
      <c r="RLE4" s="157"/>
      <c r="RLF4" s="157"/>
      <c r="RLG4" s="157"/>
      <c r="RLH4" s="157"/>
      <c r="RLI4" s="157"/>
      <c r="RLJ4" s="157"/>
      <c r="RLK4" s="157"/>
      <c r="RLL4" s="157"/>
      <c r="RLM4" s="157"/>
      <c r="RLN4" s="157"/>
      <c r="RLO4" s="157"/>
      <c r="RLP4" s="157"/>
      <c r="RLQ4" s="157"/>
      <c r="RLR4" s="157"/>
      <c r="RLS4" s="157"/>
      <c r="RLT4" s="157"/>
      <c r="RLU4" s="157"/>
      <c r="RLV4" s="157"/>
      <c r="RLW4" s="157"/>
      <c r="RLX4" s="157"/>
      <c r="RLY4" s="157"/>
      <c r="RLZ4" s="157"/>
      <c r="RMA4" s="157"/>
      <c r="RMB4" s="157"/>
      <c r="RMC4" s="157"/>
      <c r="RMD4" s="157"/>
      <c r="RME4" s="157"/>
      <c r="RMF4" s="157"/>
      <c r="RMG4" s="157"/>
      <c r="RMH4" s="157"/>
      <c r="RMI4" s="157"/>
      <c r="RMJ4" s="157"/>
      <c r="RMK4" s="157"/>
      <c r="RML4" s="157"/>
      <c r="RMM4" s="157"/>
      <c r="RMN4" s="157"/>
      <c r="RMO4" s="157"/>
      <c r="RMP4" s="157"/>
      <c r="RMQ4" s="157"/>
      <c r="RMR4" s="157"/>
      <c r="RMS4" s="157"/>
      <c r="RMT4" s="157"/>
      <c r="RMU4" s="157"/>
      <c r="RMV4" s="157"/>
      <c r="RMW4" s="157"/>
      <c r="RMX4" s="157"/>
      <c r="RMY4" s="157"/>
      <c r="RMZ4" s="157"/>
      <c r="RNA4" s="157"/>
      <c r="RNB4" s="157"/>
      <c r="RNC4" s="157"/>
      <c r="RND4" s="157"/>
      <c r="RNE4" s="157"/>
      <c r="RNF4" s="157"/>
      <c r="RNG4" s="157"/>
      <c r="RNH4" s="157"/>
      <c r="RNI4" s="157"/>
      <c r="RNJ4" s="157"/>
      <c r="RNK4" s="157"/>
      <c r="RNL4" s="157"/>
      <c r="RNM4" s="157"/>
      <c r="RNN4" s="157"/>
      <c r="RNO4" s="157"/>
      <c r="RNP4" s="157"/>
      <c r="RNQ4" s="157"/>
      <c r="RNR4" s="157"/>
      <c r="RNS4" s="157"/>
      <c r="RNT4" s="157"/>
      <c r="RNU4" s="157"/>
      <c r="RNV4" s="157"/>
      <c r="RNW4" s="157"/>
      <c r="RNX4" s="157"/>
      <c r="RNY4" s="157"/>
      <c r="RNZ4" s="157"/>
      <c r="ROA4" s="157"/>
      <c r="ROB4" s="157"/>
      <c r="ROC4" s="157"/>
      <c r="ROD4" s="157"/>
      <c r="ROE4" s="157"/>
      <c r="ROF4" s="157"/>
      <c r="ROG4" s="157"/>
      <c r="ROH4" s="157"/>
      <c r="ROI4" s="157"/>
      <c r="ROJ4" s="157"/>
      <c r="ROK4" s="157"/>
      <c r="ROL4" s="157"/>
      <c r="ROM4" s="157"/>
      <c r="RON4" s="157"/>
      <c r="ROO4" s="157"/>
      <c r="ROP4" s="157"/>
      <c r="ROQ4" s="157"/>
      <c r="ROR4" s="157"/>
      <c r="ROS4" s="157"/>
      <c r="ROT4" s="157"/>
      <c r="ROU4" s="157"/>
      <c r="ROV4" s="157"/>
      <c r="ROW4" s="157"/>
      <c r="ROX4" s="157"/>
      <c r="ROY4" s="157"/>
      <c r="ROZ4" s="157"/>
      <c r="RPA4" s="157"/>
      <c r="RPB4" s="157"/>
      <c r="RPC4" s="157"/>
      <c r="RPD4" s="157"/>
      <c r="RPE4" s="157"/>
      <c r="RPF4" s="157"/>
      <c r="RPG4" s="157"/>
      <c r="RPH4" s="157"/>
      <c r="RPI4" s="157"/>
      <c r="RPJ4" s="157"/>
      <c r="RPK4" s="157"/>
      <c r="RPL4" s="157"/>
      <c r="RPM4" s="157"/>
      <c r="RPN4" s="157"/>
      <c r="RPO4" s="157"/>
      <c r="RPP4" s="157"/>
      <c r="RPQ4" s="157"/>
      <c r="RPR4" s="157"/>
      <c r="RPS4" s="157"/>
      <c r="RPT4" s="157"/>
      <c r="RPU4" s="157"/>
      <c r="RPV4" s="157"/>
      <c r="RPW4" s="157"/>
      <c r="RPX4" s="157"/>
      <c r="RPY4" s="157"/>
      <c r="RPZ4" s="157"/>
      <c r="RQA4" s="157"/>
      <c r="RQB4" s="157"/>
      <c r="RQC4" s="157"/>
      <c r="RQD4" s="157"/>
      <c r="RQE4" s="157"/>
      <c r="RQF4" s="157"/>
      <c r="RQG4" s="157"/>
      <c r="RQH4" s="157"/>
      <c r="RQI4" s="157"/>
      <c r="RQJ4" s="157"/>
      <c r="RQK4" s="157"/>
      <c r="RQL4" s="157"/>
      <c r="RQM4" s="157"/>
      <c r="RQN4" s="157"/>
      <c r="RQO4" s="157"/>
      <c r="RQP4" s="157"/>
      <c r="RQQ4" s="157"/>
      <c r="RQR4" s="157"/>
      <c r="RQS4" s="157"/>
      <c r="RQT4" s="157"/>
      <c r="RQU4" s="157"/>
      <c r="RQV4" s="157"/>
      <c r="RQW4" s="157"/>
      <c r="RQX4" s="157"/>
      <c r="RQY4" s="157"/>
      <c r="RQZ4" s="157"/>
      <c r="RRA4" s="157"/>
      <c r="RRB4" s="157"/>
      <c r="RRC4" s="157"/>
      <c r="RRD4" s="157"/>
      <c r="RRE4" s="157"/>
      <c r="RRF4" s="157"/>
      <c r="RRG4" s="157"/>
      <c r="RRH4" s="157"/>
      <c r="RRI4" s="157"/>
      <c r="RRJ4" s="157"/>
      <c r="RRK4" s="157"/>
      <c r="RRL4" s="157"/>
      <c r="RRM4" s="157"/>
      <c r="RRN4" s="157"/>
      <c r="RRO4" s="157"/>
      <c r="RRP4" s="157"/>
      <c r="RRQ4" s="157"/>
      <c r="RRR4" s="157"/>
      <c r="RRS4" s="157"/>
      <c r="RRT4" s="157"/>
      <c r="RRU4" s="157"/>
      <c r="RRV4" s="157"/>
      <c r="RRW4" s="157"/>
      <c r="RRX4" s="157"/>
      <c r="RRY4" s="157"/>
      <c r="RRZ4" s="157"/>
      <c r="RSA4" s="157"/>
      <c r="RSB4" s="157"/>
      <c r="RSC4" s="157"/>
      <c r="RSD4" s="157"/>
      <c r="RSE4" s="157"/>
      <c r="RSF4" s="157"/>
      <c r="RSG4" s="157"/>
      <c r="RSH4" s="157"/>
      <c r="RSI4" s="157"/>
      <c r="RSJ4" s="157"/>
      <c r="RSK4" s="157"/>
      <c r="RSL4" s="157"/>
      <c r="RSM4" s="157"/>
      <c r="RSN4" s="157"/>
      <c r="RSO4" s="157"/>
      <c r="RSP4" s="157"/>
      <c r="RSQ4" s="157"/>
      <c r="RSR4" s="157"/>
      <c r="RSS4" s="157"/>
      <c r="RST4" s="157"/>
      <c r="RSU4" s="157"/>
      <c r="RSV4" s="157"/>
      <c r="RSW4" s="157"/>
      <c r="RSX4" s="157"/>
      <c r="RSY4" s="157"/>
      <c r="RSZ4" s="157"/>
      <c r="RTA4" s="157"/>
      <c r="RTB4" s="157"/>
      <c r="RTC4" s="157"/>
      <c r="RTD4" s="157"/>
      <c r="RTE4" s="157"/>
      <c r="RTF4" s="157"/>
      <c r="RTG4" s="157"/>
      <c r="RTH4" s="157"/>
      <c r="RTI4" s="157"/>
      <c r="RTJ4" s="157"/>
      <c r="RTK4" s="157"/>
      <c r="RTL4" s="157"/>
      <c r="RTM4" s="157"/>
      <c r="RTN4" s="157"/>
      <c r="RTO4" s="157"/>
      <c r="RTP4" s="157"/>
      <c r="RTQ4" s="157"/>
      <c r="RTR4" s="157"/>
      <c r="RTS4" s="157"/>
      <c r="RTT4" s="157"/>
      <c r="RTU4" s="157"/>
      <c r="RTV4" s="157"/>
      <c r="RTW4" s="157"/>
      <c r="RTX4" s="157"/>
      <c r="RTY4" s="157"/>
      <c r="RTZ4" s="157"/>
      <c r="RUA4" s="157"/>
      <c r="RUB4" s="157"/>
      <c r="RUC4" s="157"/>
      <c r="RUD4" s="157"/>
      <c r="RUE4" s="157"/>
      <c r="RUF4" s="157"/>
      <c r="RUG4" s="157"/>
      <c r="RUH4" s="157"/>
      <c r="RUI4" s="157"/>
      <c r="RUJ4" s="157"/>
      <c r="RUK4" s="157"/>
      <c r="RUL4" s="157"/>
      <c r="RUM4" s="157"/>
      <c r="RUN4" s="157"/>
      <c r="RUO4" s="157"/>
      <c r="RUP4" s="157"/>
      <c r="RUQ4" s="157"/>
      <c r="RUR4" s="157"/>
      <c r="RUS4" s="157"/>
      <c r="RUT4" s="157"/>
      <c r="RUU4" s="157"/>
      <c r="RUV4" s="157"/>
      <c r="RUW4" s="157"/>
      <c r="RUX4" s="157"/>
      <c r="RUY4" s="157"/>
      <c r="RUZ4" s="157"/>
      <c r="RVA4" s="157"/>
      <c r="RVB4" s="157"/>
      <c r="RVC4" s="157"/>
      <c r="RVD4" s="157"/>
      <c r="RVE4" s="157"/>
      <c r="RVF4" s="157"/>
      <c r="RVG4" s="157"/>
      <c r="RVH4" s="157"/>
      <c r="RVI4" s="157"/>
      <c r="RVJ4" s="157"/>
      <c r="RVK4" s="157"/>
      <c r="RVL4" s="157"/>
      <c r="RVM4" s="157"/>
      <c r="RVN4" s="157"/>
      <c r="RVO4" s="157"/>
      <c r="RVP4" s="157"/>
      <c r="RVQ4" s="157"/>
      <c r="RVR4" s="157"/>
      <c r="RVS4" s="157"/>
      <c r="RVT4" s="157"/>
      <c r="RVU4" s="157"/>
      <c r="RVV4" s="157"/>
      <c r="RVW4" s="157"/>
      <c r="RVX4" s="157"/>
      <c r="RVY4" s="157"/>
      <c r="RVZ4" s="157"/>
      <c r="RWA4" s="157"/>
      <c r="RWB4" s="157"/>
      <c r="RWC4" s="157"/>
      <c r="RWD4" s="157"/>
      <c r="RWE4" s="157"/>
      <c r="RWF4" s="157"/>
      <c r="RWG4" s="157"/>
      <c r="RWH4" s="157"/>
      <c r="RWI4" s="157"/>
      <c r="RWJ4" s="157"/>
      <c r="RWK4" s="157"/>
      <c r="RWL4" s="157"/>
      <c r="RWM4" s="157"/>
      <c r="RWN4" s="157"/>
      <c r="RWO4" s="157"/>
      <c r="RWP4" s="157"/>
      <c r="RWQ4" s="157"/>
      <c r="RWR4" s="157"/>
      <c r="RWS4" s="157"/>
      <c r="RWT4" s="157"/>
      <c r="RWU4" s="157"/>
      <c r="RWV4" s="157"/>
      <c r="RWW4" s="157"/>
      <c r="RWX4" s="157"/>
      <c r="RWY4" s="157"/>
      <c r="RWZ4" s="157"/>
      <c r="RXA4" s="157"/>
      <c r="RXB4" s="157"/>
      <c r="RXC4" s="157"/>
      <c r="RXD4" s="157"/>
      <c r="RXE4" s="157"/>
      <c r="RXF4" s="157"/>
      <c r="RXG4" s="157"/>
      <c r="RXH4" s="157"/>
      <c r="RXI4" s="157"/>
      <c r="RXJ4" s="157"/>
      <c r="RXK4" s="157"/>
      <c r="RXL4" s="157"/>
      <c r="RXM4" s="157"/>
      <c r="RXN4" s="157"/>
      <c r="RXO4" s="157"/>
      <c r="RXP4" s="157"/>
      <c r="RXQ4" s="157"/>
      <c r="RXR4" s="157"/>
      <c r="RXS4" s="157"/>
      <c r="RXT4" s="157"/>
      <c r="RXU4" s="157"/>
      <c r="RXV4" s="157"/>
      <c r="RXW4" s="157"/>
      <c r="RXX4" s="157"/>
      <c r="RXY4" s="157"/>
      <c r="RXZ4" s="157"/>
      <c r="RYA4" s="157"/>
      <c r="RYB4" s="157"/>
      <c r="RYC4" s="157"/>
      <c r="RYD4" s="157"/>
      <c r="RYE4" s="157"/>
      <c r="RYF4" s="157"/>
      <c r="RYG4" s="157"/>
      <c r="RYH4" s="157"/>
      <c r="RYI4" s="157"/>
      <c r="RYJ4" s="157"/>
      <c r="RYK4" s="157"/>
      <c r="RYL4" s="157"/>
      <c r="RYM4" s="157"/>
      <c r="RYN4" s="157"/>
      <c r="RYO4" s="157"/>
      <c r="RYP4" s="157"/>
      <c r="RYQ4" s="157"/>
      <c r="RYR4" s="157"/>
      <c r="RYS4" s="157"/>
      <c r="RYT4" s="157"/>
      <c r="RYU4" s="157"/>
      <c r="RYV4" s="157"/>
      <c r="RYW4" s="157"/>
      <c r="RYX4" s="157"/>
      <c r="RYY4" s="157"/>
      <c r="RYZ4" s="157"/>
      <c r="RZA4" s="157"/>
      <c r="RZB4" s="157"/>
      <c r="RZC4" s="157"/>
      <c r="RZD4" s="157"/>
      <c r="RZE4" s="157"/>
      <c r="RZF4" s="157"/>
      <c r="RZG4" s="157"/>
      <c r="RZH4" s="157"/>
      <c r="RZI4" s="157"/>
      <c r="RZJ4" s="157"/>
      <c r="RZK4" s="157"/>
      <c r="RZL4" s="157"/>
      <c r="RZM4" s="157"/>
      <c r="RZN4" s="157"/>
      <c r="RZO4" s="157"/>
      <c r="RZP4" s="157"/>
      <c r="RZQ4" s="157"/>
      <c r="RZR4" s="157"/>
      <c r="RZS4" s="157"/>
      <c r="RZT4" s="157"/>
      <c r="RZU4" s="157"/>
      <c r="RZV4" s="157"/>
      <c r="RZW4" s="157"/>
      <c r="RZX4" s="157"/>
      <c r="RZY4" s="157"/>
      <c r="RZZ4" s="157"/>
      <c r="SAA4" s="157"/>
      <c r="SAB4" s="157"/>
      <c r="SAC4" s="157"/>
      <c r="SAD4" s="157"/>
      <c r="SAE4" s="157"/>
      <c r="SAF4" s="157"/>
      <c r="SAG4" s="157"/>
      <c r="SAH4" s="157"/>
      <c r="SAI4" s="157"/>
      <c r="SAJ4" s="157"/>
      <c r="SAK4" s="157"/>
      <c r="SAL4" s="157"/>
      <c r="SAM4" s="157"/>
      <c r="SAN4" s="157"/>
      <c r="SAO4" s="157"/>
      <c r="SAP4" s="157"/>
      <c r="SAQ4" s="157"/>
      <c r="SAR4" s="157"/>
      <c r="SAS4" s="157"/>
      <c r="SAT4" s="157"/>
      <c r="SAU4" s="157"/>
      <c r="SAV4" s="157"/>
      <c r="SAW4" s="157"/>
      <c r="SAX4" s="157"/>
      <c r="SAY4" s="157"/>
      <c r="SAZ4" s="157"/>
      <c r="SBA4" s="157"/>
      <c r="SBB4" s="157"/>
      <c r="SBC4" s="157"/>
      <c r="SBD4" s="157"/>
      <c r="SBE4" s="157"/>
      <c r="SBF4" s="157"/>
      <c r="SBG4" s="157"/>
      <c r="SBH4" s="157"/>
      <c r="SBI4" s="157"/>
      <c r="SBJ4" s="157"/>
      <c r="SBK4" s="157"/>
      <c r="SBL4" s="157"/>
      <c r="SBM4" s="157"/>
      <c r="SBN4" s="157"/>
      <c r="SBO4" s="157"/>
      <c r="SBP4" s="157"/>
      <c r="SBQ4" s="157"/>
      <c r="SBR4" s="157"/>
      <c r="SBS4" s="157"/>
      <c r="SBT4" s="157"/>
      <c r="SBU4" s="157"/>
      <c r="SBV4" s="157"/>
      <c r="SBW4" s="157"/>
      <c r="SBX4" s="157"/>
      <c r="SBY4" s="157"/>
      <c r="SBZ4" s="157"/>
      <c r="SCA4" s="157"/>
      <c r="SCB4" s="157"/>
      <c r="SCC4" s="157"/>
      <c r="SCD4" s="157"/>
      <c r="SCE4" s="157"/>
      <c r="SCF4" s="157"/>
      <c r="SCG4" s="157"/>
      <c r="SCH4" s="157"/>
      <c r="SCI4" s="157"/>
      <c r="SCJ4" s="157"/>
      <c r="SCK4" s="157"/>
      <c r="SCL4" s="157"/>
      <c r="SCM4" s="157"/>
      <c r="SCN4" s="157"/>
      <c r="SCO4" s="157"/>
      <c r="SCP4" s="157"/>
      <c r="SCQ4" s="157"/>
      <c r="SCR4" s="157"/>
      <c r="SCS4" s="157"/>
      <c r="SCT4" s="157"/>
      <c r="SCU4" s="157"/>
      <c r="SCV4" s="157"/>
      <c r="SCW4" s="157"/>
      <c r="SCX4" s="157"/>
      <c r="SCY4" s="157"/>
      <c r="SCZ4" s="157"/>
      <c r="SDA4" s="157"/>
      <c r="SDB4" s="157"/>
      <c r="SDC4" s="157"/>
      <c r="SDD4" s="157"/>
      <c r="SDE4" s="157"/>
      <c r="SDF4" s="157"/>
      <c r="SDG4" s="157"/>
      <c r="SDH4" s="157"/>
      <c r="SDI4" s="157"/>
      <c r="SDJ4" s="157"/>
      <c r="SDK4" s="157"/>
      <c r="SDL4" s="157"/>
      <c r="SDM4" s="157"/>
      <c r="SDN4" s="157"/>
      <c r="SDO4" s="157"/>
      <c r="SDP4" s="157"/>
      <c r="SDQ4" s="157"/>
      <c r="SDR4" s="157"/>
      <c r="SDS4" s="157"/>
      <c r="SDT4" s="157"/>
      <c r="SDU4" s="157"/>
      <c r="SDV4" s="157"/>
      <c r="SDW4" s="157"/>
      <c r="SDX4" s="157"/>
      <c r="SDY4" s="157"/>
      <c r="SDZ4" s="157"/>
      <c r="SEA4" s="157"/>
      <c r="SEB4" s="157"/>
      <c r="SEC4" s="157"/>
      <c r="SED4" s="157"/>
      <c r="SEE4" s="157"/>
      <c r="SEF4" s="157"/>
      <c r="SEG4" s="157"/>
      <c r="SEH4" s="157"/>
      <c r="SEI4" s="157"/>
      <c r="SEJ4" s="157"/>
      <c r="SEK4" s="157"/>
      <c r="SEL4" s="157"/>
      <c r="SEM4" s="157"/>
      <c r="SEN4" s="157"/>
      <c r="SEO4" s="157"/>
      <c r="SEP4" s="157"/>
      <c r="SEQ4" s="157"/>
      <c r="SER4" s="157"/>
      <c r="SES4" s="157"/>
      <c r="SET4" s="157"/>
      <c r="SEU4" s="157"/>
      <c r="SEV4" s="157"/>
      <c r="SEW4" s="157"/>
      <c r="SEX4" s="157"/>
      <c r="SEY4" s="157"/>
      <c r="SEZ4" s="157"/>
      <c r="SFA4" s="157"/>
      <c r="SFB4" s="157"/>
      <c r="SFC4" s="157"/>
      <c r="SFD4" s="157"/>
      <c r="SFE4" s="157"/>
      <c r="SFF4" s="157"/>
      <c r="SFG4" s="157"/>
      <c r="SFH4" s="157"/>
      <c r="SFI4" s="157"/>
      <c r="SFJ4" s="157"/>
      <c r="SFK4" s="157"/>
      <c r="SFL4" s="157"/>
      <c r="SFM4" s="157"/>
      <c r="SFN4" s="157"/>
      <c r="SFO4" s="157"/>
      <c r="SFP4" s="157"/>
      <c r="SFQ4" s="157"/>
      <c r="SFR4" s="157"/>
      <c r="SFS4" s="157"/>
      <c r="SFT4" s="157"/>
      <c r="SFU4" s="157"/>
      <c r="SFV4" s="157"/>
      <c r="SFW4" s="157"/>
      <c r="SFX4" s="157"/>
      <c r="SFY4" s="157"/>
      <c r="SFZ4" s="157"/>
      <c r="SGA4" s="157"/>
      <c r="SGB4" s="157"/>
      <c r="SGC4" s="157"/>
      <c r="SGD4" s="157"/>
      <c r="SGE4" s="157"/>
      <c r="SGF4" s="157"/>
      <c r="SGG4" s="157"/>
      <c r="SGH4" s="157"/>
      <c r="SGI4" s="157"/>
      <c r="SGJ4" s="157"/>
      <c r="SGK4" s="157"/>
      <c r="SGL4" s="157"/>
      <c r="SGM4" s="157"/>
      <c r="SGN4" s="157"/>
      <c r="SGO4" s="157"/>
      <c r="SGP4" s="157"/>
      <c r="SGQ4" s="157"/>
      <c r="SGR4" s="157"/>
      <c r="SGS4" s="157"/>
      <c r="SGT4" s="157"/>
      <c r="SGU4" s="157"/>
      <c r="SGV4" s="157"/>
      <c r="SGW4" s="157"/>
      <c r="SGX4" s="157"/>
      <c r="SGY4" s="157"/>
      <c r="SGZ4" s="157"/>
      <c r="SHA4" s="157"/>
      <c r="SHB4" s="157"/>
      <c r="SHC4" s="157"/>
      <c r="SHD4" s="157"/>
      <c r="SHE4" s="157"/>
      <c r="SHF4" s="157"/>
      <c r="SHG4" s="157"/>
      <c r="SHH4" s="157"/>
      <c r="SHI4" s="157"/>
      <c r="SHJ4" s="157"/>
      <c r="SHK4" s="157"/>
      <c r="SHL4" s="157"/>
      <c r="SHM4" s="157"/>
      <c r="SHN4" s="157"/>
      <c r="SHO4" s="157"/>
      <c r="SHP4" s="157"/>
      <c r="SHQ4" s="157"/>
      <c r="SHR4" s="157"/>
      <c r="SHS4" s="157"/>
      <c r="SHT4" s="157"/>
      <c r="SHU4" s="157"/>
      <c r="SHV4" s="157"/>
      <c r="SHW4" s="157"/>
      <c r="SHX4" s="157"/>
      <c r="SHY4" s="157"/>
      <c r="SHZ4" s="157"/>
      <c r="SIA4" s="157"/>
      <c r="SIB4" s="157"/>
      <c r="SIC4" s="157"/>
      <c r="SID4" s="157"/>
      <c r="SIE4" s="157"/>
      <c r="SIF4" s="157"/>
      <c r="SIG4" s="157"/>
      <c r="SIH4" s="157"/>
      <c r="SII4" s="157"/>
      <c r="SIJ4" s="157"/>
      <c r="SIK4" s="157"/>
      <c r="SIL4" s="157"/>
      <c r="SIM4" s="157"/>
      <c r="SIN4" s="157"/>
      <c r="SIO4" s="157"/>
      <c r="SIP4" s="157"/>
      <c r="SIQ4" s="157"/>
      <c r="SIR4" s="157"/>
      <c r="SIS4" s="157"/>
      <c r="SIT4" s="157"/>
      <c r="SIU4" s="157"/>
      <c r="SIV4" s="157"/>
      <c r="SIW4" s="157"/>
      <c r="SIX4" s="157"/>
      <c r="SIY4" s="157"/>
      <c r="SIZ4" s="157"/>
      <c r="SJA4" s="157"/>
      <c r="SJB4" s="157"/>
      <c r="SJC4" s="157"/>
      <c r="SJD4" s="157"/>
      <c r="SJE4" s="157"/>
      <c r="SJF4" s="157"/>
      <c r="SJG4" s="157"/>
      <c r="SJH4" s="157"/>
      <c r="SJI4" s="157"/>
      <c r="SJJ4" s="157"/>
      <c r="SJK4" s="157"/>
      <c r="SJL4" s="157"/>
      <c r="SJM4" s="157"/>
      <c r="SJN4" s="157"/>
      <c r="SJO4" s="157"/>
      <c r="SJP4" s="157"/>
      <c r="SJQ4" s="157"/>
      <c r="SJR4" s="157"/>
      <c r="SJS4" s="157"/>
      <c r="SJT4" s="157"/>
      <c r="SJU4" s="157"/>
      <c r="SJV4" s="157"/>
      <c r="SJW4" s="157"/>
      <c r="SJX4" s="157"/>
      <c r="SJY4" s="157"/>
      <c r="SJZ4" s="157"/>
      <c r="SKA4" s="157"/>
      <c r="SKB4" s="157"/>
      <c r="SKC4" s="157"/>
      <c r="SKD4" s="157"/>
      <c r="SKE4" s="157"/>
      <c r="SKF4" s="157"/>
      <c r="SKG4" s="157"/>
      <c r="SKH4" s="157"/>
      <c r="SKI4" s="157"/>
      <c r="SKJ4" s="157"/>
      <c r="SKK4" s="157"/>
      <c r="SKL4" s="157"/>
      <c r="SKM4" s="157"/>
      <c r="SKN4" s="157"/>
      <c r="SKO4" s="157"/>
      <c r="SKP4" s="157"/>
      <c r="SKQ4" s="157"/>
      <c r="SKR4" s="157"/>
      <c r="SKS4" s="157"/>
      <c r="SKT4" s="157"/>
      <c r="SKU4" s="157"/>
      <c r="SKV4" s="157"/>
      <c r="SKW4" s="157"/>
      <c r="SKX4" s="157"/>
      <c r="SKY4" s="157"/>
      <c r="SKZ4" s="157"/>
      <c r="SLA4" s="157"/>
      <c r="SLB4" s="157"/>
      <c r="SLC4" s="157"/>
      <c r="SLD4" s="157"/>
      <c r="SLE4" s="157"/>
      <c r="SLF4" s="157"/>
      <c r="SLG4" s="157"/>
      <c r="SLH4" s="157"/>
      <c r="SLI4" s="157"/>
      <c r="SLJ4" s="157"/>
      <c r="SLK4" s="157"/>
      <c r="SLL4" s="157"/>
      <c r="SLM4" s="157"/>
      <c r="SLN4" s="157"/>
      <c r="SLO4" s="157"/>
      <c r="SLP4" s="157"/>
      <c r="SLQ4" s="157"/>
      <c r="SLR4" s="157"/>
      <c r="SLS4" s="157"/>
      <c r="SLT4" s="157"/>
      <c r="SLU4" s="157"/>
      <c r="SLV4" s="157"/>
      <c r="SLW4" s="157"/>
      <c r="SLX4" s="157"/>
      <c r="SLY4" s="157"/>
      <c r="SLZ4" s="157"/>
      <c r="SMA4" s="157"/>
      <c r="SMB4" s="157"/>
      <c r="SMC4" s="157"/>
      <c r="SMD4" s="157"/>
      <c r="SME4" s="157"/>
      <c r="SMF4" s="157"/>
      <c r="SMG4" s="157"/>
      <c r="SMH4" s="157"/>
      <c r="SMI4" s="157"/>
      <c r="SMJ4" s="157"/>
      <c r="SMK4" s="157"/>
      <c r="SML4" s="157"/>
      <c r="SMM4" s="157"/>
      <c r="SMN4" s="157"/>
      <c r="SMO4" s="157"/>
      <c r="SMP4" s="157"/>
      <c r="SMQ4" s="157"/>
      <c r="SMR4" s="157"/>
      <c r="SMS4" s="157"/>
      <c r="SMT4" s="157"/>
      <c r="SMU4" s="157"/>
      <c r="SMV4" s="157"/>
      <c r="SMW4" s="157"/>
      <c r="SMX4" s="157"/>
      <c r="SMY4" s="157"/>
      <c r="SMZ4" s="157"/>
      <c r="SNA4" s="157"/>
      <c r="SNB4" s="157"/>
      <c r="SNC4" s="157"/>
      <c r="SND4" s="157"/>
      <c r="SNE4" s="157"/>
      <c r="SNF4" s="157"/>
      <c r="SNG4" s="157"/>
      <c r="SNH4" s="157"/>
      <c r="SNI4" s="157"/>
      <c r="SNJ4" s="157"/>
      <c r="SNK4" s="157"/>
      <c r="SNL4" s="157"/>
      <c r="SNM4" s="157"/>
      <c r="SNN4" s="157"/>
      <c r="SNO4" s="157"/>
      <c r="SNP4" s="157"/>
      <c r="SNQ4" s="157"/>
      <c r="SNR4" s="157"/>
      <c r="SNS4" s="157"/>
      <c r="SNT4" s="157"/>
      <c r="SNU4" s="157"/>
      <c r="SNV4" s="157"/>
      <c r="SNW4" s="157"/>
      <c r="SNX4" s="157"/>
      <c r="SNY4" s="157"/>
      <c r="SNZ4" s="157"/>
      <c r="SOA4" s="157"/>
      <c r="SOB4" s="157"/>
      <c r="SOC4" s="157"/>
      <c r="SOD4" s="157"/>
      <c r="SOE4" s="157"/>
      <c r="SOF4" s="157"/>
      <c r="SOG4" s="157"/>
      <c r="SOH4" s="157"/>
      <c r="SOI4" s="157"/>
      <c r="SOJ4" s="157"/>
      <c r="SOK4" s="157"/>
      <c r="SOL4" s="157"/>
      <c r="SOM4" s="157"/>
      <c r="SON4" s="157"/>
      <c r="SOO4" s="157"/>
      <c r="SOP4" s="157"/>
      <c r="SOQ4" s="157"/>
      <c r="SOR4" s="157"/>
      <c r="SOS4" s="157"/>
      <c r="SOT4" s="157"/>
      <c r="SOU4" s="157"/>
      <c r="SOV4" s="157"/>
      <c r="SOW4" s="157"/>
      <c r="SOX4" s="157"/>
      <c r="SOY4" s="157"/>
      <c r="SOZ4" s="157"/>
      <c r="SPA4" s="157"/>
      <c r="SPB4" s="157"/>
      <c r="SPC4" s="157"/>
      <c r="SPD4" s="157"/>
      <c r="SPE4" s="157"/>
      <c r="SPF4" s="157"/>
      <c r="SPG4" s="157"/>
      <c r="SPH4" s="157"/>
      <c r="SPI4" s="157"/>
      <c r="SPJ4" s="157"/>
      <c r="SPK4" s="157"/>
      <c r="SPL4" s="157"/>
      <c r="SPM4" s="157"/>
      <c r="SPN4" s="157"/>
      <c r="SPO4" s="157"/>
      <c r="SPP4" s="157"/>
      <c r="SPQ4" s="157"/>
      <c r="SPR4" s="157"/>
      <c r="SPS4" s="157"/>
      <c r="SPT4" s="157"/>
      <c r="SPU4" s="157"/>
      <c r="SPV4" s="157"/>
      <c r="SPW4" s="157"/>
      <c r="SPX4" s="157"/>
      <c r="SPY4" s="157"/>
      <c r="SPZ4" s="157"/>
      <c r="SQA4" s="157"/>
      <c r="SQB4" s="157"/>
      <c r="SQC4" s="157"/>
      <c r="SQD4" s="157"/>
      <c r="SQE4" s="157"/>
      <c r="SQF4" s="157"/>
      <c r="SQG4" s="157"/>
      <c r="SQH4" s="157"/>
      <c r="SQI4" s="157"/>
      <c r="SQJ4" s="157"/>
      <c r="SQK4" s="157"/>
      <c r="SQL4" s="157"/>
      <c r="SQM4" s="157"/>
      <c r="SQN4" s="157"/>
      <c r="SQO4" s="157"/>
      <c r="SQP4" s="157"/>
      <c r="SQQ4" s="157"/>
      <c r="SQR4" s="157"/>
      <c r="SQS4" s="157"/>
      <c r="SQT4" s="157"/>
      <c r="SQU4" s="157"/>
      <c r="SQV4" s="157"/>
      <c r="SQW4" s="157"/>
      <c r="SQX4" s="157"/>
      <c r="SQY4" s="157"/>
      <c r="SQZ4" s="157"/>
      <c r="SRA4" s="157"/>
      <c r="SRB4" s="157"/>
      <c r="SRC4" s="157"/>
      <c r="SRD4" s="157"/>
      <c r="SRE4" s="157"/>
      <c r="SRF4" s="157"/>
      <c r="SRG4" s="157"/>
      <c r="SRH4" s="157"/>
      <c r="SRI4" s="157"/>
      <c r="SRJ4" s="157"/>
      <c r="SRK4" s="157"/>
      <c r="SRL4" s="157"/>
      <c r="SRM4" s="157"/>
      <c r="SRN4" s="157"/>
      <c r="SRO4" s="157"/>
      <c r="SRP4" s="157"/>
      <c r="SRQ4" s="157"/>
      <c r="SRR4" s="157"/>
      <c r="SRS4" s="157"/>
      <c r="SRT4" s="157"/>
      <c r="SRU4" s="157"/>
      <c r="SRV4" s="157"/>
      <c r="SRW4" s="157"/>
      <c r="SRX4" s="157"/>
      <c r="SRY4" s="157"/>
      <c r="SRZ4" s="157"/>
      <c r="SSA4" s="157"/>
      <c r="SSB4" s="157"/>
      <c r="SSC4" s="157"/>
      <c r="SSD4" s="157"/>
      <c r="SSE4" s="157"/>
      <c r="SSF4" s="157"/>
      <c r="SSG4" s="157"/>
      <c r="SSH4" s="157"/>
      <c r="SSI4" s="157"/>
      <c r="SSJ4" s="157"/>
      <c r="SSK4" s="157"/>
      <c r="SSL4" s="157"/>
      <c r="SSM4" s="157"/>
      <c r="SSN4" s="157"/>
      <c r="SSO4" s="157"/>
      <c r="SSP4" s="157"/>
      <c r="SSQ4" s="157"/>
      <c r="SSR4" s="157"/>
      <c r="SSS4" s="157"/>
      <c r="SST4" s="157"/>
      <c r="SSU4" s="157"/>
      <c r="SSV4" s="157"/>
      <c r="SSW4" s="157"/>
      <c r="SSX4" s="157"/>
      <c r="SSY4" s="157"/>
      <c r="SSZ4" s="157"/>
      <c r="STA4" s="157"/>
      <c r="STB4" s="157"/>
      <c r="STC4" s="157"/>
      <c r="STD4" s="157"/>
      <c r="STE4" s="157"/>
      <c r="STF4" s="157"/>
      <c r="STG4" s="157"/>
      <c r="STH4" s="157"/>
      <c r="STI4" s="157"/>
      <c r="STJ4" s="157"/>
      <c r="STK4" s="157"/>
      <c r="STL4" s="157"/>
      <c r="STM4" s="157"/>
      <c r="STN4" s="157"/>
      <c r="STO4" s="157"/>
      <c r="STP4" s="157"/>
      <c r="STQ4" s="157"/>
      <c r="STR4" s="157"/>
      <c r="STS4" s="157"/>
      <c r="STT4" s="157"/>
      <c r="STU4" s="157"/>
      <c r="STV4" s="157"/>
      <c r="STW4" s="157"/>
      <c r="STX4" s="157"/>
      <c r="STY4" s="157"/>
      <c r="STZ4" s="157"/>
      <c r="SUA4" s="157"/>
      <c r="SUB4" s="157"/>
      <c r="SUC4" s="157"/>
      <c r="SUD4" s="157"/>
      <c r="SUE4" s="157"/>
      <c r="SUF4" s="157"/>
      <c r="SUG4" s="157"/>
      <c r="SUH4" s="157"/>
      <c r="SUI4" s="157"/>
      <c r="SUJ4" s="157"/>
      <c r="SUK4" s="157"/>
      <c r="SUL4" s="157"/>
      <c r="SUM4" s="157"/>
      <c r="SUN4" s="157"/>
      <c r="SUO4" s="157"/>
      <c r="SUP4" s="157"/>
      <c r="SUQ4" s="157"/>
      <c r="SUR4" s="157"/>
      <c r="SUS4" s="157"/>
      <c r="SUT4" s="157"/>
      <c r="SUU4" s="157"/>
      <c r="SUV4" s="157"/>
      <c r="SUW4" s="157"/>
      <c r="SUX4" s="157"/>
      <c r="SUY4" s="157"/>
      <c r="SUZ4" s="157"/>
      <c r="SVA4" s="157"/>
      <c r="SVB4" s="157"/>
      <c r="SVC4" s="157"/>
      <c r="SVD4" s="157"/>
      <c r="SVE4" s="157"/>
      <c r="SVF4" s="157"/>
      <c r="SVG4" s="157"/>
      <c r="SVH4" s="157"/>
      <c r="SVI4" s="157"/>
      <c r="SVJ4" s="157"/>
      <c r="SVK4" s="157"/>
      <c r="SVL4" s="157"/>
      <c r="SVM4" s="157"/>
      <c r="SVN4" s="157"/>
      <c r="SVO4" s="157"/>
      <c r="SVP4" s="157"/>
      <c r="SVQ4" s="157"/>
      <c r="SVR4" s="157"/>
      <c r="SVS4" s="157"/>
      <c r="SVT4" s="157"/>
      <c r="SVU4" s="157"/>
      <c r="SVV4" s="157"/>
      <c r="SVW4" s="157"/>
      <c r="SVX4" s="157"/>
      <c r="SVY4" s="157"/>
      <c r="SVZ4" s="157"/>
      <c r="SWA4" s="157"/>
      <c r="SWB4" s="157"/>
      <c r="SWC4" s="157"/>
      <c r="SWD4" s="157"/>
      <c r="SWE4" s="157"/>
      <c r="SWF4" s="157"/>
      <c r="SWG4" s="157"/>
      <c r="SWH4" s="157"/>
      <c r="SWI4" s="157"/>
      <c r="SWJ4" s="157"/>
      <c r="SWK4" s="157"/>
      <c r="SWL4" s="157"/>
      <c r="SWM4" s="157"/>
      <c r="SWN4" s="157"/>
      <c r="SWO4" s="157"/>
      <c r="SWP4" s="157"/>
      <c r="SWQ4" s="157"/>
      <c r="SWR4" s="157"/>
      <c r="SWS4" s="157"/>
      <c r="SWT4" s="157"/>
      <c r="SWU4" s="157"/>
      <c r="SWV4" s="157"/>
      <c r="SWW4" s="157"/>
      <c r="SWX4" s="157"/>
      <c r="SWY4" s="157"/>
      <c r="SWZ4" s="157"/>
      <c r="SXA4" s="157"/>
      <c r="SXB4" s="157"/>
      <c r="SXC4" s="157"/>
      <c r="SXD4" s="157"/>
      <c r="SXE4" s="157"/>
      <c r="SXF4" s="157"/>
      <c r="SXG4" s="157"/>
      <c r="SXH4" s="157"/>
      <c r="SXI4" s="157"/>
      <c r="SXJ4" s="157"/>
      <c r="SXK4" s="157"/>
      <c r="SXL4" s="157"/>
      <c r="SXM4" s="157"/>
      <c r="SXN4" s="157"/>
      <c r="SXO4" s="157"/>
      <c r="SXP4" s="157"/>
      <c r="SXQ4" s="157"/>
      <c r="SXR4" s="157"/>
      <c r="SXS4" s="157"/>
      <c r="SXT4" s="157"/>
      <c r="SXU4" s="157"/>
      <c r="SXV4" s="157"/>
      <c r="SXW4" s="157"/>
      <c r="SXX4" s="157"/>
      <c r="SXY4" s="157"/>
      <c r="SXZ4" s="157"/>
      <c r="SYA4" s="157"/>
      <c r="SYB4" s="157"/>
      <c r="SYC4" s="157"/>
      <c r="SYD4" s="157"/>
      <c r="SYE4" s="157"/>
      <c r="SYF4" s="157"/>
      <c r="SYG4" s="157"/>
      <c r="SYH4" s="157"/>
      <c r="SYI4" s="157"/>
      <c r="SYJ4" s="157"/>
      <c r="SYK4" s="157"/>
      <c r="SYL4" s="157"/>
      <c r="SYM4" s="157"/>
      <c r="SYN4" s="157"/>
      <c r="SYO4" s="157"/>
      <c r="SYP4" s="157"/>
      <c r="SYQ4" s="157"/>
      <c r="SYR4" s="157"/>
      <c r="SYS4" s="157"/>
      <c r="SYT4" s="157"/>
      <c r="SYU4" s="157"/>
      <c r="SYV4" s="157"/>
      <c r="SYW4" s="157"/>
      <c r="SYX4" s="157"/>
      <c r="SYY4" s="157"/>
      <c r="SYZ4" s="157"/>
      <c r="SZA4" s="157"/>
      <c r="SZB4" s="157"/>
      <c r="SZC4" s="157"/>
      <c r="SZD4" s="157"/>
      <c r="SZE4" s="157"/>
      <c r="SZF4" s="157"/>
      <c r="SZG4" s="157"/>
      <c r="SZH4" s="157"/>
      <c r="SZI4" s="157"/>
      <c r="SZJ4" s="157"/>
      <c r="SZK4" s="157"/>
      <c r="SZL4" s="157"/>
      <c r="SZM4" s="157"/>
      <c r="SZN4" s="157"/>
      <c r="SZO4" s="157"/>
      <c r="SZP4" s="157"/>
      <c r="SZQ4" s="157"/>
      <c r="SZR4" s="157"/>
      <c r="SZS4" s="157"/>
      <c r="SZT4" s="157"/>
      <c r="SZU4" s="157"/>
      <c r="SZV4" s="157"/>
      <c r="SZW4" s="157"/>
      <c r="SZX4" s="157"/>
      <c r="SZY4" s="157"/>
      <c r="SZZ4" s="157"/>
      <c r="TAA4" s="157"/>
      <c r="TAB4" s="157"/>
      <c r="TAC4" s="157"/>
      <c r="TAD4" s="157"/>
      <c r="TAE4" s="157"/>
      <c r="TAF4" s="157"/>
      <c r="TAG4" s="157"/>
      <c r="TAH4" s="157"/>
      <c r="TAI4" s="157"/>
      <c r="TAJ4" s="157"/>
      <c r="TAK4" s="157"/>
      <c r="TAL4" s="157"/>
      <c r="TAM4" s="157"/>
      <c r="TAN4" s="157"/>
      <c r="TAO4" s="157"/>
      <c r="TAP4" s="157"/>
      <c r="TAQ4" s="157"/>
      <c r="TAR4" s="157"/>
      <c r="TAS4" s="157"/>
      <c r="TAT4" s="157"/>
      <c r="TAU4" s="157"/>
      <c r="TAV4" s="157"/>
      <c r="TAW4" s="157"/>
      <c r="TAX4" s="157"/>
      <c r="TAY4" s="157"/>
      <c r="TAZ4" s="157"/>
      <c r="TBA4" s="157"/>
      <c r="TBB4" s="157"/>
      <c r="TBC4" s="157"/>
      <c r="TBD4" s="157"/>
      <c r="TBE4" s="157"/>
      <c r="TBF4" s="157"/>
      <c r="TBG4" s="157"/>
      <c r="TBH4" s="157"/>
      <c r="TBI4" s="157"/>
      <c r="TBJ4" s="157"/>
      <c r="TBK4" s="157"/>
      <c r="TBL4" s="157"/>
      <c r="TBM4" s="157"/>
      <c r="TBN4" s="157"/>
      <c r="TBO4" s="157"/>
      <c r="TBP4" s="157"/>
      <c r="TBQ4" s="157"/>
      <c r="TBR4" s="157"/>
      <c r="TBS4" s="157"/>
      <c r="TBT4" s="157"/>
      <c r="TBU4" s="157"/>
      <c r="TBV4" s="157"/>
      <c r="TBW4" s="157"/>
      <c r="TBX4" s="157"/>
      <c r="TBY4" s="157"/>
      <c r="TBZ4" s="157"/>
      <c r="TCA4" s="157"/>
      <c r="TCB4" s="157"/>
      <c r="TCC4" s="157"/>
      <c r="TCD4" s="157"/>
      <c r="TCE4" s="157"/>
      <c r="TCF4" s="157"/>
      <c r="TCG4" s="157"/>
      <c r="TCH4" s="157"/>
      <c r="TCI4" s="157"/>
      <c r="TCJ4" s="157"/>
      <c r="TCK4" s="157"/>
      <c r="TCL4" s="157"/>
      <c r="TCM4" s="157"/>
      <c r="TCN4" s="157"/>
      <c r="TCO4" s="157"/>
      <c r="TCP4" s="157"/>
      <c r="TCQ4" s="157"/>
      <c r="TCR4" s="157"/>
      <c r="TCS4" s="157"/>
      <c r="TCT4" s="157"/>
      <c r="TCU4" s="157"/>
      <c r="TCV4" s="157"/>
      <c r="TCW4" s="157"/>
      <c r="TCX4" s="157"/>
      <c r="TCY4" s="157"/>
      <c r="TCZ4" s="157"/>
      <c r="TDA4" s="157"/>
      <c r="TDB4" s="157"/>
      <c r="TDC4" s="157"/>
      <c r="TDD4" s="157"/>
      <c r="TDE4" s="157"/>
      <c r="TDF4" s="157"/>
      <c r="TDG4" s="157"/>
      <c r="TDH4" s="157"/>
      <c r="TDI4" s="157"/>
      <c r="TDJ4" s="157"/>
      <c r="TDK4" s="157"/>
      <c r="TDL4" s="157"/>
      <c r="TDM4" s="157"/>
      <c r="TDN4" s="157"/>
      <c r="TDO4" s="157"/>
      <c r="TDP4" s="157"/>
      <c r="TDQ4" s="157"/>
      <c r="TDR4" s="157"/>
      <c r="TDS4" s="157"/>
      <c r="TDT4" s="157"/>
      <c r="TDU4" s="157"/>
      <c r="TDV4" s="157"/>
      <c r="TDW4" s="157"/>
      <c r="TDX4" s="157"/>
      <c r="TDY4" s="157"/>
      <c r="TDZ4" s="157"/>
      <c r="TEA4" s="157"/>
      <c r="TEB4" s="157"/>
      <c r="TEC4" s="157"/>
      <c r="TED4" s="157"/>
      <c r="TEE4" s="157"/>
      <c r="TEF4" s="157"/>
      <c r="TEG4" s="157"/>
      <c r="TEH4" s="157"/>
      <c r="TEI4" s="157"/>
      <c r="TEJ4" s="157"/>
      <c r="TEK4" s="157"/>
      <c r="TEL4" s="157"/>
      <c r="TEM4" s="157"/>
      <c r="TEN4" s="157"/>
      <c r="TEO4" s="157"/>
      <c r="TEP4" s="157"/>
      <c r="TEQ4" s="157"/>
      <c r="TER4" s="157"/>
      <c r="TES4" s="157"/>
      <c r="TET4" s="157"/>
      <c r="TEU4" s="157"/>
      <c r="TEV4" s="157"/>
      <c r="TEW4" s="157"/>
      <c r="TEX4" s="157"/>
      <c r="TEY4" s="157"/>
      <c r="TEZ4" s="157"/>
      <c r="TFA4" s="157"/>
      <c r="TFB4" s="157"/>
      <c r="TFC4" s="157"/>
      <c r="TFD4" s="157"/>
      <c r="TFE4" s="157"/>
      <c r="TFF4" s="157"/>
      <c r="TFG4" s="157"/>
      <c r="TFH4" s="157"/>
      <c r="TFI4" s="157"/>
      <c r="TFJ4" s="157"/>
      <c r="TFK4" s="157"/>
      <c r="TFL4" s="157"/>
      <c r="TFM4" s="157"/>
      <c r="TFN4" s="157"/>
      <c r="TFO4" s="157"/>
      <c r="TFP4" s="157"/>
      <c r="TFQ4" s="157"/>
      <c r="TFR4" s="157"/>
      <c r="TFS4" s="157"/>
      <c r="TFT4" s="157"/>
      <c r="TFU4" s="157"/>
      <c r="TFV4" s="157"/>
      <c r="TFW4" s="157"/>
      <c r="TFX4" s="157"/>
      <c r="TFY4" s="157"/>
      <c r="TFZ4" s="157"/>
      <c r="TGA4" s="157"/>
      <c r="TGB4" s="157"/>
      <c r="TGC4" s="157"/>
      <c r="TGD4" s="157"/>
      <c r="TGE4" s="157"/>
      <c r="TGF4" s="157"/>
      <c r="TGG4" s="157"/>
      <c r="TGH4" s="157"/>
      <c r="TGI4" s="157"/>
      <c r="TGJ4" s="157"/>
      <c r="TGK4" s="157"/>
      <c r="TGL4" s="157"/>
      <c r="TGM4" s="157"/>
      <c r="TGN4" s="157"/>
      <c r="TGO4" s="157"/>
      <c r="TGP4" s="157"/>
      <c r="TGQ4" s="157"/>
      <c r="TGR4" s="157"/>
      <c r="TGS4" s="157"/>
      <c r="TGT4" s="157"/>
      <c r="TGU4" s="157"/>
      <c r="TGV4" s="157"/>
      <c r="TGW4" s="157"/>
      <c r="TGX4" s="157"/>
      <c r="TGY4" s="157"/>
      <c r="TGZ4" s="157"/>
      <c r="THA4" s="157"/>
      <c r="THB4" s="157"/>
      <c r="THC4" s="157"/>
      <c r="THD4" s="157"/>
      <c r="THE4" s="157"/>
      <c r="THF4" s="157"/>
      <c r="THG4" s="157"/>
      <c r="THH4" s="157"/>
      <c r="THI4" s="157"/>
      <c r="THJ4" s="157"/>
      <c r="THK4" s="157"/>
      <c r="THL4" s="157"/>
      <c r="THM4" s="157"/>
      <c r="THN4" s="157"/>
      <c r="THO4" s="157"/>
      <c r="THP4" s="157"/>
      <c r="THQ4" s="157"/>
      <c r="THR4" s="157"/>
      <c r="THS4" s="157"/>
      <c r="THT4" s="157"/>
      <c r="THU4" s="157"/>
      <c r="THV4" s="157"/>
      <c r="THW4" s="157"/>
      <c r="THX4" s="157"/>
      <c r="THY4" s="157"/>
      <c r="THZ4" s="157"/>
      <c r="TIA4" s="157"/>
      <c r="TIB4" s="157"/>
      <c r="TIC4" s="157"/>
      <c r="TID4" s="157"/>
      <c r="TIE4" s="157"/>
      <c r="TIF4" s="157"/>
      <c r="TIG4" s="157"/>
      <c r="TIH4" s="157"/>
      <c r="TII4" s="157"/>
      <c r="TIJ4" s="157"/>
      <c r="TIK4" s="157"/>
      <c r="TIL4" s="157"/>
      <c r="TIM4" s="157"/>
      <c r="TIN4" s="157"/>
      <c r="TIO4" s="157"/>
      <c r="TIP4" s="157"/>
      <c r="TIQ4" s="157"/>
      <c r="TIR4" s="157"/>
      <c r="TIS4" s="157"/>
      <c r="TIT4" s="157"/>
      <c r="TIU4" s="157"/>
      <c r="TIV4" s="157"/>
      <c r="TIW4" s="157"/>
      <c r="TIX4" s="157"/>
      <c r="TIY4" s="157"/>
      <c r="TIZ4" s="157"/>
      <c r="TJA4" s="157"/>
      <c r="TJB4" s="157"/>
      <c r="TJC4" s="157"/>
      <c r="TJD4" s="157"/>
      <c r="TJE4" s="157"/>
      <c r="TJF4" s="157"/>
      <c r="TJG4" s="157"/>
      <c r="TJH4" s="157"/>
      <c r="TJI4" s="157"/>
      <c r="TJJ4" s="157"/>
      <c r="TJK4" s="157"/>
      <c r="TJL4" s="157"/>
      <c r="TJM4" s="157"/>
      <c r="TJN4" s="157"/>
      <c r="TJO4" s="157"/>
      <c r="TJP4" s="157"/>
      <c r="TJQ4" s="157"/>
      <c r="TJR4" s="157"/>
      <c r="TJS4" s="157"/>
      <c r="TJT4" s="157"/>
      <c r="TJU4" s="157"/>
      <c r="TJV4" s="157"/>
      <c r="TJW4" s="157"/>
      <c r="TJX4" s="157"/>
      <c r="TJY4" s="157"/>
      <c r="TJZ4" s="157"/>
      <c r="TKA4" s="157"/>
      <c r="TKB4" s="157"/>
      <c r="TKC4" s="157"/>
      <c r="TKD4" s="157"/>
      <c r="TKE4" s="157"/>
      <c r="TKF4" s="157"/>
      <c r="TKG4" s="157"/>
      <c r="TKH4" s="157"/>
      <c r="TKI4" s="157"/>
      <c r="TKJ4" s="157"/>
      <c r="TKK4" s="157"/>
      <c r="TKL4" s="157"/>
      <c r="TKM4" s="157"/>
      <c r="TKN4" s="157"/>
      <c r="TKO4" s="157"/>
      <c r="TKP4" s="157"/>
      <c r="TKQ4" s="157"/>
      <c r="TKR4" s="157"/>
      <c r="TKS4" s="157"/>
      <c r="TKT4" s="157"/>
      <c r="TKU4" s="157"/>
      <c r="TKV4" s="157"/>
      <c r="TKW4" s="157"/>
      <c r="TKX4" s="157"/>
      <c r="TKY4" s="157"/>
      <c r="TKZ4" s="157"/>
      <c r="TLA4" s="157"/>
      <c r="TLB4" s="157"/>
      <c r="TLC4" s="157"/>
      <c r="TLD4" s="157"/>
      <c r="TLE4" s="157"/>
      <c r="TLF4" s="157"/>
      <c r="TLG4" s="157"/>
      <c r="TLH4" s="157"/>
      <c r="TLI4" s="157"/>
      <c r="TLJ4" s="157"/>
      <c r="TLK4" s="157"/>
      <c r="TLL4" s="157"/>
      <c r="TLM4" s="157"/>
      <c r="TLN4" s="157"/>
      <c r="TLO4" s="157"/>
      <c r="TLP4" s="157"/>
      <c r="TLQ4" s="157"/>
      <c r="TLR4" s="157"/>
      <c r="TLS4" s="157"/>
      <c r="TLT4" s="157"/>
      <c r="TLU4" s="157"/>
      <c r="TLV4" s="157"/>
      <c r="TLW4" s="157"/>
      <c r="TLX4" s="157"/>
      <c r="TLY4" s="157"/>
      <c r="TLZ4" s="157"/>
      <c r="TMA4" s="157"/>
      <c r="TMB4" s="157"/>
      <c r="TMC4" s="157"/>
      <c r="TMD4" s="157"/>
      <c r="TME4" s="157"/>
      <c r="TMF4" s="157"/>
      <c r="TMG4" s="157"/>
      <c r="TMH4" s="157"/>
      <c r="TMI4" s="157"/>
      <c r="TMJ4" s="157"/>
      <c r="TMK4" s="157"/>
      <c r="TML4" s="157"/>
      <c r="TMM4" s="157"/>
      <c r="TMN4" s="157"/>
      <c r="TMO4" s="157"/>
      <c r="TMP4" s="157"/>
      <c r="TMQ4" s="157"/>
      <c r="TMR4" s="157"/>
      <c r="TMS4" s="157"/>
      <c r="TMT4" s="157"/>
      <c r="TMU4" s="157"/>
      <c r="TMV4" s="157"/>
      <c r="TMW4" s="157"/>
      <c r="TMX4" s="157"/>
      <c r="TMY4" s="157"/>
      <c r="TMZ4" s="157"/>
      <c r="TNA4" s="157"/>
      <c r="TNB4" s="157"/>
      <c r="TNC4" s="157"/>
      <c r="TND4" s="157"/>
      <c r="TNE4" s="157"/>
      <c r="TNF4" s="157"/>
      <c r="TNG4" s="157"/>
      <c r="TNH4" s="157"/>
      <c r="TNI4" s="157"/>
      <c r="TNJ4" s="157"/>
      <c r="TNK4" s="157"/>
      <c r="TNL4" s="157"/>
      <c r="TNM4" s="157"/>
      <c r="TNN4" s="157"/>
      <c r="TNO4" s="157"/>
      <c r="TNP4" s="157"/>
      <c r="TNQ4" s="157"/>
      <c r="TNR4" s="157"/>
      <c r="TNS4" s="157"/>
      <c r="TNT4" s="157"/>
      <c r="TNU4" s="157"/>
      <c r="TNV4" s="157"/>
      <c r="TNW4" s="157"/>
      <c r="TNX4" s="157"/>
      <c r="TNY4" s="157"/>
      <c r="TNZ4" s="157"/>
      <c r="TOA4" s="157"/>
      <c r="TOB4" s="157"/>
      <c r="TOC4" s="157"/>
      <c r="TOD4" s="157"/>
      <c r="TOE4" s="157"/>
      <c r="TOF4" s="157"/>
      <c r="TOG4" s="157"/>
      <c r="TOH4" s="157"/>
      <c r="TOI4" s="157"/>
      <c r="TOJ4" s="157"/>
      <c r="TOK4" s="157"/>
      <c r="TOL4" s="157"/>
      <c r="TOM4" s="157"/>
      <c r="TON4" s="157"/>
      <c r="TOO4" s="157"/>
      <c r="TOP4" s="157"/>
      <c r="TOQ4" s="157"/>
      <c r="TOR4" s="157"/>
      <c r="TOS4" s="157"/>
      <c r="TOT4" s="157"/>
      <c r="TOU4" s="157"/>
      <c r="TOV4" s="157"/>
      <c r="TOW4" s="157"/>
      <c r="TOX4" s="157"/>
      <c r="TOY4" s="157"/>
      <c r="TOZ4" s="157"/>
      <c r="TPA4" s="157"/>
      <c r="TPB4" s="157"/>
      <c r="TPC4" s="157"/>
      <c r="TPD4" s="157"/>
      <c r="TPE4" s="157"/>
      <c r="TPF4" s="157"/>
      <c r="TPG4" s="157"/>
      <c r="TPH4" s="157"/>
      <c r="TPI4" s="157"/>
      <c r="TPJ4" s="157"/>
      <c r="TPK4" s="157"/>
      <c r="TPL4" s="157"/>
      <c r="TPM4" s="157"/>
      <c r="TPN4" s="157"/>
      <c r="TPO4" s="157"/>
      <c r="TPP4" s="157"/>
      <c r="TPQ4" s="157"/>
      <c r="TPR4" s="157"/>
      <c r="TPS4" s="157"/>
      <c r="TPT4" s="157"/>
      <c r="TPU4" s="157"/>
      <c r="TPV4" s="157"/>
      <c r="TPW4" s="157"/>
      <c r="TPX4" s="157"/>
      <c r="TPY4" s="157"/>
      <c r="TPZ4" s="157"/>
      <c r="TQA4" s="157"/>
      <c r="TQB4" s="157"/>
      <c r="TQC4" s="157"/>
      <c r="TQD4" s="157"/>
      <c r="TQE4" s="157"/>
      <c r="TQF4" s="157"/>
      <c r="TQG4" s="157"/>
      <c r="TQH4" s="157"/>
      <c r="TQI4" s="157"/>
      <c r="TQJ4" s="157"/>
      <c r="TQK4" s="157"/>
      <c r="TQL4" s="157"/>
      <c r="TQM4" s="157"/>
      <c r="TQN4" s="157"/>
      <c r="TQO4" s="157"/>
      <c r="TQP4" s="157"/>
      <c r="TQQ4" s="157"/>
      <c r="TQR4" s="157"/>
      <c r="TQS4" s="157"/>
      <c r="TQT4" s="157"/>
      <c r="TQU4" s="157"/>
      <c r="TQV4" s="157"/>
      <c r="TQW4" s="157"/>
      <c r="TQX4" s="157"/>
      <c r="TQY4" s="157"/>
      <c r="TQZ4" s="157"/>
      <c r="TRA4" s="157"/>
      <c r="TRB4" s="157"/>
      <c r="TRC4" s="157"/>
      <c r="TRD4" s="157"/>
      <c r="TRE4" s="157"/>
      <c r="TRF4" s="157"/>
      <c r="TRG4" s="157"/>
      <c r="TRH4" s="157"/>
      <c r="TRI4" s="157"/>
      <c r="TRJ4" s="157"/>
      <c r="TRK4" s="157"/>
      <c r="TRL4" s="157"/>
      <c r="TRM4" s="157"/>
      <c r="TRN4" s="157"/>
      <c r="TRO4" s="157"/>
      <c r="TRP4" s="157"/>
      <c r="TRQ4" s="157"/>
      <c r="TRR4" s="157"/>
      <c r="TRS4" s="157"/>
      <c r="TRT4" s="157"/>
      <c r="TRU4" s="157"/>
      <c r="TRV4" s="157"/>
      <c r="TRW4" s="157"/>
      <c r="TRX4" s="157"/>
      <c r="TRY4" s="157"/>
      <c r="TRZ4" s="157"/>
      <c r="TSA4" s="157"/>
      <c r="TSB4" s="157"/>
      <c r="TSC4" s="157"/>
      <c r="TSD4" s="157"/>
      <c r="TSE4" s="157"/>
      <c r="TSF4" s="157"/>
      <c r="TSG4" s="157"/>
      <c r="TSH4" s="157"/>
      <c r="TSI4" s="157"/>
      <c r="TSJ4" s="157"/>
      <c r="TSK4" s="157"/>
      <c r="TSL4" s="157"/>
      <c r="TSM4" s="157"/>
      <c r="TSN4" s="157"/>
      <c r="TSO4" s="157"/>
      <c r="TSP4" s="157"/>
      <c r="TSQ4" s="157"/>
      <c r="TSR4" s="157"/>
      <c r="TSS4" s="157"/>
      <c r="TST4" s="157"/>
      <c r="TSU4" s="157"/>
      <c r="TSV4" s="157"/>
      <c r="TSW4" s="157"/>
      <c r="TSX4" s="157"/>
      <c r="TSY4" s="157"/>
      <c r="TSZ4" s="157"/>
      <c r="TTA4" s="157"/>
      <c r="TTB4" s="157"/>
      <c r="TTC4" s="157"/>
      <c r="TTD4" s="157"/>
      <c r="TTE4" s="157"/>
      <c r="TTF4" s="157"/>
      <c r="TTG4" s="157"/>
      <c r="TTH4" s="157"/>
      <c r="TTI4" s="157"/>
      <c r="TTJ4" s="157"/>
      <c r="TTK4" s="157"/>
      <c r="TTL4" s="157"/>
      <c r="TTM4" s="157"/>
      <c r="TTN4" s="157"/>
      <c r="TTO4" s="157"/>
      <c r="TTP4" s="157"/>
      <c r="TTQ4" s="157"/>
      <c r="TTR4" s="157"/>
      <c r="TTS4" s="157"/>
      <c r="TTT4" s="157"/>
      <c r="TTU4" s="157"/>
      <c r="TTV4" s="157"/>
      <c r="TTW4" s="157"/>
      <c r="TTX4" s="157"/>
      <c r="TTY4" s="157"/>
      <c r="TTZ4" s="157"/>
      <c r="TUA4" s="157"/>
      <c r="TUB4" s="157"/>
      <c r="TUC4" s="157"/>
      <c r="TUD4" s="157"/>
      <c r="TUE4" s="157"/>
      <c r="TUF4" s="157"/>
      <c r="TUG4" s="157"/>
      <c r="TUH4" s="157"/>
      <c r="TUI4" s="157"/>
      <c r="TUJ4" s="157"/>
      <c r="TUK4" s="157"/>
      <c r="TUL4" s="157"/>
      <c r="TUM4" s="157"/>
      <c r="TUN4" s="157"/>
      <c r="TUO4" s="157"/>
      <c r="TUP4" s="157"/>
      <c r="TUQ4" s="157"/>
      <c r="TUR4" s="157"/>
      <c r="TUS4" s="157"/>
      <c r="TUT4" s="157"/>
      <c r="TUU4" s="157"/>
      <c r="TUV4" s="157"/>
      <c r="TUW4" s="157"/>
      <c r="TUX4" s="157"/>
      <c r="TUY4" s="157"/>
      <c r="TUZ4" s="157"/>
      <c r="TVA4" s="157"/>
      <c r="TVB4" s="157"/>
      <c r="TVC4" s="157"/>
      <c r="TVD4" s="157"/>
      <c r="TVE4" s="157"/>
      <c r="TVF4" s="157"/>
      <c r="TVG4" s="157"/>
      <c r="TVH4" s="157"/>
      <c r="TVI4" s="157"/>
      <c r="TVJ4" s="157"/>
      <c r="TVK4" s="157"/>
      <c r="TVL4" s="157"/>
      <c r="TVM4" s="157"/>
      <c r="TVN4" s="157"/>
      <c r="TVO4" s="157"/>
      <c r="TVP4" s="157"/>
      <c r="TVQ4" s="157"/>
      <c r="TVR4" s="157"/>
      <c r="TVS4" s="157"/>
      <c r="TVT4" s="157"/>
      <c r="TVU4" s="157"/>
      <c r="TVV4" s="157"/>
      <c r="TVW4" s="157"/>
      <c r="TVX4" s="157"/>
      <c r="TVY4" s="157"/>
      <c r="TVZ4" s="157"/>
      <c r="TWA4" s="157"/>
      <c r="TWB4" s="157"/>
      <c r="TWC4" s="157"/>
      <c r="TWD4" s="157"/>
      <c r="TWE4" s="157"/>
      <c r="TWF4" s="157"/>
      <c r="TWG4" s="157"/>
      <c r="TWH4" s="157"/>
      <c r="TWI4" s="157"/>
      <c r="TWJ4" s="157"/>
      <c r="TWK4" s="157"/>
      <c r="TWL4" s="157"/>
      <c r="TWM4" s="157"/>
      <c r="TWN4" s="157"/>
      <c r="TWO4" s="157"/>
      <c r="TWP4" s="157"/>
      <c r="TWQ4" s="157"/>
      <c r="TWR4" s="157"/>
      <c r="TWS4" s="157"/>
      <c r="TWT4" s="157"/>
      <c r="TWU4" s="157"/>
      <c r="TWV4" s="157"/>
      <c r="TWW4" s="157"/>
      <c r="TWX4" s="157"/>
      <c r="TWY4" s="157"/>
      <c r="TWZ4" s="157"/>
      <c r="TXA4" s="157"/>
      <c r="TXB4" s="157"/>
      <c r="TXC4" s="157"/>
      <c r="TXD4" s="157"/>
      <c r="TXE4" s="157"/>
      <c r="TXF4" s="157"/>
      <c r="TXG4" s="157"/>
      <c r="TXH4" s="157"/>
      <c r="TXI4" s="157"/>
      <c r="TXJ4" s="157"/>
      <c r="TXK4" s="157"/>
      <c r="TXL4" s="157"/>
      <c r="TXM4" s="157"/>
      <c r="TXN4" s="157"/>
      <c r="TXO4" s="157"/>
      <c r="TXP4" s="157"/>
      <c r="TXQ4" s="157"/>
      <c r="TXR4" s="157"/>
      <c r="TXS4" s="157"/>
      <c r="TXT4" s="157"/>
      <c r="TXU4" s="157"/>
      <c r="TXV4" s="157"/>
      <c r="TXW4" s="157"/>
      <c r="TXX4" s="157"/>
      <c r="TXY4" s="157"/>
      <c r="TXZ4" s="157"/>
      <c r="TYA4" s="157"/>
      <c r="TYB4" s="157"/>
      <c r="TYC4" s="157"/>
      <c r="TYD4" s="157"/>
      <c r="TYE4" s="157"/>
      <c r="TYF4" s="157"/>
      <c r="TYG4" s="157"/>
      <c r="TYH4" s="157"/>
      <c r="TYI4" s="157"/>
      <c r="TYJ4" s="157"/>
      <c r="TYK4" s="157"/>
      <c r="TYL4" s="157"/>
      <c r="TYM4" s="157"/>
      <c r="TYN4" s="157"/>
      <c r="TYO4" s="157"/>
      <c r="TYP4" s="157"/>
      <c r="TYQ4" s="157"/>
      <c r="TYR4" s="157"/>
      <c r="TYS4" s="157"/>
      <c r="TYT4" s="157"/>
      <c r="TYU4" s="157"/>
      <c r="TYV4" s="157"/>
      <c r="TYW4" s="157"/>
      <c r="TYX4" s="157"/>
      <c r="TYY4" s="157"/>
      <c r="TYZ4" s="157"/>
      <c r="TZA4" s="157"/>
      <c r="TZB4" s="157"/>
      <c r="TZC4" s="157"/>
      <c r="TZD4" s="157"/>
      <c r="TZE4" s="157"/>
      <c r="TZF4" s="157"/>
      <c r="TZG4" s="157"/>
      <c r="TZH4" s="157"/>
      <c r="TZI4" s="157"/>
      <c r="TZJ4" s="157"/>
      <c r="TZK4" s="157"/>
      <c r="TZL4" s="157"/>
      <c r="TZM4" s="157"/>
      <c r="TZN4" s="157"/>
      <c r="TZO4" s="157"/>
      <c r="TZP4" s="157"/>
      <c r="TZQ4" s="157"/>
      <c r="TZR4" s="157"/>
      <c r="TZS4" s="157"/>
      <c r="TZT4" s="157"/>
      <c r="TZU4" s="157"/>
      <c r="TZV4" s="157"/>
      <c r="TZW4" s="157"/>
      <c r="TZX4" s="157"/>
      <c r="TZY4" s="157"/>
      <c r="TZZ4" s="157"/>
      <c r="UAA4" s="157"/>
      <c r="UAB4" s="157"/>
      <c r="UAC4" s="157"/>
      <c r="UAD4" s="157"/>
      <c r="UAE4" s="157"/>
      <c r="UAF4" s="157"/>
      <c r="UAG4" s="157"/>
      <c r="UAH4" s="157"/>
      <c r="UAI4" s="157"/>
      <c r="UAJ4" s="157"/>
      <c r="UAK4" s="157"/>
      <c r="UAL4" s="157"/>
      <c r="UAM4" s="157"/>
      <c r="UAN4" s="157"/>
      <c r="UAO4" s="157"/>
      <c r="UAP4" s="157"/>
      <c r="UAQ4" s="157"/>
      <c r="UAR4" s="157"/>
      <c r="UAS4" s="157"/>
      <c r="UAT4" s="157"/>
      <c r="UAU4" s="157"/>
      <c r="UAV4" s="157"/>
      <c r="UAW4" s="157"/>
      <c r="UAX4" s="157"/>
      <c r="UAY4" s="157"/>
      <c r="UAZ4" s="157"/>
      <c r="UBA4" s="157"/>
      <c r="UBB4" s="157"/>
      <c r="UBC4" s="157"/>
      <c r="UBD4" s="157"/>
      <c r="UBE4" s="157"/>
      <c r="UBF4" s="157"/>
      <c r="UBG4" s="157"/>
      <c r="UBH4" s="157"/>
      <c r="UBI4" s="157"/>
      <c r="UBJ4" s="157"/>
      <c r="UBK4" s="157"/>
      <c r="UBL4" s="157"/>
      <c r="UBM4" s="157"/>
      <c r="UBN4" s="157"/>
      <c r="UBO4" s="157"/>
      <c r="UBP4" s="157"/>
      <c r="UBQ4" s="157"/>
      <c r="UBR4" s="157"/>
      <c r="UBS4" s="157"/>
      <c r="UBT4" s="157"/>
      <c r="UBU4" s="157"/>
      <c r="UBV4" s="157"/>
      <c r="UBW4" s="157"/>
      <c r="UBX4" s="157"/>
      <c r="UBY4" s="157"/>
      <c r="UBZ4" s="157"/>
      <c r="UCA4" s="157"/>
      <c r="UCB4" s="157"/>
      <c r="UCC4" s="157"/>
      <c r="UCD4" s="157"/>
      <c r="UCE4" s="157"/>
      <c r="UCF4" s="157"/>
      <c r="UCG4" s="157"/>
      <c r="UCH4" s="157"/>
      <c r="UCI4" s="157"/>
      <c r="UCJ4" s="157"/>
      <c r="UCK4" s="157"/>
      <c r="UCL4" s="157"/>
      <c r="UCM4" s="157"/>
      <c r="UCN4" s="157"/>
      <c r="UCO4" s="157"/>
      <c r="UCP4" s="157"/>
      <c r="UCQ4" s="157"/>
      <c r="UCR4" s="157"/>
      <c r="UCS4" s="157"/>
      <c r="UCT4" s="157"/>
      <c r="UCU4" s="157"/>
      <c r="UCV4" s="157"/>
      <c r="UCW4" s="157"/>
      <c r="UCX4" s="157"/>
      <c r="UCY4" s="157"/>
      <c r="UCZ4" s="157"/>
      <c r="UDA4" s="157"/>
      <c r="UDB4" s="157"/>
      <c r="UDC4" s="157"/>
      <c r="UDD4" s="157"/>
      <c r="UDE4" s="157"/>
      <c r="UDF4" s="157"/>
      <c r="UDG4" s="157"/>
      <c r="UDH4" s="157"/>
      <c r="UDI4" s="157"/>
      <c r="UDJ4" s="157"/>
      <c r="UDK4" s="157"/>
      <c r="UDL4" s="157"/>
      <c r="UDM4" s="157"/>
      <c r="UDN4" s="157"/>
      <c r="UDO4" s="157"/>
      <c r="UDP4" s="157"/>
      <c r="UDQ4" s="157"/>
      <c r="UDR4" s="157"/>
      <c r="UDS4" s="157"/>
      <c r="UDT4" s="157"/>
      <c r="UDU4" s="157"/>
      <c r="UDV4" s="157"/>
      <c r="UDW4" s="157"/>
      <c r="UDX4" s="157"/>
      <c r="UDY4" s="157"/>
      <c r="UDZ4" s="157"/>
      <c r="UEA4" s="157"/>
      <c r="UEB4" s="157"/>
      <c r="UEC4" s="157"/>
      <c r="UED4" s="157"/>
      <c r="UEE4" s="157"/>
      <c r="UEF4" s="157"/>
      <c r="UEG4" s="157"/>
      <c r="UEH4" s="157"/>
      <c r="UEI4" s="157"/>
      <c r="UEJ4" s="157"/>
      <c r="UEK4" s="157"/>
      <c r="UEL4" s="157"/>
      <c r="UEM4" s="157"/>
      <c r="UEN4" s="157"/>
      <c r="UEO4" s="157"/>
      <c r="UEP4" s="157"/>
      <c r="UEQ4" s="157"/>
      <c r="UER4" s="157"/>
      <c r="UES4" s="157"/>
      <c r="UET4" s="157"/>
      <c r="UEU4" s="157"/>
      <c r="UEV4" s="157"/>
      <c r="UEW4" s="157"/>
      <c r="UEX4" s="157"/>
      <c r="UEY4" s="157"/>
      <c r="UEZ4" s="157"/>
      <c r="UFA4" s="157"/>
      <c r="UFB4" s="157"/>
      <c r="UFC4" s="157"/>
      <c r="UFD4" s="157"/>
      <c r="UFE4" s="157"/>
      <c r="UFF4" s="157"/>
      <c r="UFG4" s="157"/>
      <c r="UFH4" s="157"/>
      <c r="UFI4" s="157"/>
      <c r="UFJ4" s="157"/>
      <c r="UFK4" s="157"/>
      <c r="UFL4" s="157"/>
      <c r="UFM4" s="157"/>
      <c r="UFN4" s="157"/>
      <c r="UFO4" s="157"/>
      <c r="UFP4" s="157"/>
      <c r="UFQ4" s="157"/>
      <c r="UFR4" s="157"/>
      <c r="UFS4" s="157"/>
      <c r="UFT4" s="157"/>
      <c r="UFU4" s="157"/>
      <c r="UFV4" s="157"/>
      <c r="UFW4" s="157"/>
      <c r="UFX4" s="157"/>
      <c r="UFY4" s="157"/>
      <c r="UFZ4" s="157"/>
      <c r="UGA4" s="157"/>
      <c r="UGB4" s="157"/>
      <c r="UGC4" s="157"/>
      <c r="UGD4" s="157"/>
      <c r="UGE4" s="157"/>
      <c r="UGF4" s="157"/>
      <c r="UGG4" s="157"/>
      <c r="UGH4" s="157"/>
      <c r="UGI4" s="157"/>
      <c r="UGJ4" s="157"/>
      <c r="UGK4" s="157"/>
      <c r="UGL4" s="157"/>
      <c r="UGM4" s="157"/>
      <c r="UGN4" s="157"/>
      <c r="UGO4" s="157"/>
      <c r="UGP4" s="157"/>
      <c r="UGQ4" s="157"/>
      <c r="UGR4" s="157"/>
      <c r="UGS4" s="157"/>
      <c r="UGT4" s="157"/>
      <c r="UGU4" s="157"/>
      <c r="UGV4" s="157"/>
      <c r="UGW4" s="157"/>
      <c r="UGX4" s="157"/>
      <c r="UGY4" s="157"/>
      <c r="UGZ4" s="157"/>
      <c r="UHA4" s="157"/>
      <c r="UHB4" s="157"/>
      <c r="UHC4" s="157"/>
      <c r="UHD4" s="157"/>
      <c r="UHE4" s="157"/>
      <c r="UHF4" s="157"/>
      <c r="UHG4" s="157"/>
      <c r="UHH4" s="157"/>
      <c r="UHI4" s="157"/>
      <c r="UHJ4" s="157"/>
      <c r="UHK4" s="157"/>
      <c r="UHL4" s="157"/>
      <c r="UHM4" s="157"/>
      <c r="UHN4" s="157"/>
      <c r="UHO4" s="157"/>
      <c r="UHP4" s="157"/>
      <c r="UHQ4" s="157"/>
      <c r="UHR4" s="157"/>
      <c r="UHS4" s="157"/>
      <c r="UHT4" s="157"/>
      <c r="UHU4" s="157"/>
      <c r="UHV4" s="157"/>
      <c r="UHW4" s="157"/>
      <c r="UHX4" s="157"/>
      <c r="UHY4" s="157"/>
      <c r="UHZ4" s="157"/>
      <c r="UIA4" s="157"/>
      <c r="UIB4" s="157"/>
      <c r="UIC4" s="157"/>
      <c r="UID4" s="157"/>
      <c r="UIE4" s="157"/>
      <c r="UIF4" s="157"/>
      <c r="UIG4" s="157"/>
      <c r="UIH4" s="157"/>
      <c r="UII4" s="157"/>
      <c r="UIJ4" s="157"/>
      <c r="UIK4" s="157"/>
      <c r="UIL4" s="157"/>
      <c r="UIM4" s="157"/>
      <c r="UIN4" s="157"/>
      <c r="UIO4" s="157"/>
      <c r="UIP4" s="157"/>
      <c r="UIQ4" s="157"/>
      <c r="UIR4" s="157"/>
      <c r="UIS4" s="157"/>
      <c r="UIT4" s="157"/>
      <c r="UIU4" s="157"/>
      <c r="UIV4" s="157"/>
      <c r="UIW4" s="157"/>
      <c r="UIX4" s="157"/>
      <c r="UIY4" s="157"/>
      <c r="UIZ4" s="157"/>
      <c r="UJA4" s="157"/>
      <c r="UJB4" s="157"/>
      <c r="UJC4" s="157"/>
      <c r="UJD4" s="157"/>
      <c r="UJE4" s="157"/>
      <c r="UJF4" s="157"/>
      <c r="UJG4" s="157"/>
      <c r="UJH4" s="157"/>
      <c r="UJI4" s="157"/>
      <c r="UJJ4" s="157"/>
      <c r="UJK4" s="157"/>
      <c r="UJL4" s="157"/>
      <c r="UJM4" s="157"/>
      <c r="UJN4" s="157"/>
      <c r="UJO4" s="157"/>
      <c r="UJP4" s="157"/>
      <c r="UJQ4" s="157"/>
      <c r="UJR4" s="157"/>
      <c r="UJS4" s="157"/>
      <c r="UJT4" s="157"/>
      <c r="UJU4" s="157"/>
      <c r="UJV4" s="157"/>
      <c r="UJW4" s="157"/>
      <c r="UJX4" s="157"/>
      <c r="UJY4" s="157"/>
      <c r="UJZ4" s="157"/>
      <c r="UKA4" s="157"/>
      <c r="UKB4" s="157"/>
      <c r="UKC4" s="157"/>
      <c r="UKD4" s="157"/>
      <c r="UKE4" s="157"/>
      <c r="UKF4" s="157"/>
      <c r="UKG4" s="157"/>
      <c r="UKH4" s="157"/>
      <c r="UKI4" s="157"/>
      <c r="UKJ4" s="157"/>
      <c r="UKK4" s="157"/>
      <c r="UKL4" s="157"/>
      <c r="UKM4" s="157"/>
      <c r="UKN4" s="157"/>
      <c r="UKO4" s="157"/>
      <c r="UKP4" s="157"/>
      <c r="UKQ4" s="157"/>
      <c r="UKR4" s="157"/>
      <c r="UKS4" s="157"/>
      <c r="UKT4" s="157"/>
      <c r="UKU4" s="157"/>
      <c r="UKV4" s="157"/>
      <c r="UKW4" s="157"/>
      <c r="UKX4" s="157"/>
      <c r="UKY4" s="157"/>
      <c r="UKZ4" s="157"/>
      <c r="ULA4" s="157"/>
      <c r="ULB4" s="157"/>
      <c r="ULC4" s="157"/>
      <c r="ULD4" s="157"/>
      <c r="ULE4" s="157"/>
      <c r="ULF4" s="157"/>
      <c r="ULG4" s="157"/>
      <c r="ULH4" s="157"/>
      <c r="ULI4" s="157"/>
      <c r="ULJ4" s="157"/>
      <c r="ULK4" s="157"/>
      <c r="ULL4" s="157"/>
      <c r="ULM4" s="157"/>
      <c r="ULN4" s="157"/>
      <c r="ULO4" s="157"/>
      <c r="ULP4" s="157"/>
      <c r="ULQ4" s="157"/>
      <c r="ULR4" s="157"/>
      <c r="ULS4" s="157"/>
      <c r="ULT4" s="157"/>
      <c r="ULU4" s="157"/>
      <c r="ULV4" s="157"/>
      <c r="ULW4" s="157"/>
      <c r="ULX4" s="157"/>
      <c r="ULY4" s="157"/>
      <c r="ULZ4" s="157"/>
      <c r="UMA4" s="157"/>
      <c r="UMB4" s="157"/>
      <c r="UMC4" s="157"/>
      <c r="UMD4" s="157"/>
      <c r="UME4" s="157"/>
      <c r="UMF4" s="157"/>
      <c r="UMG4" s="157"/>
      <c r="UMH4" s="157"/>
      <c r="UMI4" s="157"/>
      <c r="UMJ4" s="157"/>
      <c r="UMK4" s="157"/>
      <c r="UML4" s="157"/>
      <c r="UMM4" s="157"/>
      <c r="UMN4" s="157"/>
      <c r="UMO4" s="157"/>
      <c r="UMP4" s="157"/>
      <c r="UMQ4" s="157"/>
      <c r="UMR4" s="157"/>
      <c r="UMS4" s="157"/>
      <c r="UMT4" s="157"/>
      <c r="UMU4" s="157"/>
      <c r="UMV4" s="157"/>
      <c r="UMW4" s="157"/>
      <c r="UMX4" s="157"/>
      <c r="UMY4" s="157"/>
      <c r="UMZ4" s="157"/>
      <c r="UNA4" s="157"/>
      <c r="UNB4" s="157"/>
      <c r="UNC4" s="157"/>
      <c r="UND4" s="157"/>
      <c r="UNE4" s="157"/>
      <c r="UNF4" s="157"/>
      <c r="UNG4" s="157"/>
      <c r="UNH4" s="157"/>
      <c r="UNI4" s="157"/>
      <c r="UNJ4" s="157"/>
      <c r="UNK4" s="157"/>
      <c r="UNL4" s="157"/>
      <c r="UNM4" s="157"/>
      <c r="UNN4" s="157"/>
      <c r="UNO4" s="157"/>
      <c r="UNP4" s="157"/>
      <c r="UNQ4" s="157"/>
      <c r="UNR4" s="157"/>
      <c r="UNS4" s="157"/>
      <c r="UNT4" s="157"/>
      <c r="UNU4" s="157"/>
      <c r="UNV4" s="157"/>
      <c r="UNW4" s="157"/>
      <c r="UNX4" s="157"/>
      <c r="UNY4" s="157"/>
      <c r="UNZ4" s="157"/>
      <c r="UOA4" s="157"/>
      <c r="UOB4" s="157"/>
      <c r="UOC4" s="157"/>
      <c r="UOD4" s="157"/>
      <c r="UOE4" s="157"/>
      <c r="UOF4" s="157"/>
      <c r="UOG4" s="157"/>
      <c r="UOH4" s="157"/>
      <c r="UOI4" s="157"/>
      <c r="UOJ4" s="157"/>
      <c r="UOK4" s="157"/>
      <c r="UOL4" s="157"/>
      <c r="UOM4" s="157"/>
      <c r="UON4" s="157"/>
      <c r="UOO4" s="157"/>
      <c r="UOP4" s="157"/>
      <c r="UOQ4" s="157"/>
      <c r="UOR4" s="157"/>
      <c r="UOS4" s="157"/>
      <c r="UOT4" s="157"/>
      <c r="UOU4" s="157"/>
      <c r="UOV4" s="157"/>
      <c r="UOW4" s="157"/>
      <c r="UOX4" s="157"/>
      <c r="UOY4" s="157"/>
      <c r="UOZ4" s="157"/>
      <c r="UPA4" s="157"/>
      <c r="UPB4" s="157"/>
      <c r="UPC4" s="157"/>
      <c r="UPD4" s="157"/>
      <c r="UPE4" s="157"/>
      <c r="UPF4" s="157"/>
      <c r="UPG4" s="157"/>
      <c r="UPH4" s="157"/>
      <c r="UPI4" s="157"/>
      <c r="UPJ4" s="157"/>
      <c r="UPK4" s="157"/>
      <c r="UPL4" s="157"/>
      <c r="UPM4" s="157"/>
      <c r="UPN4" s="157"/>
      <c r="UPO4" s="157"/>
      <c r="UPP4" s="157"/>
      <c r="UPQ4" s="157"/>
      <c r="UPR4" s="157"/>
      <c r="UPS4" s="157"/>
      <c r="UPT4" s="157"/>
      <c r="UPU4" s="157"/>
      <c r="UPV4" s="157"/>
      <c r="UPW4" s="157"/>
      <c r="UPX4" s="157"/>
      <c r="UPY4" s="157"/>
      <c r="UPZ4" s="157"/>
      <c r="UQA4" s="157"/>
      <c r="UQB4" s="157"/>
      <c r="UQC4" s="157"/>
      <c r="UQD4" s="157"/>
      <c r="UQE4" s="157"/>
      <c r="UQF4" s="157"/>
      <c r="UQG4" s="157"/>
      <c r="UQH4" s="157"/>
      <c r="UQI4" s="157"/>
      <c r="UQJ4" s="157"/>
      <c r="UQK4" s="157"/>
      <c r="UQL4" s="157"/>
      <c r="UQM4" s="157"/>
      <c r="UQN4" s="157"/>
      <c r="UQO4" s="157"/>
      <c r="UQP4" s="157"/>
      <c r="UQQ4" s="157"/>
      <c r="UQR4" s="157"/>
      <c r="UQS4" s="157"/>
      <c r="UQT4" s="157"/>
      <c r="UQU4" s="157"/>
      <c r="UQV4" s="157"/>
      <c r="UQW4" s="157"/>
      <c r="UQX4" s="157"/>
      <c r="UQY4" s="157"/>
      <c r="UQZ4" s="157"/>
      <c r="URA4" s="157"/>
      <c r="URB4" s="157"/>
      <c r="URC4" s="157"/>
      <c r="URD4" s="157"/>
      <c r="URE4" s="157"/>
      <c r="URF4" s="157"/>
      <c r="URG4" s="157"/>
      <c r="URH4" s="157"/>
      <c r="URI4" s="157"/>
      <c r="URJ4" s="157"/>
      <c r="URK4" s="157"/>
      <c r="URL4" s="157"/>
      <c r="URM4" s="157"/>
      <c r="URN4" s="157"/>
      <c r="URO4" s="157"/>
      <c r="URP4" s="157"/>
      <c r="URQ4" s="157"/>
      <c r="URR4" s="157"/>
      <c r="URS4" s="157"/>
      <c r="URT4" s="157"/>
      <c r="URU4" s="157"/>
      <c r="URV4" s="157"/>
      <c r="URW4" s="157"/>
      <c r="URX4" s="157"/>
      <c r="URY4" s="157"/>
      <c r="URZ4" s="157"/>
      <c r="USA4" s="157"/>
      <c r="USB4" s="157"/>
      <c r="USC4" s="157"/>
      <c r="USD4" s="157"/>
      <c r="USE4" s="157"/>
      <c r="USF4" s="157"/>
      <c r="USG4" s="157"/>
      <c r="USH4" s="157"/>
      <c r="USI4" s="157"/>
      <c r="USJ4" s="157"/>
      <c r="USK4" s="157"/>
      <c r="USL4" s="157"/>
      <c r="USM4" s="157"/>
      <c r="USN4" s="157"/>
      <c r="USO4" s="157"/>
      <c r="USP4" s="157"/>
      <c r="USQ4" s="157"/>
      <c r="USR4" s="157"/>
      <c r="USS4" s="157"/>
      <c r="UST4" s="157"/>
      <c r="USU4" s="157"/>
      <c r="USV4" s="157"/>
      <c r="USW4" s="157"/>
      <c r="USX4" s="157"/>
      <c r="USY4" s="157"/>
      <c r="USZ4" s="157"/>
      <c r="UTA4" s="157"/>
      <c r="UTB4" s="157"/>
      <c r="UTC4" s="157"/>
      <c r="UTD4" s="157"/>
      <c r="UTE4" s="157"/>
      <c r="UTF4" s="157"/>
      <c r="UTG4" s="157"/>
      <c r="UTH4" s="157"/>
      <c r="UTI4" s="157"/>
      <c r="UTJ4" s="157"/>
      <c r="UTK4" s="157"/>
      <c r="UTL4" s="157"/>
      <c r="UTM4" s="157"/>
      <c r="UTN4" s="157"/>
      <c r="UTO4" s="157"/>
      <c r="UTP4" s="157"/>
      <c r="UTQ4" s="157"/>
      <c r="UTR4" s="157"/>
      <c r="UTS4" s="157"/>
      <c r="UTT4" s="157"/>
      <c r="UTU4" s="157"/>
      <c r="UTV4" s="157"/>
      <c r="UTW4" s="157"/>
      <c r="UTX4" s="157"/>
      <c r="UTY4" s="157"/>
      <c r="UTZ4" s="157"/>
      <c r="UUA4" s="157"/>
      <c r="UUB4" s="157"/>
      <c r="UUC4" s="157"/>
      <c r="UUD4" s="157"/>
      <c r="UUE4" s="157"/>
      <c r="UUF4" s="157"/>
      <c r="UUG4" s="157"/>
      <c r="UUH4" s="157"/>
      <c r="UUI4" s="157"/>
      <c r="UUJ4" s="157"/>
      <c r="UUK4" s="157"/>
      <c r="UUL4" s="157"/>
      <c r="UUM4" s="157"/>
      <c r="UUN4" s="157"/>
      <c r="UUO4" s="157"/>
      <c r="UUP4" s="157"/>
      <c r="UUQ4" s="157"/>
      <c r="UUR4" s="157"/>
      <c r="UUS4" s="157"/>
      <c r="UUT4" s="157"/>
      <c r="UUU4" s="157"/>
      <c r="UUV4" s="157"/>
      <c r="UUW4" s="157"/>
      <c r="UUX4" s="157"/>
      <c r="UUY4" s="157"/>
      <c r="UUZ4" s="157"/>
      <c r="UVA4" s="157"/>
      <c r="UVB4" s="157"/>
      <c r="UVC4" s="157"/>
      <c r="UVD4" s="157"/>
      <c r="UVE4" s="157"/>
      <c r="UVF4" s="157"/>
      <c r="UVG4" s="157"/>
      <c r="UVH4" s="157"/>
      <c r="UVI4" s="157"/>
      <c r="UVJ4" s="157"/>
      <c r="UVK4" s="157"/>
      <c r="UVL4" s="157"/>
      <c r="UVM4" s="157"/>
      <c r="UVN4" s="157"/>
      <c r="UVO4" s="157"/>
      <c r="UVP4" s="157"/>
      <c r="UVQ4" s="157"/>
      <c r="UVR4" s="157"/>
      <c r="UVS4" s="157"/>
      <c r="UVT4" s="157"/>
      <c r="UVU4" s="157"/>
      <c r="UVV4" s="157"/>
      <c r="UVW4" s="157"/>
      <c r="UVX4" s="157"/>
      <c r="UVY4" s="157"/>
      <c r="UVZ4" s="157"/>
      <c r="UWA4" s="157"/>
      <c r="UWB4" s="157"/>
      <c r="UWC4" s="157"/>
      <c r="UWD4" s="157"/>
      <c r="UWE4" s="157"/>
      <c r="UWF4" s="157"/>
      <c r="UWG4" s="157"/>
      <c r="UWH4" s="157"/>
      <c r="UWI4" s="157"/>
      <c r="UWJ4" s="157"/>
      <c r="UWK4" s="157"/>
      <c r="UWL4" s="157"/>
      <c r="UWM4" s="157"/>
      <c r="UWN4" s="157"/>
      <c r="UWO4" s="157"/>
      <c r="UWP4" s="157"/>
      <c r="UWQ4" s="157"/>
      <c r="UWR4" s="157"/>
      <c r="UWS4" s="157"/>
      <c r="UWT4" s="157"/>
      <c r="UWU4" s="157"/>
      <c r="UWV4" s="157"/>
      <c r="UWW4" s="157"/>
      <c r="UWX4" s="157"/>
      <c r="UWY4" s="157"/>
      <c r="UWZ4" s="157"/>
      <c r="UXA4" s="157"/>
      <c r="UXB4" s="157"/>
      <c r="UXC4" s="157"/>
      <c r="UXD4" s="157"/>
      <c r="UXE4" s="157"/>
      <c r="UXF4" s="157"/>
      <c r="UXG4" s="157"/>
      <c r="UXH4" s="157"/>
      <c r="UXI4" s="157"/>
      <c r="UXJ4" s="157"/>
      <c r="UXK4" s="157"/>
      <c r="UXL4" s="157"/>
      <c r="UXM4" s="157"/>
      <c r="UXN4" s="157"/>
      <c r="UXO4" s="157"/>
      <c r="UXP4" s="157"/>
      <c r="UXQ4" s="157"/>
      <c r="UXR4" s="157"/>
      <c r="UXS4" s="157"/>
      <c r="UXT4" s="157"/>
      <c r="UXU4" s="157"/>
      <c r="UXV4" s="157"/>
      <c r="UXW4" s="157"/>
      <c r="UXX4" s="157"/>
      <c r="UXY4" s="157"/>
      <c r="UXZ4" s="157"/>
      <c r="UYA4" s="157"/>
      <c r="UYB4" s="157"/>
      <c r="UYC4" s="157"/>
      <c r="UYD4" s="157"/>
      <c r="UYE4" s="157"/>
      <c r="UYF4" s="157"/>
      <c r="UYG4" s="157"/>
      <c r="UYH4" s="157"/>
      <c r="UYI4" s="157"/>
      <c r="UYJ4" s="157"/>
      <c r="UYK4" s="157"/>
      <c r="UYL4" s="157"/>
      <c r="UYM4" s="157"/>
      <c r="UYN4" s="157"/>
      <c r="UYO4" s="157"/>
      <c r="UYP4" s="157"/>
      <c r="UYQ4" s="157"/>
      <c r="UYR4" s="157"/>
      <c r="UYS4" s="157"/>
      <c r="UYT4" s="157"/>
      <c r="UYU4" s="157"/>
      <c r="UYV4" s="157"/>
      <c r="UYW4" s="157"/>
      <c r="UYX4" s="157"/>
      <c r="UYY4" s="157"/>
      <c r="UYZ4" s="157"/>
      <c r="UZA4" s="157"/>
      <c r="UZB4" s="157"/>
      <c r="UZC4" s="157"/>
      <c r="UZD4" s="157"/>
      <c r="UZE4" s="157"/>
      <c r="UZF4" s="157"/>
      <c r="UZG4" s="157"/>
      <c r="UZH4" s="157"/>
      <c r="UZI4" s="157"/>
      <c r="UZJ4" s="157"/>
      <c r="UZK4" s="157"/>
      <c r="UZL4" s="157"/>
      <c r="UZM4" s="157"/>
      <c r="UZN4" s="157"/>
      <c r="UZO4" s="157"/>
      <c r="UZP4" s="157"/>
      <c r="UZQ4" s="157"/>
      <c r="UZR4" s="157"/>
      <c r="UZS4" s="157"/>
      <c r="UZT4" s="157"/>
      <c r="UZU4" s="157"/>
      <c r="UZV4" s="157"/>
      <c r="UZW4" s="157"/>
      <c r="UZX4" s="157"/>
      <c r="UZY4" s="157"/>
      <c r="UZZ4" s="157"/>
      <c r="VAA4" s="157"/>
      <c r="VAB4" s="157"/>
      <c r="VAC4" s="157"/>
      <c r="VAD4" s="157"/>
      <c r="VAE4" s="157"/>
      <c r="VAF4" s="157"/>
      <c r="VAG4" s="157"/>
      <c r="VAH4" s="157"/>
      <c r="VAI4" s="157"/>
      <c r="VAJ4" s="157"/>
      <c r="VAK4" s="157"/>
      <c r="VAL4" s="157"/>
      <c r="VAM4" s="157"/>
      <c r="VAN4" s="157"/>
      <c r="VAO4" s="157"/>
      <c r="VAP4" s="157"/>
      <c r="VAQ4" s="157"/>
      <c r="VAR4" s="157"/>
      <c r="VAS4" s="157"/>
      <c r="VAT4" s="157"/>
      <c r="VAU4" s="157"/>
      <c r="VAV4" s="157"/>
      <c r="VAW4" s="157"/>
      <c r="VAX4" s="157"/>
      <c r="VAY4" s="157"/>
      <c r="VAZ4" s="157"/>
      <c r="VBA4" s="157"/>
      <c r="VBB4" s="157"/>
      <c r="VBC4" s="157"/>
      <c r="VBD4" s="157"/>
      <c r="VBE4" s="157"/>
      <c r="VBF4" s="157"/>
      <c r="VBG4" s="157"/>
      <c r="VBH4" s="157"/>
      <c r="VBI4" s="157"/>
      <c r="VBJ4" s="157"/>
      <c r="VBK4" s="157"/>
      <c r="VBL4" s="157"/>
      <c r="VBM4" s="157"/>
      <c r="VBN4" s="157"/>
      <c r="VBO4" s="157"/>
      <c r="VBP4" s="157"/>
      <c r="VBQ4" s="157"/>
      <c r="VBR4" s="157"/>
      <c r="VBS4" s="157"/>
      <c r="VBT4" s="157"/>
      <c r="VBU4" s="157"/>
      <c r="VBV4" s="157"/>
      <c r="VBW4" s="157"/>
      <c r="VBX4" s="157"/>
      <c r="VBY4" s="157"/>
      <c r="VBZ4" s="157"/>
      <c r="VCA4" s="157"/>
      <c r="VCB4" s="157"/>
      <c r="VCC4" s="157"/>
      <c r="VCD4" s="157"/>
      <c r="VCE4" s="157"/>
      <c r="VCF4" s="157"/>
      <c r="VCG4" s="157"/>
      <c r="VCH4" s="157"/>
      <c r="VCI4" s="157"/>
      <c r="VCJ4" s="157"/>
      <c r="VCK4" s="157"/>
      <c r="VCL4" s="157"/>
      <c r="VCM4" s="157"/>
      <c r="VCN4" s="157"/>
      <c r="VCO4" s="157"/>
      <c r="VCP4" s="157"/>
      <c r="VCQ4" s="157"/>
      <c r="VCR4" s="157"/>
      <c r="VCS4" s="157"/>
      <c r="VCT4" s="157"/>
      <c r="VCU4" s="157"/>
      <c r="VCV4" s="157"/>
      <c r="VCW4" s="157"/>
      <c r="VCX4" s="157"/>
      <c r="VCY4" s="157"/>
      <c r="VCZ4" s="157"/>
      <c r="VDA4" s="157"/>
      <c r="VDB4" s="157"/>
      <c r="VDC4" s="157"/>
      <c r="VDD4" s="157"/>
      <c r="VDE4" s="157"/>
      <c r="VDF4" s="157"/>
      <c r="VDG4" s="157"/>
      <c r="VDH4" s="157"/>
      <c r="VDI4" s="157"/>
      <c r="VDJ4" s="157"/>
      <c r="VDK4" s="157"/>
      <c r="VDL4" s="157"/>
      <c r="VDM4" s="157"/>
      <c r="VDN4" s="157"/>
      <c r="VDO4" s="157"/>
      <c r="VDP4" s="157"/>
      <c r="VDQ4" s="157"/>
      <c r="VDR4" s="157"/>
      <c r="VDS4" s="157"/>
      <c r="VDT4" s="157"/>
      <c r="VDU4" s="157"/>
      <c r="VDV4" s="157"/>
      <c r="VDW4" s="157"/>
      <c r="VDX4" s="157"/>
      <c r="VDY4" s="157"/>
      <c r="VDZ4" s="157"/>
      <c r="VEA4" s="157"/>
      <c r="VEB4" s="157"/>
      <c r="VEC4" s="157"/>
      <c r="VED4" s="157"/>
      <c r="VEE4" s="157"/>
      <c r="VEF4" s="157"/>
      <c r="VEG4" s="157"/>
      <c r="VEH4" s="157"/>
      <c r="VEI4" s="157"/>
      <c r="VEJ4" s="157"/>
      <c r="VEK4" s="157"/>
      <c r="VEL4" s="157"/>
      <c r="VEM4" s="157"/>
      <c r="VEN4" s="157"/>
      <c r="VEO4" s="157"/>
      <c r="VEP4" s="157"/>
      <c r="VEQ4" s="157"/>
      <c r="VER4" s="157"/>
      <c r="VES4" s="157"/>
      <c r="VET4" s="157"/>
      <c r="VEU4" s="157"/>
      <c r="VEV4" s="157"/>
      <c r="VEW4" s="157"/>
      <c r="VEX4" s="157"/>
      <c r="VEY4" s="157"/>
      <c r="VEZ4" s="157"/>
      <c r="VFA4" s="157"/>
      <c r="VFB4" s="157"/>
      <c r="VFC4" s="157"/>
      <c r="VFD4" s="157"/>
      <c r="VFE4" s="157"/>
      <c r="VFF4" s="157"/>
      <c r="VFG4" s="157"/>
      <c r="VFH4" s="157"/>
      <c r="VFI4" s="157"/>
      <c r="VFJ4" s="157"/>
      <c r="VFK4" s="157"/>
      <c r="VFL4" s="157"/>
      <c r="VFM4" s="157"/>
      <c r="VFN4" s="157"/>
      <c r="VFO4" s="157"/>
      <c r="VFP4" s="157"/>
      <c r="VFQ4" s="157"/>
      <c r="VFR4" s="157"/>
      <c r="VFS4" s="157"/>
      <c r="VFT4" s="157"/>
      <c r="VFU4" s="157"/>
      <c r="VFV4" s="157"/>
      <c r="VFW4" s="157"/>
      <c r="VFX4" s="157"/>
      <c r="VFY4" s="157"/>
      <c r="VFZ4" s="157"/>
      <c r="VGA4" s="157"/>
      <c r="VGB4" s="157"/>
      <c r="VGC4" s="157"/>
      <c r="VGD4" s="157"/>
      <c r="VGE4" s="157"/>
      <c r="VGF4" s="157"/>
      <c r="VGG4" s="157"/>
      <c r="VGH4" s="157"/>
      <c r="VGI4" s="157"/>
      <c r="VGJ4" s="157"/>
      <c r="VGK4" s="157"/>
      <c r="VGL4" s="157"/>
      <c r="VGM4" s="157"/>
      <c r="VGN4" s="157"/>
      <c r="VGO4" s="157"/>
      <c r="VGP4" s="157"/>
      <c r="VGQ4" s="157"/>
      <c r="VGR4" s="157"/>
      <c r="VGS4" s="157"/>
      <c r="VGT4" s="157"/>
      <c r="VGU4" s="157"/>
      <c r="VGV4" s="157"/>
      <c r="VGW4" s="157"/>
      <c r="VGX4" s="157"/>
      <c r="VGY4" s="157"/>
      <c r="VGZ4" s="157"/>
      <c r="VHA4" s="157"/>
      <c r="VHB4" s="157"/>
      <c r="VHC4" s="157"/>
      <c r="VHD4" s="157"/>
      <c r="VHE4" s="157"/>
      <c r="VHF4" s="157"/>
      <c r="VHG4" s="157"/>
      <c r="VHH4" s="157"/>
      <c r="VHI4" s="157"/>
      <c r="VHJ4" s="157"/>
      <c r="VHK4" s="157"/>
      <c r="VHL4" s="157"/>
      <c r="VHM4" s="157"/>
      <c r="VHN4" s="157"/>
      <c r="VHO4" s="157"/>
      <c r="VHP4" s="157"/>
      <c r="VHQ4" s="157"/>
      <c r="VHR4" s="157"/>
      <c r="VHS4" s="157"/>
      <c r="VHT4" s="157"/>
      <c r="VHU4" s="157"/>
      <c r="VHV4" s="157"/>
      <c r="VHW4" s="157"/>
      <c r="VHX4" s="157"/>
      <c r="VHY4" s="157"/>
      <c r="VHZ4" s="157"/>
      <c r="VIA4" s="157"/>
      <c r="VIB4" s="157"/>
      <c r="VIC4" s="157"/>
      <c r="VID4" s="157"/>
      <c r="VIE4" s="157"/>
      <c r="VIF4" s="157"/>
      <c r="VIG4" s="157"/>
      <c r="VIH4" s="157"/>
      <c r="VII4" s="157"/>
      <c r="VIJ4" s="157"/>
      <c r="VIK4" s="157"/>
      <c r="VIL4" s="157"/>
      <c r="VIM4" s="157"/>
      <c r="VIN4" s="157"/>
      <c r="VIO4" s="157"/>
      <c r="VIP4" s="157"/>
      <c r="VIQ4" s="157"/>
      <c r="VIR4" s="157"/>
      <c r="VIS4" s="157"/>
      <c r="VIT4" s="157"/>
      <c r="VIU4" s="157"/>
      <c r="VIV4" s="157"/>
      <c r="VIW4" s="157"/>
      <c r="VIX4" s="157"/>
      <c r="VIY4" s="157"/>
      <c r="VIZ4" s="157"/>
      <c r="VJA4" s="157"/>
      <c r="VJB4" s="157"/>
      <c r="VJC4" s="157"/>
      <c r="VJD4" s="157"/>
      <c r="VJE4" s="157"/>
      <c r="VJF4" s="157"/>
      <c r="VJG4" s="157"/>
      <c r="VJH4" s="157"/>
      <c r="VJI4" s="157"/>
      <c r="VJJ4" s="157"/>
      <c r="VJK4" s="157"/>
      <c r="VJL4" s="157"/>
      <c r="VJM4" s="157"/>
      <c r="VJN4" s="157"/>
      <c r="VJO4" s="157"/>
      <c r="VJP4" s="157"/>
      <c r="VJQ4" s="157"/>
      <c r="VJR4" s="157"/>
      <c r="VJS4" s="157"/>
      <c r="VJT4" s="157"/>
      <c r="VJU4" s="157"/>
      <c r="VJV4" s="157"/>
      <c r="VJW4" s="157"/>
      <c r="VJX4" s="157"/>
      <c r="VJY4" s="157"/>
      <c r="VJZ4" s="157"/>
      <c r="VKA4" s="157"/>
      <c r="VKB4" s="157"/>
      <c r="VKC4" s="157"/>
      <c r="VKD4" s="157"/>
      <c r="VKE4" s="157"/>
      <c r="VKF4" s="157"/>
      <c r="VKG4" s="157"/>
      <c r="VKH4" s="157"/>
      <c r="VKI4" s="157"/>
      <c r="VKJ4" s="157"/>
      <c r="VKK4" s="157"/>
      <c r="VKL4" s="157"/>
      <c r="VKM4" s="157"/>
      <c r="VKN4" s="157"/>
      <c r="VKO4" s="157"/>
      <c r="VKP4" s="157"/>
      <c r="VKQ4" s="157"/>
      <c r="VKR4" s="157"/>
      <c r="VKS4" s="157"/>
      <c r="VKT4" s="157"/>
      <c r="VKU4" s="157"/>
      <c r="VKV4" s="157"/>
      <c r="VKW4" s="157"/>
      <c r="VKX4" s="157"/>
      <c r="VKY4" s="157"/>
      <c r="VKZ4" s="157"/>
      <c r="VLA4" s="157"/>
      <c r="VLB4" s="157"/>
      <c r="VLC4" s="157"/>
      <c r="VLD4" s="157"/>
      <c r="VLE4" s="157"/>
      <c r="VLF4" s="157"/>
      <c r="VLG4" s="157"/>
      <c r="VLH4" s="157"/>
      <c r="VLI4" s="157"/>
      <c r="VLJ4" s="157"/>
      <c r="VLK4" s="157"/>
      <c r="VLL4" s="157"/>
      <c r="VLM4" s="157"/>
      <c r="VLN4" s="157"/>
      <c r="VLO4" s="157"/>
      <c r="VLP4" s="157"/>
      <c r="VLQ4" s="157"/>
      <c r="VLR4" s="157"/>
      <c r="VLS4" s="157"/>
      <c r="VLT4" s="157"/>
      <c r="VLU4" s="157"/>
      <c r="VLV4" s="157"/>
      <c r="VLW4" s="157"/>
      <c r="VLX4" s="157"/>
      <c r="VLY4" s="157"/>
      <c r="VLZ4" s="157"/>
      <c r="VMA4" s="157"/>
      <c r="VMB4" s="157"/>
      <c r="VMC4" s="157"/>
      <c r="VMD4" s="157"/>
      <c r="VME4" s="157"/>
      <c r="VMF4" s="157"/>
      <c r="VMG4" s="157"/>
      <c r="VMH4" s="157"/>
      <c r="VMI4" s="157"/>
      <c r="VMJ4" s="157"/>
      <c r="VMK4" s="157"/>
      <c r="VML4" s="157"/>
      <c r="VMM4" s="157"/>
      <c r="VMN4" s="157"/>
      <c r="VMO4" s="157"/>
      <c r="VMP4" s="157"/>
      <c r="VMQ4" s="157"/>
      <c r="VMR4" s="157"/>
      <c r="VMS4" s="157"/>
      <c r="VMT4" s="157"/>
      <c r="VMU4" s="157"/>
      <c r="VMV4" s="157"/>
      <c r="VMW4" s="157"/>
      <c r="VMX4" s="157"/>
      <c r="VMY4" s="157"/>
      <c r="VMZ4" s="157"/>
      <c r="VNA4" s="157"/>
      <c r="VNB4" s="157"/>
      <c r="VNC4" s="157"/>
      <c r="VND4" s="157"/>
      <c r="VNE4" s="157"/>
      <c r="VNF4" s="157"/>
      <c r="VNG4" s="157"/>
      <c r="VNH4" s="157"/>
      <c r="VNI4" s="157"/>
      <c r="VNJ4" s="157"/>
      <c r="VNK4" s="157"/>
      <c r="VNL4" s="157"/>
      <c r="VNM4" s="157"/>
      <c r="VNN4" s="157"/>
      <c r="VNO4" s="157"/>
      <c r="VNP4" s="157"/>
      <c r="VNQ4" s="157"/>
      <c r="VNR4" s="157"/>
      <c r="VNS4" s="157"/>
      <c r="VNT4" s="157"/>
      <c r="VNU4" s="157"/>
      <c r="VNV4" s="157"/>
      <c r="VNW4" s="157"/>
      <c r="VNX4" s="157"/>
      <c r="VNY4" s="157"/>
      <c r="VNZ4" s="157"/>
      <c r="VOA4" s="157"/>
      <c r="VOB4" s="157"/>
      <c r="VOC4" s="157"/>
      <c r="VOD4" s="157"/>
      <c r="VOE4" s="157"/>
      <c r="VOF4" s="157"/>
      <c r="VOG4" s="157"/>
      <c r="VOH4" s="157"/>
      <c r="VOI4" s="157"/>
      <c r="VOJ4" s="157"/>
      <c r="VOK4" s="157"/>
      <c r="VOL4" s="157"/>
      <c r="VOM4" s="157"/>
      <c r="VON4" s="157"/>
      <c r="VOO4" s="157"/>
      <c r="VOP4" s="157"/>
      <c r="VOQ4" s="157"/>
      <c r="VOR4" s="157"/>
      <c r="VOS4" s="157"/>
      <c r="VOT4" s="157"/>
      <c r="VOU4" s="157"/>
      <c r="VOV4" s="157"/>
      <c r="VOW4" s="157"/>
      <c r="VOX4" s="157"/>
      <c r="VOY4" s="157"/>
      <c r="VOZ4" s="157"/>
      <c r="VPA4" s="157"/>
      <c r="VPB4" s="157"/>
      <c r="VPC4" s="157"/>
      <c r="VPD4" s="157"/>
      <c r="VPE4" s="157"/>
      <c r="VPF4" s="157"/>
      <c r="VPG4" s="157"/>
      <c r="VPH4" s="157"/>
      <c r="VPI4" s="157"/>
      <c r="VPJ4" s="157"/>
      <c r="VPK4" s="157"/>
      <c r="VPL4" s="157"/>
      <c r="VPM4" s="157"/>
      <c r="VPN4" s="157"/>
      <c r="VPO4" s="157"/>
      <c r="VPP4" s="157"/>
      <c r="VPQ4" s="157"/>
      <c r="VPR4" s="157"/>
      <c r="VPS4" s="157"/>
      <c r="VPT4" s="157"/>
      <c r="VPU4" s="157"/>
      <c r="VPV4" s="157"/>
      <c r="VPW4" s="157"/>
      <c r="VPX4" s="157"/>
      <c r="VPY4" s="157"/>
      <c r="VPZ4" s="157"/>
      <c r="VQA4" s="157"/>
      <c r="VQB4" s="157"/>
      <c r="VQC4" s="157"/>
      <c r="VQD4" s="157"/>
      <c r="VQE4" s="157"/>
      <c r="VQF4" s="157"/>
      <c r="VQG4" s="157"/>
      <c r="VQH4" s="157"/>
      <c r="VQI4" s="157"/>
      <c r="VQJ4" s="157"/>
      <c r="VQK4" s="157"/>
      <c r="VQL4" s="157"/>
      <c r="VQM4" s="157"/>
      <c r="VQN4" s="157"/>
      <c r="VQO4" s="157"/>
      <c r="VQP4" s="157"/>
      <c r="VQQ4" s="157"/>
      <c r="VQR4" s="157"/>
      <c r="VQS4" s="157"/>
      <c r="VQT4" s="157"/>
      <c r="VQU4" s="157"/>
      <c r="VQV4" s="157"/>
      <c r="VQW4" s="157"/>
      <c r="VQX4" s="157"/>
      <c r="VQY4" s="157"/>
      <c r="VQZ4" s="157"/>
      <c r="VRA4" s="157"/>
      <c r="VRB4" s="157"/>
      <c r="VRC4" s="157"/>
      <c r="VRD4" s="157"/>
      <c r="VRE4" s="157"/>
      <c r="VRF4" s="157"/>
      <c r="VRG4" s="157"/>
      <c r="VRH4" s="157"/>
      <c r="VRI4" s="157"/>
      <c r="VRJ4" s="157"/>
      <c r="VRK4" s="157"/>
      <c r="VRL4" s="157"/>
      <c r="VRM4" s="157"/>
      <c r="VRN4" s="157"/>
      <c r="VRO4" s="157"/>
      <c r="VRP4" s="157"/>
      <c r="VRQ4" s="157"/>
      <c r="VRR4" s="157"/>
      <c r="VRS4" s="157"/>
      <c r="VRT4" s="157"/>
      <c r="VRU4" s="157"/>
      <c r="VRV4" s="157"/>
      <c r="VRW4" s="157"/>
      <c r="VRX4" s="157"/>
      <c r="VRY4" s="157"/>
      <c r="VRZ4" s="157"/>
      <c r="VSA4" s="157"/>
      <c r="VSB4" s="157"/>
      <c r="VSC4" s="157"/>
      <c r="VSD4" s="157"/>
      <c r="VSE4" s="157"/>
      <c r="VSF4" s="157"/>
      <c r="VSG4" s="157"/>
      <c r="VSH4" s="157"/>
      <c r="VSI4" s="157"/>
      <c r="VSJ4" s="157"/>
      <c r="VSK4" s="157"/>
      <c r="VSL4" s="157"/>
      <c r="VSM4" s="157"/>
      <c r="VSN4" s="157"/>
      <c r="VSO4" s="157"/>
      <c r="VSP4" s="157"/>
      <c r="VSQ4" s="157"/>
      <c r="VSR4" s="157"/>
      <c r="VSS4" s="157"/>
      <c r="VST4" s="157"/>
      <c r="VSU4" s="157"/>
      <c r="VSV4" s="157"/>
      <c r="VSW4" s="157"/>
      <c r="VSX4" s="157"/>
      <c r="VSY4" s="157"/>
      <c r="VSZ4" s="157"/>
      <c r="VTA4" s="157"/>
      <c r="VTB4" s="157"/>
      <c r="VTC4" s="157"/>
      <c r="VTD4" s="157"/>
      <c r="VTE4" s="157"/>
      <c r="VTF4" s="157"/>
      <c r="VTG4" s="157"/>
      <c r="VTH4" s="157"/>
      <c r="VTI4" s="157"/>
      <c r="VTJ4" s="157"/>
      <c r="VTK4" s="157"/>
      <c r="VTL4" s="157"/>
      <c r="VTM4" s="157"/>
      <c r="VTN4" s="157"/>
      <c r="VTO4" s="157"/>
      <c r="VTP4" s="157"/>
      <c r="VTQ4" s="157"/>
      <c r="VTR4" s="157"/>
      <c r="VTS4" s="157"/>
      <c r="VTT4" s="157"/>
      <c r="VTU4" s="157"/>
      <c r="VTV4" s="157"/>
      <c r="VTW4" s="157"/>
      <c r="VTX4" s="157"/>
      <c r="VTY4" s="157"/>
      <c r="VTZ4" s="157"/>
      <c r="VUA4" s="157"/>
      <c r="VUB4" s="157"/>
      <c r="VUC4" s="157"/>
      <c r="VUD4" s="157"/>
      <c r="VUE4" s="157"/>
      <c r="VUF4" s="157"/>
      <c r="VUG4" s="157"/>
      <c r="VUH4" s="157"/>
      <c r="VUI4" s="157"/>
      <c r="VUJ4" s="157"/>
      <c r="VUK4" s="157"/>
      <c r="VUL4" s="157"/>
      <c r="VUM4" s="157"/>
      <c r="VUN4" s="157"/>
      <c r="VUO4" s="157"/>
      <c r="VUP4" s="157"/>
      <c r="VUQ4" s="157"/>
      <c r="VUR4" s="157"/>
      <c r="VUS4" s="157"/>
      <c r="VUT4" s="157"/>
      <c r="VUU4" s="157"/>
      <c r="VUV4" s="157"/>
      <c r="VUW4" s="157"/>
      <c r="VUX4" s="157"/>
      <c r="VUY4" s="157"/>
      <c r="VUZ4" s="157"/>
      <c r="VVA4" s="157"/>
      <c r="VVB4" s="157"/>
      <c r="VVC4" s="157"/>
      <c r="VVD4" s="157"/>
      <c r="VVE4" s="157"/>
      <c r="VVF4" s="157"/>
      <c r="VVG4" s="157"/>
      <c r="VVH4" s="157"/>
      <c r="VVI4" s="157"/>
      <c r="VVJ4" s="157"/>
      <c r="VVK4" s="157"/>
      <c r="VVL4" s="157"/>
      <c r="VVM4" s="157"/>
      <c r="VVN4" s="157"/>
      <c r="VVO4" s="157"/>
      <c r="VVP4" s="157"/>
      <c r="VVQ4" s="157"/>
      <c r="VVR4" s="157"/>
      <c r="VVS4" s="157"/>
      <c r="VVT4" s="157"/>
      <c r="VVU4" s="157"/>
      <c r="VVV4" s="157"/>
      <c r="VVW4" s="157"/>
      <c r="VVX4" s="157"/>
      <c r="VVY4" s="157"/>
      <c r="VVZ4" s="157"/>
      <c r="VWA4" s="157"/>
      <c r="VWB4" s="157"/>
      <c r="VWC4" s="157"/>
      <c r="VWD4" s="157"/>
      <c r="VWE4" s="157"/>
      <c r="VWF4" s="157"/>
      <c r="VWG4" s="157"/>
      <c r="VWH4" s="157"/>
      <c r="VWI4" s="157"/>
      <c r="VWJ4" s="157"/>
      <c r="VWK4" s="157"/>
      <c r="VWL4" s="157"/>
      <c r="VWM4" s="157"/>
      <c r="VWN4" s="157"/>
      <c r="VWO4" s="157"/>
      <c r="VWP4" s="157"/>
      <c r="VWQ4" s="157"/>
      <c r="VWR4" s="157"/>
      <c r="VWS4" s="157"/>
      <c r="VWT4" s="157"/>
      <c r="VWU4" s="157"/>
      <c r="VWV4" s="157"/>
      <c r="VWW4" s="157"/>
      <c r="VWX4" s="157"/>
      <c r="VWY4" s="157"/>
      <c r="VWZ4" s="157"/>
      <c r="VXA4" s="157"/>
      <c r="VXB4" s="157"/>
      <c r="VXC4" s="157"/>
      <c r="VXD4" s="157"/>
      <c r="VXE4" s="157"/>
      <c r="VXF4" s="157"/>
      <c r="VXG4" s="157"/>
      <c r="VXH4" s="157"/>
      <c r="VXI4" s="157"/>
      <c r="VXJ4" s="157"/>
      <c r="VXK4" s="157"/>
      <c r="VXL4" s="157"/>
      <c r="VXM4" s="157"/>
      <c r="VXN4" s="157"/>
      <c r="VXO4" s="157"/>
      <c r="VXP4" s="157"/>
      <c r="VXQ4" s="157"/>
      <c r="VXR4" s="157"/>
      <c r="VXS4" s="157"/>
      <c r="VXT4" s="157"/>
      <c r="VXU4" s="157"/>
      <c r="VXV4" s="157"/>
      <c r="VXW4" s="157"/>
      <c r="VXX4" s="157"/>
      <c r="VXY4" s="157"/>
      <c r="VXZ4" s="157"/>
      <c r="VYA4" s="157"/>
      <c r="VYB4" s="157"/>
      <c r="VYC4" s="157"/>
      <c r="VYD4" s="157"/>
      <c r="VYE4" s="157"/>
      <c r="VYF4" s="157"/>
      <c r="VYG4" s="157"/>
      <c r="VYH4" s="157"/>
      <c r="VYI4" s="157"/>
      <c r="VYJ4" s="157"/>
      <c r="VYK4" s="157"/>
      <c r="VYL4" s="157"/>
      <c r="VYM4" s="157"/>
      <c r="VYN4" s="157"/>
      <c r="VYO4" s="157"/>
      <c r="VYP4" s="157"/>
      <c r="VYQ4" s="157"/>
      <c r="VYR4" s="157"/>
      <c r="VYS4" s="157"/>
      <c r="VYT4" s="157"/>
      <c r="VYU4" s="157"/>
      <c r="VYV4" s="157"/>
      <c r="VYW4" s="157"/>
      <c r="VYX4" s="157"/>
      <c r="VYY4" s="157"/>
      <c r="VYZ4" s="157"/>
      <c r="VZA4" s="157"/>
      <c r="VZB4" s="157"/>
      <c r="VZC4" s="157"/>
      <c r="VZD4" s="157"/>
      <c r="VZE4" s="157"/>
      <c r="VZF4" s="157"/>
      <c r="VZG4" s="157"/>
      <c r="VZH4" s="157"/>
      <c r="VZI4" s="157"/>
      <c r="VZJ4" s="157"/>
      <c r="VZK4" s="157"/>
      <c r="VZL4" s="157"/>
      <c r="VZM4" s="157"/>
      <c r="VZN4" s="157"/>
      <c r="VZO4" s="157"/>
      <c r="VZP4" s="157"/>
      <c r="VZQ4" s="157"/>
      <c r="VZR4" s="157"/>
      <c r="VZS4" s="157"/>
      <c r="VZT4" s="157"/>
      <c r="VZU4" s="157"/>
      <c r="VZV4" s="157"/>
      <c r="VZW4" s="157"/>
      <c r="VZX4" s="157"/>
      <c r="VZY4" s="157"/>
      <c r="VZZ4" s="157"/>
      <c r="WAA4" s="157"/>
      <c r="WAB4" s="157"/>
      <c r="WAC4" s="157"/>
      <c r="WAD4" s="157"/>
      <c r="WAE4" s="157"/>
      <c r="WAF4" s="157"/>
      <c r="WAG4" s="157"/>
      <c r="WAH4" s="157"/>
      <c r="WAI4" s="157"/>
      <c r="WAJ4" s="157"/>
      <c r="WAK4" s="157"/>
      <c r="WAL4" s="157"/>
      <c r="WAM4" s="157"/>
      <c r="WAN4" s="157"/>
      <c r="WAO4" s="157"/>
      <c r="WAP4" s="157"/>
      <c r="WAQ4" s="157"/>
      <c r="WAR4" s="157"/>
      <c r="WAS4" s="157"/>
      <c r="WAT4" s="157"/>
      <c r="WAU4" s="157"/>
      <c r="WAV4" s="157"/>
      <c r="WAW4" s="157"/>
      <c r="WAX4" s="157"/>
      <c r="WAY4" s="157"/>
      <c r="WAZ4" s="157"/>
      <c r="WBA4" s="157"/>
      <c r="WBB4" s="157"/>
      <c r="WBC4" s="157"/>
      <c r="WBD4" s="157"/>
      <c r="WBE4" s="157"/>
      <c r="WBF4" s="157"/>
      <c r="WBG4" s="157"/>
      <c r="WBH4" s="157"/>
      <c r="WBI4" s="157"/>
      <c r="WBJ4" s="157"/>
      <c r="WBK4" s="157"/>
      <c r="WBL4" s="157"/>
      <c r="WBM4" s="157"/>
      <c r="WBN4" s="157"/>
      <c r="WBO4" s="157"/>
      <c r="WBP4" s="157"/>
      <c r="WBQ4" s="157"/>
      <c r="WBR4" s="157"/>
      <c r="WBS4" s="157"/>
      <c r="WBT4" s="157"/>
      <c r="WBU4" s="157"/>
      <c r="WBV4" s="157"/>
      <c r="WBW4" s="157"/>
      <c r="WBX4" s="157"/>
      <c r="WBY4" s="157"/>
      <c r="WBZ4" s="157"/>
      <c r="WCA4" s="157"/>
      <c r="WCB4" s="157"/>
      <c r="WCC4" s="157"/>
      <c r="WCD4" s="157"/>
      <c r="WCE4" s="157"/>
      <c r="WCF4" s="157"/>
      <c r="WCG4" s="157"/>
      <c r="WCH4" s="157"/>
      <c r="WCI4" s="157"/>
      <c r="WCJ4" s="157"/>
      <c r="WCK4" s="157"/>
      <c r="WCL4" s="157"/>
      <c r="WCM4" s="157"/>
      <c r="WCN4" s="157"/>
      <c r="WCO4" s="157"/>
      <c r="WCP4" s="157"/>
      <c r="WCQ4" s="157"/>
      <c r="WCR4" s="157"/>
      <c r="WCS4" s="157"/>
      <c r="WCT4" s="157"/>
      <c r="WCU4" s="157"/>
      <c r="WCV4" s="157"/>
      <c r="WCW4" s="157"/>
      <c r="WCX4" s="157"/>
      <c r="WCY4" s="157"/>
      <c r="WCZ4" s="157"/>
      <c r="WDA4" s="157"/>
      <c r="WDB4" s="157"/>
      <c r="WDC4" s="157"/>
      <c r="WDD4" s="157"/>
      <c r="WDE4" s="157"/>
      <c r="WDF4" s="157"/>
      <c r="WDG4" s="157"/>
      <c r="WDH4" s="157"/>
      <c r="WDI4" s="157"/>
      <c r="WDJ4" s="157"/>
      <c r="WDK4" s="157"/>
      <c r="WDL4" s="157"/>
      <c r="WDM4" s="157"/>
      <c r="WDN4" s="157"/>
      <c r="WDO4" s="157"/>
      <c r="WDP4" s="157"/>
      <c r="WDQ4" s="157"/>
      <c r="WDR4" s="157"/>
      <c r="WDS4" s="157"/>
      <c r="WDT4" s="157"/>
      <c r="WDU4" s="157"/>
      <c r="WDV4" s="157"/>
      <c r="WDW4" s="157"/>
      <c r="WDX4" s="157"/>
      <c r="WDY4" s="157"/>
      <c r="WDZ4" s="157"/>
      <c r="WEA4" s="157"/>
      <c r="WEB4" s="157"/>
      <c r="WEC4" s="157"/>
      <c r="WED4" s="157"/>
      <c r="WEE4" s="157"/>
      <c r="WEF4" s="157"/>
      <c r="WEG4" s="157"/>
      <c r="WEH4" s="157"/>
      <c r="WEI4" s="157"/>
      <c r="WEJ4" s="157"/>
      <c r="WEK4" s="157"/>
      <c r="WEL4" s="157"/>
      <c r="WEM4" s="157"/>
      <c r="WEN4" s="157"/>
      <c r="WEO4" s="157"/>
      <c r="WEP4" s="157"/>
      <c r="WEQ4" s="157"/>
      <c r="WER4" s="157"/>
      <c r="WES4" s="157"/>
      <c r="WET4" s="157"/>
      <c r="WEU4" s="157"/>
      <c r="WEV4" s="157"/>
      <c r="WEW4" s="157"/>
      <c r="WEX4" s="157"/>
      <c r="WEY4" s="157"/>
      <c r="WEZ4" s="157"/>
      <c r="WFA4" s="157"/>
      <c r="WFB4" s="157"/>
      <c r="WFC4" s="157"/>
      <c r="WFD4" s="157"/>
      <c r="WFE4" s="157"/>
      <c r="WFF4" s="157"/>
      <c r="WFG4" s="157"/>
      <c r="WFH4" s="157"/>
      <c r="WFI4" s="157"/>
      <c r="WFJ4" s="157"/>
      <c r="WFK4" s="157"/>
      <c r="WFL4" s="157"/>
      <c r="WFM4" s="157"/>
      <c r="WFN4" s="157"/>
      <c r="WFO4" s="157"/>
      <c r="WFP4" s="157"/>
      <c r="WFQ4" s="157"/>
      <c r="WFR4" s="157"/>
      <c r="WFS4" s="157"/>
      <c r="WFT4" s="157"/>
      <c r="WFU4" s="157"/>
      <c r="WFV4" s="157"/>
      <c r="WFW4" s="157"/>
      <c r="WFX4" s="157"/>
      <c r="WFY4" s="157"/>
      <c r="WFZ4" s="157"/>
      <c r="WGA4" s="157"/>
      <c r="WGB4" s="157"/>
      <c r="WGC4" s="157"/>
      <c r="WGD4" s="157"/>
      <c r="WGE4" s="157"/>
      <c r="WGF4" s="157"/>
      <c r="WGG4" s="157"/>
      <c r="WGH4" s="157"/>
      <c r="WGI4" s="157"/>
      <c r="WGJ4" s="157"/>
      <c r="WGK4" s="157"/>
      <c r="WGL4" s="157"/>
      <c r="WGM4" s="157"/>
      <c r="WGN4" s="157"/>
      <c r="WGO4" s="157"/>
      <c r="WGP4" s="157"/>
      <c r="WGQ4" s="157"/>
      <c r="WGR4" s="157"/>
      <c r="WGS4" s="157"/>
      <c r="WGT4" s="157"/>
      <c r="WGU4" s="157"/>
      <c r="WGV4" s="157"/>
      <c r="WGW4" s="157"/>
      <c r="WGX4" s="157"/>
      <c r="WGY4" s="157"/>
      <c r="WGZ4" s="157"/>
      <c r="WHA4" s="157"/>
      <c r="WHB4" s="157"/>
      <c r="WHC4" s="157"/>
      <c r="WHD4" s="157"/>
      <c r="WHE4" s="157"/>
      <c r="WHF4" s="157"/>
      <c r="WHG4" s="157"/>
      <c r="WHH4" s="157"/>
      <c r="WHI4" s="157"/>
      <c r="WHJ4" s="157"/>
      <c r="WHK4" s="157"/>
      <c r="WHL4" s="157"/>
      <c r="WHM4" s="157"/>
      <c r="WHN4" s="157"/>
      <c r="WHO4" s="157"/>
      <c r="WHP4" s="157"/>
      <c r="WHQ4" s="157"/>
      <c r="WHR4" s="157"/>
      <c r="WHS4" s="157"/>
      <c r="WHT4" s="157"/>
      <c r="WHU4" s="157"/>
      <c r="WHV4" s="157"/>
      <c r="WHW4" s="157"/>
      <c r="WHX4" s="157"/>
      <c r="WHY4" s="157"/>
      <c r="WHZ4" s="157"/>
      <c r="WIA4" s="157"/>
      <c r="WIB4" s="157"/>
      <c r="WIC4" s="157"/>
      <c r="WID4" s="157"/>
      <c r="WIE4" s="157"/>
      <c r="WIF4" s="157"/>
      <c r="WIG4" s="157"/>
      <c r="WIH4" s="157"/>
      <c r="WII4" s="157"/>
      <c r="WIJ4" s="157"/>
      <c r="WIK4" s="157"/>
      <c r="WIL4" s="157"/>
      <c r="WIM4" s="157"/>
      <c r="WIN4" s="157"/>
      <c r="WIO4" s="157"/>
      <c r="WIP4" s="157"/>
      <c r="WIQ4" s="157"/>
      <c r="WIR4" s="157"/>
      <c r="WIS4" s="157"/>
      <c r="WIT4" s="157"/>
      <c r="WIU4" s="157"/>
      <c r="WIV4" s="157"/>
      <c r="WIW4" s="157"/>
      <c r="WIX4" s="157"/>
      <c r="WIY4" s="157"/>
      <c r="WIZ4" s="157"/>
      <c r="WJA4" s="157"/>
      <c r="WJB4" s="157"/>
      <c r="WJC4" s="157"/>
      <c r="WJD4" s="157"/>
      <c r="WJE4" s="157"/>
      <c r="WJF4" s="157"/>
      <c r="WJG4" s="157"/>
      <c r="WJH4" s="157"/>
      <c r="WJI4" s="157"/>
      <c r="WJJ4" s="157"/>
      <c r="WJK4" s="157"/>
      <c r="WJL4" s="157"/>
      <c r="WJM4" s="157"/>
      <c r="WJN4" s="157"/>
      <c r="WJO4" s="157"/>
      <c r="WJP4" s="157"/>
      <c r="WJQ4" s="157"/>
      <c r="WJR4" s="157"/>
      <c r="WJS4" s="157"/>
      <c r="WJT4" s="157"/>
      <c r="WJU4" s="157"/>
      <c r="WJV4" s="157"/>
      <c r="WJW4" s="157"/>
      <c r="WJX4" s="157"/>
      <c r="WJY4" s="157"/>
      <c r="WJZ4" s="157"/>
      <c r="WKA4" s="157"/>
      <c r="WKB4" s="157"/>
      <c r="WKC4" s="157"/>
      <c r="WKD4" s="157"/>
      <c r="WKE4" s="157"/>
      <c r="WKF4" s="157"/>
      <c r="WKG4" s="157"/>
      <c r="WKH4" s="157"/>
      <c r="WKI4" s="157"/>
      <c r="WKJ4" s="157"/>
      <c r="WKK4" s="157"/>
      <c r="WKL4" s="157"/>
      <c r="WKM4" s="157"/>
      <c r="WKN4" s="157"/>
      <c r="WKO4" s="157"/>
      <c r="WKP4" s="157"/>
      <c r="WKQ4" s="157"/>
      <c r="WKR4" s="157"/>
      <c r="WKS4" s="157"/>
      <c r="WKT4" s="157"/>
      <c r="WKU4" s="157"/>
      <c r="WKV4" s="157"/>
      <c r="WKW4" s="157"/>
      <c r="WKX4" s="157"/>
      <c r="WKY4" s="157"/>
      <c r="WKZ4" s="157"/>
      <c r="WLA4" s="157"/>
      <c r="WLB4" s="157"/>
      <c r="WLC4" s="157"/>
      <c r="WLD4" s="157"/>
      <c r="WLE4" s="157"/>
      <c r="WLF4" s="157"/>
      <c r="WLG4" s="157"/>
      <c r="WLH4" s="157"/>
      <c r="WLI4" s="157"/>
      <c r="WLJ4" s="157"/>
      <c r="WLK4" s="157"/>
      <c r="WLL4" s="157"/>
      <c r="WLM4" s="157"/>
      <c r="WLN4" s="157"/>
      <c r="WLO4" s="157"/>
      <c r="WLP4" s="157"/>
      <c r="WLQ4" s="157"/>
      <c r="WLR4" s="157"/>
      <c r="WLS4" s="157"/>
      <c r="WLT4" s="157"/>
      <c r="WLU4" s="157"/>
      <c r="WLV4" s="157"/>
      <c r="WLW4" s="157"/>
      <c r="WLX4" s="157"/>
      <c r="WLY4" s="157"/>
      <c r="WLZ4" s="157"/>
      <c r="WMA4" s="157"/>
      <c r="WMB4" s="157"/>
      <c r="WMC4" s="157"/>
      <c r="WMD4" s="157"/>
      <c r="WME4" s="157"/>
      <c r="WMF4" s="157"/>
      <c r="WMG4" s="157"/>
      <c r="WMH4" s="157"/>
      <c r="WMI4" s="157"/>
      <c r="WMJ4" s="157"/>
      <c r="WMK4" s="157"/>
      <c r="WML4" s="157"/>
      <c r="WMM4" s="157"/>
      <c r="WMN4" s="157"/>
      <c r="WMO4" s="157"/>
      <c r="WMP4" s="157"/>
      <c r="WMQ4" s="157"/>
      <c r="WMR4" s="157"/>
      <c r="WMS4" s="157"/>
      <c r="WMT4" s="157"/>
      <c r="WMU4" s="157"/>
      <c r="WMV4" s="157"/>
      <c r="WMW4" s="157"/>
      <c r="WMX4" s="157"/>
      <c r="WMY4" s="157"/>
      <c r="WMZ4" s="157"/>
      <c r="WNA4" s="157"/>
      <c r="WNB4" s="157"/>
      <c r="WNC4" s="157"/>
      <c r="WND4" s="157"/>
      <c r="WNE4" s="157"/>
      <c r="WNF4" s="157"/>
      <c r="WNG4" s="157"/>
      <c r="WNH4" s="157"/>
      <c r="WNI4" s="157"/>
      <c r="WNJ4" s="157"/>
      <c r="WNK4" s="157"/>
      <c r="WNL4" s="157"/>
      <c r="WNM4" s="157"/>
      <c r="WNN4" s="157"/>
      <c r="WNO4" s="157"/>
      <c r="WNP4" s="157"/>
      <c r="WNQ4" s="157"/>
      <c r="WNR4" s="157"/>
      <c r="WNS4" s="157"/>
      <c r="WNT4" s="157"/>
      <c r="WNU4" s="157"/>
      <c r="WNV4" s="157"/>
      <c r="WNW4" s="157"/>
      <c r="WNX4" s="157"/>
      <c r="WNY4" s="157"/>
      <c r="WNZ4" s="157"/>
      <c r="WOA4" s="157"/>
      <c r="WOB4" s="157"/>
      <c r="WOC4" s="157"/>
      <c r="WOD4" s="157"/>
      <c r="WOE4" s="157"/>
      <c r="WOF4" s="157"/>
      <c r="WOG4" s="157"/>
      <c r="WOH4" s="157"/>
      <c r="WOI4" s="157"/>
      <c r="WOJ4" s="157"/>
      <c r="WOK4" s="157"/>
      <c r="WOL4" s="157"/>
      <c r="WOM4" s="157"/>
      <c r="WON4" s="157"/>
      <c r="WOO4" s="157"/>
      <c r="WOP4" s="157"/>
      <c r="WOQ4" s="157"/>
      <c r="WOR4" s="157"/>
      <c r="WOS4" s="157"/>
      <c r="WOT4" s="157"/>
      <c r="WOU4" s="157"/>
      <c r="WOV4" s="157"/>
      <c r="WOW4" s="157"/>
      <c r="WOX4" s="157"/>
      <c r="WOY4" s="157"/>
      <c r="WOZ4" s="157"/>
      <c r="WPA4" s="157"/>
      <c r="WPB4" s="157"/>
      <c r="WPC4" s="157"/>
      <c r="WPD4" s="157"/>
      <c r="WPE4" s="157"/>
      <c r="WPF4" s="157"/>
      <c r="WPG4" s="157"/>
      <c r="WPH4" s="157"/>
      <c r="WPI4" s="157"/>
      <c r="WPJ4" s="157"/>
      <c r="WPK4" s="157"/>
      <c r="WPL4" s="157"/>
      <c r="WPM4" s="157"/>
      <c r="WPN4" s="157"/>
      <c r="WPO4" s="157"/>
      <c r="WPP4" s="157"/>
      <c r="WPQ4" s="157"/>
      <c r="WPR4" s="157"/>
      <c r="WPS4" s="157"/>
      <c r="WPT4" s="157"/>
      <c r="WPU4" s="157"/>
      <c r="WPV4" s="157"/>
      <c r="WPW4" s="157"/>
      <c r="WPX4" s="157"/>
      <c r="WPY4" s="157"/>
      <c r="WPZ4" s="157"/>
      <c r="WQA4" s="157"/>
      <c r="WQB4" s="157"/>
      <c r="WQC4" s="157"/>
      <c r="WQD4" s="157"/>
      <c r="WQE4" s="157"/>
      <c r="WQF4" s="157"/>
      <c r="WQG4" s="157"/>
      <c r="WQH4" s="157"/>
      <c r="WQI4" s="157"/>
      <c r="WQJ4" s="157"/>
      <c r="WQK4" s="157"/>
      <c r="WQL4" s="157"/>
      <c r="WQM4" s="157"/>
      <c r="WQN4" s="157"/>
      <c r="WQO4" s="157"/>
      <c r="WQP4" s="157"/>
      <c r="WQQ4" s="157"/>
      <c r="WQR4" s="157"/>
      <c r="WQS4" s="157"/>
      <c r="WQT4" s="157"/>
      <c r="WQU4" s="157"/>
      <c r="WQV4" s="157"/>
      <c r="WQW4" s="157"/>
      <c r="WQX4" s="157"/>
      <c r="WQY4" s="157"/>
      <c r="WQZ4" s="157"/>
      <c r="WRA4" s="157"/>
      <c r="WRB4" s="157"/>
      <c r="WRC4" s="157"/>
      <c r="WRD4" s="157"/>
      <c r="WRE4" s="157"/>
      <c r="WRF4" s="157"/>
      <c r="WRG4" s="157"/>
      <c r="WRH4" s="157"/>
      <c r="WRI4" s="157"/>
      <c r="WRJ4" s="157"/>
      <c r="WRK4" s="157"/>
      <c r="WRL4" s="157"/>
      <c r="WRM4" s="157"/>
      <c r="WRN4" s="157"/>
      <c r="WRO4" s="157"/>
      <c r="WRP4" s="157"/>
      <c r="WRQ4" s="157"/>
      <c r="WRR4" s="157"/>
      <c r="WRS4" s="157"/>
      <c r="WRT4" s="157"/>
      <c r="WRU4" s="157"/>
      <c r="WRV4" s="157"/>
      <c r="WRW4" s="157"/>
      <c r="WRX4" s="157"/>
      <c r="WRY4" s="157"/>
      <c r="WRZ4" s="157"/>
      <c r="WSA4" s="157"/>
      <c r="WSB4" s="157"/>
      <c r="WSC4" s="157"/>
      <c r="WSD4" s="157"/>
      <c r="WSE4" s="157"/>
      <c r="WSF4" s="157"/>
      <c r="WSG4" s="157"/>
      <c r="WSH4" s="157"/>
      <c r="WSI4" s="157"/>
      <c r="WSJ4" s="157"/>
      <c r="WSK4" s="157"/>
      <c r="WSL4" s="157"/>
      <c r="WSM4" s="157"/>
      <c r="WSN4" s="157"/>
      <c r="WSO4" s="157"/>
      <c r="WSP4" s="157"/>
      <c r="WSQ4" s="157"/>
      <c r="WSR4" s="157"/>
      <c r="WSS4" s="157"/>
      <c r="WST4" s="157"/>
      <c r="WSU4" s="157"/>
      <c r="WSV4" s="157"/>
      <c r="WSW4" s="157"/>
      <c r="WSX4" s="157"/>
      <c r="WSY4" s="157"/>
      <c r="WSZ4" s="157"/>
      <c r="WTA4" s="157"/>
      <c r="WTB4" s="157"/>
      <c r="WTC4" s="157"/>
      <c r="WTD4" s="157"/>
      <c r="WTE4" s="157"/>
      <c r="WTF4" s="157"/>
      <c r="WTG4" s="157"/>
      <c r="WTH4" s="157"/>
      <c r="WTI4" s="157"/>
      <c r="WTJ4" s="157"/>
      <c r="WTK4" s="157"/>
      <c r="WTL4" s="157"/>
      <c r="WTM4" s="157"/>
      <c r="WTN4" s="157"/>
      <c r="WTO4" s="157"/>
      <c r="WTP4" s="157"/>
      <c r="WTQ4" s="157"/>
      <c r="WTR4" s="157"/>
      <c r="WTS4" s="157"/>
      <c r="WTT4" s="157"/>
      <c r="WTU4" s="157"/>
      <c r="WTV4" s="157"/>
      <c r="WTW4" s="157"/>
      <c r="WTX4" s="157"/>
      <c r="WTY4" s="157"/>
      <c r="WTZ4" s="157"/>
      <c r="WUA4" s="157"/>
      <c r="WUB4" s="157"/>
      <c r="WUC4" s="157"/>
      <c r="WUD4" s="157"/>
      <c r="WUE4" s="157"/>
      <c r="WUF4" s="157"/>
      <c r="WUG4" s="157"/>
      <c r="WUH4" s="157"/>
      <c r="WUI4" s="157"/>
      <c r="WUJ4" s="157"/>
      <c r="WUK4" s="157"/>
      <c r="WUL4" s="157"/>
      <c r="WUM4" s="157"/>
      <c r="WUN4" s="157"/>
      <c r="WUO4" s="157"/>
      <c r="WUP4" s="157"/>
      <c r="WUQ4" s="157"/>
      <c r="WUR4" s="157"/>
      <c r="WUS4" s="157"/>
      <c r="WUT4" s="157"/>
      <c r="WUU4" s="157"/>
      <c r="WUV4" s="157"/>
      <c r="WUW4" s="157"/>
      <c r="WUX4" s="157"/>
      <c r="WUY4" s="157"/>
      <c r="WUZ4" s="157"/>
      <c r="WVA4" s="157"/>
      <c r="WVB4" s="157"/>
      <c r="WVC4" s="157"/>
      <c r="WVD4" s="157"/>
      <c r="WVE4" s="157"/>
      <c r="WVF4" s="157"/>
      <c r="WVG4" s="157"/>
      <c r="WVH4" s="157"/>
      <c r="WVI4" s="157"/>
      <c r="WVJ4" s="157"/>
      <c r="WVK4" s="157"/>
      <c r="WVL4" s="157"/>
      <c r="WVM4" s="157"/>
      <c r="WVN4" s="157"/>
      <c r="WVO4" s="157"/>
      <c r="WVP4" s="157"/>
      <c r="WVQ4" s="157"/>
      <c r="WVR4" s="157"/>
      <c r="WVS4" s="157"/>
      <c r="WVT4" s="157"/>
      <c r="WVU4" s="157"/>
      <c r="WVV4" s="157"/>
      <c r="WVW4" s="157"/>
      <c r="WVX4" s="157"/>
      <c r="WVY4" s="157"/>
      <c r="WVZ4" s="157"/>
      <c r="WWA4" s="157"/>
      <c r="WWB4" s="157"/>
      <c r="WWC4" s="157"/>
      <c r="WWD4" s="157"/>
      <c r="WWE4" s="157"/>
      <c r="WWF4" s="157"/>
      <c r="WWG4" s="157"/>
      <c r="WWH4" s="157"/>
      <c r="WWI4" s="157"/>
      <c r="WWJ4" s="157"/>
      <c r="WWK4" s="157"/>
      <c r="WWL4" s="157"/>
      <c r="WWM4" s="157"/>
      <c r="WWN4" s="157"/>
      <c r="WWO4" s="157"/>
      <c r="WWP4" s="157"/>
      <c r="WWQ4" s="157"/>
      <c r="WWR4" s="157"/>
      <c r="WWS4" s="157"/>
      <c r="WWT4" s="157"/>
      <c r="WWU4" s="157"/>
      <c r="WWV4" s="157"/>
      <c r="WWW4" s="157"/>
      <c r="WWX4" s="157"/>
      <c r="WWY4" s="157"/>
      <c r="WWZ4" s="157"/>
      <c r="WXA4" s="157"/>
      <c r="WXB4" s="157"/>
      <c r="WXC4" s="157"/>
      <c r="WXD4" s="157"/>
      <c r="WXE4" s="157"/>
      <c r="WXF4" s="157"/>
      <c r="WXG4" s="157"/>
      <c r="WXH4" s="157"/>
      <c r="WXI4" s="157"/>
      <c r="WXJ4" s="157"/>
      <c r="WXK4" s="157"/>
      <c r="WXL4" s="157"/>
      <c r="WXM4" s="157"/>
      <c r="WXN4" s="157"/>
      <c r="WXO4" s="157"/>
      <c r="WXP4" s="157"/>
      <c r="WXQ4" s="157"/>
      <c r="WXR4" s="157"/>
      <c r="WXS4" s="157"/>
      <c r="WXT4" s="157"/>
      <c r="WXU4" s="157"/>
      <c r="WXV4" s="157"/>
      <c r="WXW4" s="157"/>
      <c r="WXX4" s="157"/>
      <c r="WXY4" s="157"/>
      <c r="WXZ4" s="157"/>
      <c r="WYA4" s="157"/>
      <c r="WYB4" s="157"/>
      <c r="WYC4" s="157"/>
      <c r="WYD4" s="157"/>
      <c r="WYE4" s="157"/>
      <c r="WYF4" s="157"/>
      <c r="WYG4" s="157"/>
      <c r="WYH4" s="157"/>
      <c r="WYI4" s="157"/>
      <c r="WYJ4" s="157"/>
      <c r="WYK4" s="157"/>
      <c r="WYL4" s="157"/>
      <c r="WYM4" s="157"/>
      <c r="WYN4" s="157"/>
      <c r="WYO4" s="157"/>
      <c r="WYP4" s="157"/>
      <c r="WYQ4" s="157"/>
      <c r="WYR4" s="157"/>
      <c r="WYS4" s="157"/>
      <c r="WYT4" s="157"/>
      <c r="WYU4" s="157"/>
      <c r="WYV4" s="157"/>
      <c r="WYW4" s="157"/>
      <c r="WYX4" s="157"/>
      <c r="WYY4" s="157"/>
      <c r="WYZ4" s="157"/>
      <c r="WZA4" s="157"/>
      <c r="WZB4" s="157"/>
      <c r="WZC4" s="157"/>
      <c r="WZD4" s="157"/>
      <c r="WZE4" s="157"/>
      <c r="WZF4" s="157"/>
      <c r="WZG4" s="157"/>
      <c r="WZH4" s="157"/>
      <c r="WZI4" s="157"/>
      <c r="WZJ4" s="157"/>
      <c r="WZK4" s="157"/>
      <c r="WZL4" s="157"/>
      <c r="WZM4" s="157"/>
      <c r="WZN4" s="157"/>
      <c r="WZO4" s="157"/>
      <c r="WZP4" s="157"/>
      <c r="WZQ4" s="157"/>
      <c r="WZR4" s="157"/>
      <c r="WZS4" s="157"/>
      <c r="WZT4" s="157"/>
      <c r="WZU4" s="157"/>
      <c r="WZV4" s="157"/>
      <c r="WZW4" s="157"/>
      <c r="WZX4" s="157"/>
      <c r="WZY4" s="157"/>
      <c r="WZZ4" s="157"/>
      <c r="XAA4" s="157"/>
      <c r="XAB4" s="157"/>
      <c r="XAC4" s="157"/>
      <c r="XAD4" s="157"/>
      <c r="XAE4" s="157"/>
      <c r="XAF4" s="157"/>
      <c r="XAG4" s="157"/>
      <c r="XAH4" s="157"/>
      <c r="XAI4" s="157"/>
      <c r="XAJ4" s="157"/>
      <c r="XAK4" s="157"/>
      <c r="XAL4" s="157"/>
      <c r="XAM4" s="157"/>
      <c r="XAN4" s="157"/>
      <c r="XAO4" s="157"/>
      <c r="XAP4" s="157"/>
      <c r="XAQ4" s="157"/>
      <c r="XAR4" s="157"/>
      <c r="XAS4" s="157"/>
      <c r="XAT4" s="157"/>
      <c r="XAU4" s="157"/>
      <c r="XAV4" s="157"/>
      <c r="XAW4" s="157"/>
      <c r="XAX4" s="157"/>
      <c r="XAY4" s="157"/>
      <c r="XAZ4" s="157"/>
      <c r="XBA4" s="157"/>
      <c r="XBB4" s="157"/>
      <c r="XBC4" s="157"/>
      <c r="XBD4" s="157"/>
      <c r="XBE4" s="157"/>
      <c r="XBF4" s="157"/>
      <c r="XBG4" s="157"/>
      <c r="XBH4" s="157"/>
      <c r="XBI4" s="157"/>
      <c r="XBJ4" s="157"/>
      <c r="XBK4" s="157"/>
      <c r="XBL4" s="157"/>
      <c r="XBM4" s="157"/>
      <c r="XBN4" s="157"/>
      <c r="XBO4" s="157"/>
      <c r="XBP4" s="157"/>
      <c r="XBQ4" s="157"/>
      <c r="XBR4" s="157"/>
      <c r="XBS4" s="157"/>
      <c r="XBT4" s="157"/>
      <c r="XBU4" s="157"/>
      <c r="XBV4" s="157"/>
      <c r="XBW4" s="157"/>
      <c r="XBX4" s="157"/>
      <c r="XBY4" s="157"/>
      <c r="XBZ4" s="157"/>
      <c r="XCA4" s="157"/>
      <c r="XCB4" s="157"/>
      <c r="XCC4" s="157"/>
      <c r="XCD4" s="157"/>
      <c r="XCE4" s="157"/>
      <c r="XCF4" s="157"/>
      <c r="XCG4" s="157"/>
      <c r="XCH4" s="157"/>
      <c r="XCI4" s="157"/>
      <c r="XCJ4" s="157"/>
      <c r="XCK4" s="157"/>
      <c r="XCL4" s="157"/>
      <c r="XCM4" s="157"/>
      <c r="XCN4" s="157"/>
      <c r="XCO4" s="157"/>
      <c r="XCP4" s="157"/>
      <c r="XCQ4" s="157"/>
      <c r="XCR4" s="157"/>
      <c r="XCS4" s="157"/>
      <c r="XCT4" s="157"/>
      <c r="XCU4" s="157"/>
      <c r="XCV4" s="157"/>
      <c r="XCW4" s="157"/>
      <c r="XCX4" s="157"/>
      <c r="XCY4" s="157"/>
      <c r="XCZ4" s="157"/>
      <c r="XDA4" s="157"/>
      <c r="XDB4" s="157"/>
      <c r="XDC4" s="157"/>
      <c r="XDD4" s="157"/>
      <c r="XDE4" s="157"/>
      <c r="XDF4" s="157"/>
      <c r="XDG4" s="157"/>
      <c r="XDH4" s="157"/>
      <c r="XDI4" s="157"/>
      <c r="XDJ4" s="157"/>
      <c r="XDK4" s="157"/>
      <c r="XDL4" s="157"/>
      <c r="XDM4" s="157"/>
      <c r="XDN4" s="157"/>
      <c r="XDO4" s="157"/>
      <c r="XDP4" s="157"/>
      <c r="XDQ4" s="157"/>
      <c r="XDR4" s="157"/>
      <c r="XDS4" s="157"/>
      <c r="XDT4" s="157"/>
      <c r="XDU4" s="157"/>
      <c r="XDV4" s="157"/>
      <c r="XDW4" s="157"/>
      <c r="XDX4" s="157"/>
      <c r="XDY4" s="157"/>
      <c r="XDZ4" s="157"/>
      <c r="XEA4" s="157"/>
      <c r="XEB4" s="157"/>
      <c r="XEC4" s="157"/>
      <c r="XED4" s="157"/>
      <c r="XEE4" s="157"/>
      <c r="XEF4" s="157"/>
      <c r="XEG4" s="157"/>
      <c r="XEH4" s="157"/>
      <c r="XEI4" s="157"/>
      <c r="XEJ4" s="157"/>
      <c r="XEK4" s="157"/>
      <c r="XEL4" s="157"/>
      <c r="XEM4" s="157"/>
      <c r="XEN4" s="157"/>
      <c r="XEO4" s="157"/>
      <c r="XEP4" s="157"/>
      <c r="XEQ4" s="157"/>
      <c r="XER4" s="157"/>
      <c r="XES4" s="157"/>
      <c r="XET4" s="157"/>
      <c r="XEU4" s="157"/>
      <c r="XEV4" s="157"/>
      <c r="XEW4" s="157"/>
      <c r="XEX4" s="157"/>
      <c r="XEY4" s="157"/>
      <c r="XEZ4" s="157"/>
      <c r="XFA4" s="157"/>
      <c r="XFB4" s="157"/>
    </row>
    <row r="5" spans="1:16382" s="156" customFormat="1" x14ac:dyDescent="0.25">
      <c r="B5" s="158">
        <v>1</v>
      </c>
      <c r="C5" s="170"/>
    </row>
    <row r="6" spans="1:16382" s="156" customFormat="1" ht="14.25" x14ac:dyDescent="0.2">
      <c r="B6" s="158"/>
      <c r="C6" s="160"/>
      <c r="D6" s="165"/>
    </row>
    <row r="7" spans="1:16382" x14ac:dyDescent="0.25">
      <c r="B7" s="158"/>
    </row>
    <row r="8" spans="1:16382" x14ac:dyDescent="0.25">
      <c r="B8" s="158"/>
    </row>
    <row r="9" spans="1:16382" x14ac:dyDescent="0.25">
      <c r="B9" s="158"/>
    </row>
    <row r="10" spans="1:16382" x14ac:dyDescent="0.25">
      <c r="B10" s="158"/>
    </row>
    <row r="11" spans="1:16382" x14ac:dyDescent="0.25">
      <c r="B11" s="158"/>
    </row>
    <row r="12" spans="1:16382" x14ac:dyDescent="0.25">
      <c r="B12" s="158"/>
    </row>
    <row r="13" spans="1:16382" x14ac:dyDescent="0.25">
      <c r="B13" s="158"/>
    </row>
    <row r="14" spans="1:16382" x14ac:dyDescent="0.25">
      <c r="B14" s="158"/>
    </row>
    <row r="15" spans="1:16382" x14ac:dyDescent="0.25">
      <c r="B15" s="158"/>
    </row>
    <row r="16" spans="1:16382" x14ac:dyDescent="0.25">
      <c r="B16" s="158"/>
    </row>
    <row r="17" spans="2:11" x14ac:dyDescent="0.25">
      <c r="B17" s="158"/>
    </row>
    <row r="18" spans="2:11" x14ac:dyDescent="0.25">
      <c r="B18" s="158"/>
      <c r="C18" s="173"/>
      <c r="D18" s="173"/>
      <c r="E18" s="173"/>
      <c r="F18" s="173"/>
      <c r="G18" s="173"/>
      <c r="H18" s="173"/>
      <c r="I18" s="173"/>
      <c r="J18" s="173"/>
      <c r="K18" s="173"/>
    </row>
    <row r="19" spans="2:11" x14ac:dyDescent="0.25">
      <c r="B19" s="158"/>
    </row>
    <row r="20" spans="2:11" x14ac:dyDescent="0.25">
      <c r="B20" s="158">
        <v>2</v>
      </c>
    </row>
    <row r="21" spans="2:11" x14ac:dyDescent="0.25">
      <c r="B21" s="158"/>
    </row>
    <row r="22" spans="2:11" x14ac:dyDescent="0.25">
      <c r="B22" s="158"/>
    </row>
    <row r="23" spans="2:11" x14ac:dyDescent="0.25">
      <c r="B23" s="158"/>
    </row>
    <row r="24" spans="2:11" x14ac:dyDescent="0.25">
      <c r="B24" s="158"/>
    </row>
    <row r="25" spans="2:11" x14ac:dyDescent="0.25">
      <c r="B25" s="158"/>
    </row>
    <row r="26" spans="2:11" x14ac:dyDescent="0.25">
      <c r="B26" s="158"/>
    </row>
    <row r="27" spans="2:11" x14ac:dyDescent="0.25">
      <c r="B27" s="158"/>
    </row>
    <row r="28" spans="2:11" x14ac:dyDescent="0.25">
      <c r="B28" s="158"/>
    </row>
    <row r="29" spans="2:11" x14ac:dyDescent="0.25">
      <c r="B29" s="158"/>
    </row>
    <row r="30" spans="2:11" x14ac:dyDescent="0.25">
      <c r="B30" s="158"/>
    </row>
    <row r="31" spans="2:11" x14ac:dyDescent="0.25">
      <c r="B31" s="158"/>
    </row>
    <row r="32" spans="2:11" x14ac:dyDescent="0.25">
      <c r="B32" s="158"/>
    </row>
    <row r="33" spans="2:11" x14ac:dyDescent="0.25">
      <c r="B33" s="158"/>
      <c r="C33" s="173"/>
      <c r="D33" s="173"/>
      <c r="E33" s="173"/>
      <c r="F33" s="173"/>
      <c r="G33" s="173"/>
      <c r="H33" s="173"/>
      <c r="I33" s="173"/>
      <c r="J33" s="173"/>
      <c r="K33" s="173"/>
    </row>
    <row r="34" spans="2:11" x14ac:dyDescent="0.25">
      <c r="B34" s="158"/>
    </row>
    <row r="35" spans="2:11" x14ac:dyDescent="0.25">
      <c r="B35" s="158">
        <v>3</v>
      </c>
    </row>
    <row r="36" spans="2:11" x14ac:dyDescent="0.25">
      <c r="B36" s="158"/>
    </row>
    <row r="37" spans="2:11" x14ac:dyDescent="0.25">
      <c r="B37" s="158"/>
    </row>
    <row r="38" spans="2:11" x14ac:dyDescent="0.25">
      <c r="B38" s="158"/>
    </row>
    <row r="39" spans="2:11" x14ac:dyDescent="0.25">
      <c r="B39" s="158"/>
    </row>
    <row r="40" spans="2:11" x14ac:dyDescent="0.25">
      <c r="B40" s="158"/>
    </row>
    <row r="41" spans="2:11" x14ac:dyDescent="0.25">
      <c r="B41" s="158"/>
    </row>
    <row r="42" spans="2:11" x14ac:dyDescent="0.25">
      <c r="B42" s="158"/>
    </row>
    <row r="43" spans="2:11" x14ac:dyDescent="0.25">
      <c r="B43" s="158"/>
    </row>
    <row r="44" spans="2:11" x14ac:dyDescent="0.25">
      <c r="B44" s="158"/>
    </row>
    <row r="45" spans="2:11" x14ac:dyDescent="0.25">
      <c r="B45" s="158"/>
    </row>
    <row r="46" spans="2:11" x14ac:dyDescent="0.25">
      <c r="B46" s="158"/>
    </row>
    <row r="47" spans="2:11" x14ac:dyDescent="0.25">
      <c r="B47" s="158"/>
    </row>
    <row r="48" spans="2:11" x14ac:dyDescent="0.25">
      <c r="B48" s="158"/>
      <c r="C48" s="173"/>
      <c r="D48" s="173"/>
      <c r="E48" s="173"/>
      <c r="F48" s="173"/>
      <c r="G48" s="173"/>
      <c r="H48" s="173"/>
      <c r="I48" s="173"/>
      <c r="J48" s="173"/>
      <c r="K48" s="173"/>
    </row>
    <row r="49" spans="2:11" x14ac:dyDescent="0.25">
      <c r="B49" s="158"/>
    </row>
    <row r="50" spans="2:11" x14ac:dyDescent="0.25">
      <c r="B50" s="158">
        <v>4</v>
      </c>
    </row>
    <row r="51" spans="2:11" x14ac:dyDescent="0.25">
      <c r="B51" s="158"/>
    </row>
    <row r="52" spans="2:11" x14ac:dyDescent="0.25">
      <c r="B52" s="158"/>
    </row>
    <row r="53" spans="2:11" x14ac:dyDescent="0.25">
      <c r="B53" s="158"/>
    </row>
    <row r="54" spans="2:11" x14ac:dyDescent="0.25">
      <c r="B54" s="158"/>
    </row>
    <row r="55" spans="2:11" x14ac:dyDescent="0.25">
      <c r="B55" s="158"/>
    </row>
    <row r="56" spans="2:11" x14ac:dyDescent="0.25">
      <c r="B56" s="158"/>
    </row>
    <row r="57" spans="2:11" x14ac:dyDescent="0.25">
      <c r="B57" s="158"/>
    </row>
    <row r="58" spans="2:11" x14ac:dyDescent="0.25">
      <c r="B58" s="158"/>
    </row>
    <row r="59" spans="2:11" x14ac:dyDescent="0.25">
      <c r="B59" s="158"/>
    </row>
    <row r="60" spans="2:11" x14ac:dyDescent="0.25">
      <c r="B60" s="158"/>
    </row>
    <row r="61" spans="2:11" x14ac:dyDescent="0.25">
      <c r="B61" s="158"/>
    </row>
    <row r="62" spans="2:11" x14ac:dyDescent="0.25">
      <c r="B62" s="158"/>
    </row>
    <row r="63" spans="2:11" x14ac:dyDescent="0.25">
      <c r="B63" s="158"/>
    </row>
    <row r="64" spans="2:11" x14ac:dyDescent="0.25">
      <c r="B64" s="158"/>
      <c r="C64" s="173"/>
      <c r="D64" s="173"/>
      <c r="E64" s="173"/>
      <c r="F64" s="173"/>
      <c r="G64" s="173"/>
      <c r="H64" s="173"/>
      <c r="I64" s="173"/>
      <c r="J64" s="173"/>
      <c r="K64" s="173"/>
    </row>
    <row r="65" spans="2:11" x14ac:dyDescent="0.25">
      <c r="B65" s="158"/>
    </row>
    <row r="66" spans="2:11" x14ac:dyDescent="0.25">
      <c r="B66" s="158">
        <v>5</v>
      </c>
    </row>
    <row r="67" spans="2:11" x14ac:dyDescent="0.25">
      <c r="B67" s="158"/>
    </row>
    <row r="68" spans="2:11" x14ac:dyDescent="0.25">
      <c r="B68" s="158"/>
    </row>
    <row r="69" spans="2:11" x14ac:dyDescent="0.25">
      <c r="B69" s="158"/>
    </row>
    <row r="70" spans="2:11" x14ac:dyDescent="0.25">
      <c r="B70" s="158"/>
    </row>
    <row r="71" spans="2:11" x14ac:dyDescent="0.25">
      <c r="B71" s="158"/>
    </row>
    <row r="72" spans="2:11" x14ac:dyDescent="0.25">
      <c r="B72" s="158"/>
    </row>
    <row r="73" spans="2:11" x14ac:dyDescent="0.25">
      <c r="B73" s="158"/>
    </row>
    <row r="74" spans="2:11" x14ac:dyDescent="0.25">
      <c r="B74" s="158"/>
    </row>
    <row r="75" spans="2:11" x14ac:dyDescent="0.25">
      <c r="B75" s="158"/>
    </row>
    <row r="76" spans="2:11" x14ac:dyDescent="0.25">
      <c r="B76" s="158"/>
    </row>
    <row r="77" spans="2:11" x14ac:dyDescent="0.25">
      <c r="B77" s="158"/>
    </row>
    <row r="78" spans="2:11" x14ac:dyDescent="0.25">
      <c r="B78" s="158"/>
    </row>
    <row r="79" spans="2:11" x14ac:dyDescent="0.25">
      <c r="B79" s="158"/>
      <c r="C79" s="173"/>
      <c r="D79" s="173"/>
      <c r="E79" s="173"/>
      <c r="F79" s="173"/>
      <c r="G79" s="173"/>
      <c r="H79" s="173"/>
      <c r="I79" s="173"/>
      <c r="J79" s="173"/>
      <c r="K79" s="173"/>
    </row>
    <row r="80" spans="2:11" x14ac:dyDescent="0.25">
      <c r="B80" s="158"/>
    </row>
    <row r="81" spans="2:2" x14ac:dyDescent="0.25">
      <c r="B81" s="158">
        <v>6</v>
      </c>
    </row>
    <row r="82" spans="2:2" x14ac:dyDescent="0.25">
      <c r="B82" s="158"/>
    </row>
    <row r="83" spans="2:2" x14ac:dyDescent="0.25">
      <c r="B83" s="158"/>
    </row>
    <row r="84" spans="2:2" x14ac:dyDescent="0.25">
      <c r="B84" s="158"/>
    </row>
    <row r="85" spans="2:2" x14ac:dyDescent="0.25">
      <c r="B85" s="158"/>
    </row>
    <row r="86" spans="2:2" x14ac:dyDescent="0.25">
      <c r="B86" s="158"/>
    </row>
    <row r="87" spans="2:2" x14ac:dyDescent="0.25">
      <c r="B87" s="158"/>
    </row>
    <row r="88" spans="2:2" x14ac:dyDescent="0.25">
      <c r="B88" s="158"/>
    </row>
    <row r="89" spans="2:2" x14ac:dyDescent="0.25">
      <c r="B89" s="158"/>
    </row>
    <row r="90" spans="2:2" x14ac:dyDescent="0.25">
      <c r="B90" s="158"/>
    </row>
    <row r="91" spans="2:2" x14ac:dyDescent="0.25">
      <c r="B91" s="158"/>
    </row>
    <row r="92" spans="2:2" x14ac:dyDescent="0.25">
      <c r="B92" s="158"/>
    </row>
    <row r="93" spans="2:2" x14ac:dyDescent="0.25">
      <c r="B93" s="15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9732-91D2-49FA-B5A6-94EBA78FC4BA}">
  <sheetPr>
    <tabColor theme="2"/>
  </sheetPr>
  <dimension ref="A1:XFB6"/>
  <sheetViews>
    <sheetView showGridLines="0" zoomScale="145" zoomScaleNormal="145" workbookViewId="0"/>
  </sheetViews>
  <sheetFormatPr defaultRowHeight="14.25" x14ac:dyDescent="0.2"/>
  <cols>
    <col min="1" max="1" width="2.7109375" style="146" customWidth="1"/>
    <col min="2" max="16384" width="9.140625" style="146"/>
  </cols>
  <sheetData>
    <row r="1" spans="1:16382" s="156" customFormat="1" ht="6.95" customHeight="1" x14ac:dyDescent="0.2"/>
    <row r="2" spans="1:16382" s="156" customFormat="1" ht="23.25" x14ac:dyDescent="0.35">
      <c r="A2" s="157"/>
      <c r="B2" s="145" t="s">
        <v>209</v>
      </c>
      <c r="C2" s="29"/>
      <c r="D2" s="29"/>
      <c r="E2" s="29"/>
      <c r="F2" s="29"/>
      <c r="G2" s="29"/>
      <c r="H2" s="29"/>
      <c r="I2" s="29"/>
      <c r="J2" s="29"/>
      <c r="K2" s="29"/>
      <c r="L2" s="29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7"/>
      <c r="FH2" s="157"/>
      <c r="FI2" s="157"/>
      <c r="FJ2" s="157"/>
      <c r="FK2" s="157"/>
      <c r="FL2" s="157"/>
      <c r="FM2" s="157"/>
      <c r="FN2" s="157"/>
      <c r="FO2" s="157"/>
      <c r="FP2" s="157"/>
      <c r="FQ2" s="157"/>
      <c r="FR2" s="157"/>
      <c r="FS2" s="157"/>
      <c r="FT2" s="157"/>
      <c r="FU2" s="157"/>
      <c r="FV2" s="157"/>
      <c r="FW2" s="157"/>
      <c r="FX2" s="157"/>
      <c r="FY2" s="157"/>
      <c r="FZ2" s="157"/>
      <c r="GA2" s="157"/>
      <c r="GB2" s="157"/>
      <c r="GC2" s="157"/>
      <c r="GD2" s="157"/>
      <c r="GE2" s="157"/>
      <c r="GF2" s="157"/>
      <c r="GG2" s="157"/>
      <c r="GH2" s="157"/>
      <c r="GI2" s="157"/>
      <c r="GJ2" s="157"/>
      <c r="GK2" s="157"/>
      <c r="GL2" s="157"/>
      <c r="GM2" s="157"/>
      <c r="GN2" s="157"/>
      <c r="GO2" s="157"/>
      <c r="GP2" s="157"/>
      <c r="GQ2" s="157"/>
      <c r="GR2" s="157"/>
      <c r="GS2" s="157"/>
      <c r="GT2" s="157"/>
      <c r="GU2" s="157"/>
      <c r="GV2" s="157"/>
      <c r="GW2" s="157"/>
      <c r="GX2" s="157"/>
      <c r="GY2" s="157"/>
      <c r="GZ2" s="157"/>
      <c r="HA2" s="157"/>
      <c r="HB2" s="157"/>
      <c r="HC2" s="157"/>
      <c r="HD2" s="157"/>
      <c r="HE2" s="157"/>
      <c r="HF2" s="157"/>
      <c r="HG2" s="157"/>
      <c r="HH2" s="157"/>
      <c r="HI2" s="157"/>
      <c r="HJ2" s="157"/>
      <c r="HK2" s="157"/>
      <c r="HL2" s="157"/>
      <c r="HM2" s="157"/>
      <c r="HN2" s="157"/>
      <c r="HO2" s="157"/>
      <c r="HP2" s="157"/>
      <c r="HQ2" s="157"/>
      <c r="HR2" s="157"/>
      <c r="HS2" s="157"/>
      <c r="HT2" s="157"/>
      <c r="HU2" s="157"/>
      <c r="HV2" s="157"/>
      <c r="HW2" s="157"/>
      <c r="HX2" s="157"/>
      <c r="HY2" s="157"/>
      <c r="HZ2" s="157"/>
      <c r="IA2" s="157"/>
      <c r="IB2" s="157"/>
      <c r="IC2" s="157"/>
      <c r="ID2" s="157"/>
      <c r="IE2" s="157"/>
      <c r="IF2" s="157"/>
      <c r="IG2" s="157"/>
      <c r="IH2" s="157"/>
      <c r="II2" s="157"/>
      <c r="IJ2" s="157"/>
      <c r="IK2" s="157"/>
      <c r="IL2" s="157"/>
      <c r="IM2" s="157"/>
      <c r="IN2" s="157"/>
      <c r="IO2" s="157"/>
      <c r="IP2" s="157"/>
      <c r="IQ2" s="157"/>
      <c r="IR2" s="157"/>
      <c r="IS2" s="157"/>
      <c r="IT2" s="157"/>
      <c r="IU2" s="157"/>
      <c r="IV2" s="157"/>
      <c r="IW2" s="157"/>
      <c r="IX2" s="157"/>
      <c r="IY2" s="157"/>
      <c r="IZ2" s="157"/>
      <c r="JA2" s="157"/>
      <c r="JB2" s="157"/>
      <c r="JC2" s="157"/>
      <c r="JD2" s="157"/>
      <c r="JE2" s="157"/>
      <c r="JF2" s="157"/>
      <c r="JG2" s="157"/>
      <c r="JH2" s="157"/>
      <c r="JI2" s="157"/>
      <c r="JJ2" s="157"/>
      <c r="JK2" s="157"/>
      <c r="JL2" s="157"/>
      <c r="JM2" s="157"/>
      <c r="JN2" s="157"/>
      <c r="JO2" s="157"/>
      <c r="JP2" s="157"/>
      <c r="JQ2" s="157"/>
      <c r="JR2" s="157"/>
      <c r="JS2" s="157"/>
      <c r="JT2" s="157"/>
      <c r="JU2" s="157"/>
      <c r="JV2" s="157"/>
      <c r="JW2" s="157"/>
      <c r="JX2" s="157"/>
      <c r="JY2" s="157"/>
      <c r="JZ2" s="157"/>
      <c r="KA2" s="157"/>
      <c r="KB2" s="157"/>
      <c r="KC2" s="157"/>
      <c r="KD2" s="157"/>
      <c r="KE2" s="157"/>
      <c r="KF2" s="157"/>
      <c r="KG2" s="157"/>
      <c r="KH2" s="157"/>
      <c r="KI2" s="157"/>
      <c r="KJ2" s="157"/>
      <c r="KK2" s="157"/>
      <c r="KL2" s="157"/>
      <c r="KM2" s="157"/>
      <c r="KN2" s="157"/>
      <c r="KO2" s="157"/>
      <c r="KP2" s="157"/>
      <c r="KQ2" s="157"/>
      <c r="KR2" s="157"/>
      <c r="KS2" s="157"/>
      <c r="KT2" s="157"/>
      <c r="KU2" s="157"/>
      <c r="KV2" s="157"/>
      <c r="KW2" s="157"/>
      <c r="KX2" s="157"/>
      <c r="KY2" s="157"/>
      <c r="KZ2" s="157"/>
      <c r="LA2" s="157"/>
      <c r="LB2" s="157"/>
      <c r="LC2" s="157"/>
      <c r="LD2" s="157"/>
      <c r="LE2" s="157"/>
      <c r="LF2" s="157"/>
      <c r="LG2" s="157"/>
      <c r="LH2" s="157"/>
      <c r="LI2" s="157"/>
      <c r="LJ2" s="157"/>
      <c r="LK2" s="157"/>
      <c r="LL2" s="157"/>
      <c r="LM2" s="157"/>
      <c r="LN2" s="157"/>
      <c r="LO2" s="157"/>
      <c r="LP2" s="157"/>
      <c r="LQ2" s="157"/>
      <c r="LR2" s="157"/>
      <c r="LS2" s="157"/>
      <c r="LT2" s="157"/>
      <c r="LU2" s="157"/>
      <c r="LV2" s="157"/>
      <c r="LW2" s="157"/>
      <c r="LX2" s="157"/>
      <c r="LY2" s="157"/>
      <c r="LZ2" s="157"/>
      <c r="MA2" s="157"/>
      <c r="MB2" s="157"/>
      <c r="MC2" s="157"/>
      <c r="MD2" s="157"/>
      <c r="ME2" s="157"/>
      <c r="MF2" s="157"/>
      <c r="MG2" s="157"/>
      <c r="MH2" s="157"/>
      <c r="MI2" s="157"/>
      <c r="MJ2" s="157"/>
      <c r="MK2" s="157"/>
      <c r="ML2" s="157"/>
      <c r="MM2" s="157"/>
      <c r="MN2" s="157"/>
      <c r="MO2" s="157"/>
      <c r="MP2" s="157"/>
      <c r="MQ2" s="157"/>
      <c r="MR2" s="157"/>
      <c r="MS2" s="157"/>
      <c r="MT2" s="157"/>
      <c r="MU2" s="157"/>
      <c r="MV2" s="157"/>
      <c r="MW2" s="157"/>
      <c r="MX2" s="157"/>
      <c r="MY2" s="157"/>
      <c r="MZ2" s="157"/>
      <c r="NA2" s="157"/>
      <c r="NB2" s="157"/>
      <c r="NC2" s="157"/>
      <c r="ND2" s="157"/>
      <c r="NE2" s="157"/>
      <c r="NF2" s="157"/>
      <c r="NG2" s="157"/>
      <c r="NH2" s="157"/>
      <c r="NI2" s="157"/>
      <c r="NJ2" s="157"/>
      <c r="NK2" s="157"/>
      <c r="NL2" s="157"/>
      <c r="NM2" s="157"/>
      <c r="NN2" s="157"/>
      <c r="NO2" s="157"/>
      <c r="NP2" s="157"/>
      <c r="NQ2" s="157"/>
      <c r="NR2" s="157"/>
      <c r="NS2" s="157"/>
      <c r="NT2" s="157"/>
      <c r="NU2" s="157"/>
      <c r="NV2" s="157"/>
      <c r="NW2" s="157"/>
      <c r="NX2" s="157"/>
      <c r="NY2" s="157"/>
      <c r="NZ2" s="157"/>
      <c r="OA2" s="157"/>
      <c r="OB2" s="157"/>
      <c r="OC2" s="157"/>
      <c r="OD2" s="157"/>
      <c r="OE2" s="157"/>
      <c r="OF2" s="157"/>
      <c r="OG2" s="157"/>
      <c r="OH2" s="157"/>
      <c r="OI2" s="157"/>
      <c r="OJ2" s="157"/>
      <c r="OK2" s="157"/>
      <c r="OL2" s="157"/>
      <c r="OM2" s="157"/>
      <c r="ON2" s="157"/>
      <c r="OO2" s="157"/>
      <c r="OP2" s="157"/>
      <c r="OQ2" s="157"/>
      <c r="OR2" s="157"/>
      <c r="OS2" s="157"/>
      <c r="OT2" s="157"/>
      <c r="OU2" s="157"/>
      <c r="OV2" s="157"/>
      <c r="OW2" s="157"/>
      <c r="OX2" s="157"/>
      <c r="OY2" s="157"/>
      <c r="OZ2" s="157"/>
      <c r="PA2" s="157"/>
      <c r="PB2" s="157"/>
      <c r="PC2" s="157"/>
      <c r="PD2" s="157"/>
      <c r="PE2" s="157"/>
      <c r="PF2" s="157"/>
      <c r="PG2" s="157"/>
      <c r="PH2" s="157"/>
      <c r="PI2" s="157"/>
      <c r="PJ2" s="157"/>
      <c r="PK2" s="157"/>
      <c r="PL2" s="157"/>
      <c r="PM2" s="157"/>
      <c r="PN2" s="157"/>
      <c r="PO2" s="157"/>
      <c r="PP2" s="157"/>
      <c r="PQ2" s="157"/>
      <c r="PR2" s="157"/>
      <c r="PS2" s="157"/>
      <c r="PT2" s="157"/>
      <c r="PU2" s="157"/>
      <c r="PV2" s="157"/>
      <c r="PW2" s="157"/>
      <c r="PX2" s="157"/>
      <c r="PY2" s="157"/>
      <c r="PZ2" s="157"/>
      <c r="QA2" s="157"/>
      <c r="QB2" s="157"/>
      <c r="QC2" s="157"/>
      <c r="QD2" s="157"/>
      <c r="QE2" s="157"/>
      <c r="QF2" s="157"/>
      <c r="QG2" s="157"/>
      <c r="QH2" s="157"/>
      <c r="QI2" s="157"/>
      <c r="QJ2" s="157"/>
      <c r="QK2" s="157"/>
      <c r="QL2" s="157"/>
      <c r="QM2" s="157"/>
      <c r="QN2" s="157"/>
      <c r="QO2" s="157"/>
      <c r="QP2" s="157"/>
      <c r="QQ2" s="157"/>
      <c r="QR2" s="157"/>
      <c r="QS2" s="157"/>
      <c r="QT2" s="157"/>
      <c r="QU2" s="157"/>
      <c r="QV2" s="157"/>
      <c r="QW2" s="157"/>
      <c r="QX2" s="157"/>
      <c r="QY2" s="157"/>
      <c r="QZ2" s="157"/>
      <c r="RA2" s="157"/>
      <c r="RB2" s="157"/>
      <c r="RC2" s="157"/>
      <c r="RD2" s="157"/>
      <c r="RE2" s="157"/>
      <c r="RF2" s="157"/>
      <c r="RG2" s="157"/>
      <c r="RH2" s="157"/>
      <c r="RI2" s="157"/>
      <c r="RJ2" s="157"/>
      <c r="RK2" s="157"/>
      <c r="RL2" s="157"/>
      <c r="RM2" s="157"/>
      <c r="RN2" s="157"/>
      <c r="RO2" s="157"/>
      <c r="RP2" s="157"/>
      <c r="RQ2" s="157"/>
      <c r="RR2" s="157"/>
      <c r="RS2" s="157"/>
      <c r="RT2" s="157"/>
      <c r="RU2" s="157"/>
      <c r="RV2" s="157"/>
      <c r="RW2" s="157"/>
      <c r="RX2" s="157"/>
      <c r="RY2" s="157"/>
      <c r="RZ2" s="157"/>
      <c r="SA2" s="157"/>
      <c r="SB2" s="157"/>
      <c r="SC2" s="157"/>
      <c r="SD2" s="157"/>
      <c r="SE2" s="157"/>
      <c r="SF2" s="157"/>
      <c r="SG2" s="157"/>
      <c r="SH2" s="157"/>
      <c r="SI2" s="157"/>
      <c r="SJ2" s="157"/>
      <c r="SK2" s="157"/>
      <c r="SL2" s="157"/>
      <c r="SM2" s="157"/>
      <c r="SN2" s="157"/>
      <c r="SO2" s="157"/>
      <c r="SP2" s="157"/>
      <c r="SQ2" s="157"/>
      <c r="SR2" s="157"/>
      <c r="SS2" s="157"/>
      <c r="ST2" s="157"/>
      <c r="SU2" s="157"/>
      <c r="SV2" s="157"/>
      <c r="SW2" s="157"/>
      <c r="SX2" s="157"/>
      <c r="SY2" s="157"/>
      <c r="SZ2" s="157"/>
      <c r="TA2" s="157"/>
      <c r="TB2" s="157"/>
      <c r="TC2" s="157"/>
      <c r="TD2" s="157"/>
      <c r="TE2" s="157"/>
      <c r="TF2" s="157"/>
      <c r="TG2" s="157"/>
      <c r="TH2" s="157"/>
      <c r="TI2" s="157"/>
      <c r="TJ2" s="157"/>
      <c r="TK2" s="157"/>
      <c r="TL2" s="157"/>
      <c r="TM2" s="157"/>
      <c r="TN2" s="157"/>
      <c r="TO2" s="157"/>
      <c r="TP2" s="157"/>
      <c r="TQ2" s="157"/>
      <c r="TR2" s="157"/>
      <c r="TS2" s="157"/>
      <c r="TT2" s="157"/>
      <c r="TU2" s="157"/>
      <c r="TV2" s="157"/>
      <c r="TW2" s="157"/>
      <c r="TX2" s="157"/>
      <c r="TY2" s="157"/>
      <c r="TZ2" s="157"/>
      <c r="UA2" s="157"/>
      <c r="UB2" s="157"/>
      <c r="UC2" s="157"/>
      <c r="UD2" s="157"/>
      <c r="UE2" s="157"/>
      <c r="UF2" s="157"/>
      <c r="UG2" s="157"/>
      <c r="UH2" s="157"/>
      <c r="UI2" s="157"/>
      <c r="UJ2" s="157"/>
      <c r="UK2" s="157"/>
      <c r="UL2" s="157"/>
      <c r="UM2" s="157"/>
      <c r="UN2" s="157"/>
      <c r="UO2" s="157"/>
      <c r="UP2" s="157"/>
      <c r="UQ2" s="157"/>
      <c r="UR2" s="157"/>
      <c r="US2" s="157"/>
      <c r="UT2" s="157"/>
      <c r="UU2" s="157"/>
      <c r="UV2" s="157"/>
      <c r="UW2" s="157"/>
      <c r="UX2" s="157"/>
      <c r="UY2" s="157"/>
      <c r="UZ2" s="157"/>
      <c r="VA2" s="157"/>
      <c r="VB2" s="157"/>
      <c r="VC2" s="157"/>
      <c r="VD2" s="157"/>
      <c r="VE2" s="157"/>
      <c r="VF2" s="157"/>
      <c r="VG2" s="157"/>
      <c r="VH2" s="157"/>
      <c r="VI2" s="157"/>
      <c r="VJ2" s="157"/>
      <c r="VK2" s="157"/>
      <c r="VL2" s="157"/>
      <c r="VM2" s="157"/>
      <c r="VN2" s="157"/>
      <c r="VO2" s="157"/>
      <c r="VP2" s="157"/>
      <c r="VQ2" s="157"/>
      <c r="VR2" s="157"/>
      <c r="VS2" s="157"/>
      <c r="VT2" s="157"/>
      <c r="VU2" s="157"/>
      <c r="VV2" s="157"/>
      <c r="VW2" s="157"/>
      <c r="VX2" s="157"/>
      <c r="VY2" s="157"/>
      <c r="VZ2" s="157"/>
      <c r="WA2" s="157"/>
      <c r="WB2" s="157"/>
      <c r="WC2" s="157"/>
      <c r="WD2" s="157"/>
      <c r="WE2" s="157"/>
      <c r="WF2" s="157"/>
      <c r="WG2" s="157"/>
      <c r="WH2" s="157"/>
      <c r="WI2" s="157"/>
      <c r="WJ2" s="157"/>
      <c r="WK2" s="157"/>
      <c r="WL2" s="157"/>
      <c r="WM2" s="157"/>
      <c r="WN2" s="157"/>
      <c r="WO2" s="157"/>
      <c r="WP2" s="157"/>
      <c r="WQ2" s="157"/>
      <c r="WR2" s="157"/>
      <c r="WS2" s="157"/>
      <c r="WT2" s="157"/>
      <c r="WU2" s="157"/>
      <c r="WV2" s="157"/>
      <c r="WW2" s="157"/>
      <c r="WX2" s="157"/>
      <c r="WY2" s="157"/>
      <c r="WZ2" s="157"/>
      <c r="XA2" s="157"/>
      <c r="XB2" s="157"/>
      <c r="XC2" s="157"/>
      <c r="XD2" s="157"/>
      <c r="XE2" s="157"/>
      <c r="XF2" s="157"/>
      <c r="XG2" s="157"/>
      <c r="XH2" s="157"/>
      <c r="XI2" s="157"/>
      <c r="XJ2" s="157"/>
      <c r="XK2" s="157"/>
      <c r="XL2" s="157"/>
      <c r="XM2" s="157"/>
      <c r="XN2" s="157"/>
      <c r="XO2" s="157"/>
      <c r="XP2" s="157"/>
      <c r="XQ2" s="157"/>
      <c r="XR2" s="157"/>
      <c r="XS2" s="157"/>
      <c r="XT2" s="157"/>
      <c r="XU2" s="157"/>
      <c r="XV2" s="157"/>
      <c r="XW2" s="157"/>
      <c r="XX2" s="157"/>
      <c r="XY2" s="157"/>
      <c r="XZ2" s="157"/>
      <c r="YA2" s="157"/>
      <c r="YB2" s="157"/>
      <c r="YC2" s="157"/>
      <c r="YD2" s="157"/>
      <c r="YE2" s="157"/>
      <c r="YF2" s="157"/>
      <c r="YG2" s="157"/>
      <c r="YH2" s="157"/>
      <c r="YI2" s="157"/>
      <c r="YJ2" s="157"/>
      <c r="YK2" s="157"/>
      <c r="YL2" s="157"/>
      <c r="YM2" s="157"/>
      <c r="YN2" s="157"/>
      <c r="YO2" s="157"/>
      <c r="YP2" s="157"/>
      <c r="YQ2" s="157"/>
      <c r="YR2" s="157"/>
      <c r="YS2" s="157"/>
      <c r="YT2" s="157"/>
      <c r="YU2" s="157"/>
      <c r="YV2" s="157"/>
      <c r="YW2" s="157"/>
      <c r="YX2" s="157"/>
      <c r="YY2" s="157"/>
      <c r="YZ2" s="157"/>
      <c r="ZA2" s="157"/>
      <c r="ZB2" s="157"/>
      <c r="ZC2" s="157"/>
      <c r="ZD2" s="157"/>
      <c r="ZE2" s="157"/>
      <c r="ZF2" s="157"/>
      <c r="ZG2" s="157"/>
      <c r="ZH2" s="157"/>
      <c r="ZI2" s="157"/>
      <c r="ZJ2" s="157"/>
      <c r="ZK2" s="157"/>
      <c r="ZL2" s="157"/>
      <c r="ZM2" s="157"/>
      <c r="ZN2" s="157"/>
      <c r="ZO2" s="157"/>
      <c r="ZP2" s="157"/>
      <c r="ZQ2" s="157"/>
      <c r="ZR2" s="157"/>
      <c r="ZS2" s="157"/>
      <c r="ZT2" s="157"/>
      <c r="ZU2" s="157"/>
      <c r="ZV2" s="157"/>
      <c r="ZW2" s="157"/>
      <c r="ZX2" s="157"/>
      <c r="ZY2" s="157"/>
      <c r="ZZ2" s="157"/>
      <c r="AAA2" s="157"/>
      <c r="AAB2" s="157"/>
      <c r="AAC2" s="157"/>
      <c r="AAD2" s="157"/>
      <c r="AAE2" s="157"/>
      <c r="AAF2" s="157"/>
      <c r="AAG2" s="157"/>
      <c r="AAH2" s="157"/>
      <c r="AAI2" s="157"/>
      <c r="AAJ2" s="157"/>
      <c r="AAK2" s="157"/>
      <c r="AAL2" s="157"/>
      <c r="AAM2" s="157"/>
      <c r="AAN2" s="157"/>
      <c r="AAO2" s="157"/>
      <c r="AAP2" s="157"/>
      <c r="AAQ2" s="157"/>
      <c r="AAR2" s="157"/>
      <c r="AAS2" s="157"/>
      <c r="AAT2" s="157"/>
      <c r="AAU2" s="157"/>
      <c r="AAV2" s="157"/>
      <c r="AAW2" s="157"/>
      <c r="AAX2" s="157"/>
      <c r="AAY2" s="157"/>
      <c r="AAZ2" s="157"/>
      <c r="ABA2" s="157"/>
      <c r="ABB2" s="157"/>
      <c r="ABC2" s="157"/>
      <c r="ABD2" s="157"/>
      <c r="ABE2" s="157"/>
      <c r="ABF2" s="157"/>
      <c r="ABG2" s="157"/>
      <c r="ABH2" s="157"/>
      <c r="ABI2" s="157"/>
      <c r="ABJ2" s="157"/>
      <c r="ABK2" s="157"/>
      <c r="ABL2" s="157"/>
      <c r="ABM2" s="157"/>
      <c r="ABN2" s="157"/>
      <c r="ABO2" s="157"/>
      <c r="ABP2" s="157"/>
      <c r="ABQ2" s="157"/>
      <c r="ABR2" s="157"/>
      <c r="ABS2" s="157"/>
      <c r="ABT2" s="157"/>
      <c r="ABU2" s="157"/>
      <c r="ABV2" s="157"/>
      <c r="ABW2" s="157"/>
      <c r="ABX2" s="157"/>
      <c r="ABY2" s="157"/>
      <c r="ABZ2" s="157"/>
      <c r="ACA2" s="157"/>
      <c r="ACB2" s="157"/>
      <c r="ACC2" s="157"/>
      <c r="ACD2" s="157"/>
      <c r="ACE2" s="157"/>
      <c r="ACF2" s="157"/>
      <c r="ACG2" s="157"/>
      <c r="ACH2" s="157"/>
      <c r="ACI2" s="157"/>
      <c r="ACJ2" s="157"/>
      <c r="ACK2" s="157"/>
      <c r="ACL2" s="157"/>
      <c r="ACM2" s="157"/>
      <c r="ACN2" s="157"/>
      <c r="ACO2" s="157"/>
      <c r="ACP2" s="157"/>
      <c r="ACQ2" s="157"/>
      <c r="ACR2" s="157"/>
      <c r="ACS2" s="157"/>
      <c r="ACT2" s="157"/>
      <c r="ACU2" s="157"/>
      <c r="ACV2" s="157"/>
      <c r="ACW2" s="157"/>
      <c r="ACX2" s="157"/>
      <c r="ACY2" s="157"/>
      <c r="ACZ2" s="157"/>
      <c r="ADA2" s="157"/>
      <c r="ADB2" s="157"/>
      <c r="ADC2" s="157"/>
      <c r="ADD2" s="157"/>
      <c r="ADE2" s="157"/>
      <c r="ADF2" s="157"/>
      <c r="ADG2" s="157"/>
      <c r="ADH2" s="157"/>
      <c r="ADI2" s="157"/>
      <c r="ADJ2" s="157"/>
      <c r="ADK2" s="157"/>
      <c r="ADL2" s="157"/>
      <c r="ADM2" s="157"/>
      <c r="ADN2" s="157"/>
      <c r="ADO2" s="157"/>
      <c r="ADP2" s="157"/>
      <c r="ADQ2" s="157"/>
      <c r="ADR2" s="157"/>
      <c r="ADS2" s="157"/>
      <c r="ADT2" s="157"/>
      <c r="ADU2" s="157"/>
      <c r="ADV2" s="157"/>
      <c r="ADW2" s="157"/>
      <c r="ADX2" s="157"/>
      <c r="ADY2" s="157"/>
      <c r="ADZ2" s="157"/>
      <c r="AEA2" s="157"/>
      <c r="AEB2" s="157"/>
      <c r="AEC2" s="157"/>
      <c r="AED2" s="157"/>
      <c r="AEE2" s="157"/>
      <c r="AEF2" s="157"/>
      <c r="AEG2" s="157"/>
      <c r="AEH2" s="157"/>
      <c r="AEI2" s="157"/>
      <c r="AEJ2" s="157"/>
      <c r="AEK2" s="157"/>
      <c r="AEL2" s="157"/>
      <c r="AEM2" s="157"/>
      <c r="AEN2" s="157"/>
      <c r="AEO2" s="157"/>
      <c r="AEP2" s="157"/>
      <c r="AEQ2" s="157"/>
      <c r="AER2" s="157"/>
      <c r="AES2" s="157"/>
      <c r="AET2" s="157"/>
      <c r="AEU2" s="157"/>
      <c r="AEV2" s="157"/>
      <c r="AEW2" s="157"/>
      <c r="AEX2" s="157"/>
      <c r="AEY2" s="157"/>
      <c r="AEZ2" s="157"/>
      <c r="AFA2" s="157"/>
      <c r="AFB2" s="157"/>
      <c r="AFC2" s="157"/>
      <c r="AFD2" s="157"/>
      <c r="AFE2" s="157"/>
      <c r="AFF2" s="157"/>
      <c r="AFG2" s="157"/>
      <c r="AFH2" s="157"/>
      <c r="AFI2" s="157"/>
      <c r="AFJ2" s="157"/>
      <c r="AFK2" s="157"/>
      <c r="AFL2" s="157"/>
      <c r="AFM2" s="157"/>
      <c r="AFN2" s="157"/>
      <c r="AFO2" s="157"/>
      <c r="AFP2" s="157"/>
      <c r="AFQ2" s="157"/>
      <c r="AFR2" s="157"/>
      <c r="AFS2" s="157"/>
      <c r="AFT2" s="157"/>
      <c r="AFU2" s="157"/>
      <c r="AFV2" s="157"/>
      <c r="AFW2" s="157"/>
      <c r="AFX2" s="157"/>
      <c r="AFY2" s="157"/>
      <c r="AFZ2" s="157"/>
      <c r="AGA2" s="157"/>
      <c r="AGB2" s="157"/>
      <c r="AGC2" s="157"/>
      <c r="AGD2" s="157"/>
      <c r="AGE2" s="157"/>
      <c r="AGF2" s="157"/>
      <c r="AGG2" s="157"/>
      <c r="AGH2" s="157"/>
      <c r="AGI2" s="157"/>
      <c r="AGJ2" s="157"/>
      <c r="AGK2" s="157"/>
      <c r="AGL2" s="157"/>
      <c r="AGM2" s="157"/>
      <c r="AGN2" s="157"/>
      <c r="AGO2" s="157"/>
      <c r="AGP2" s="157"/>
      <c r="AGQ2" s="157"/>
      <c r="AGR2" s="157"/>
      <c r="AGS2" s="157"/>
      <c r="AGT2" s="157"/>
      <c r="AGU2" s="157"/>
      <c r="AGV2" s="157"/>
      <c r="AGW2" s="157"/>
      <c r="AGX2" s="157"/>
      <c r="AGY2" s="157"/>
      <c r="AGZ2" s="157"/>
      <c r="AHA2" s="157"/>
      <c r="AHB2" s="157"/>
      <c r="AHC2" s="157"/>
      <c r="AHD2" s="157"/>
      <c r="AHE2" s="157"/>
      <c r="AHF2" s="157"/>
      <c r="AHG2" s="157"/>
      <c r="AHH2" s="157"/>
      <c r="AHI2" s="157"/>
      <c r="AHJ2" s="157"/>
      <c r="AHK2" s="157"/>
      <c r="AHL2" s="157"/>
      <c r="AHM2" s="157"/>
      <c r="AHN2" s="157"/>
      <c r="AHO2" s="157"/>
      <c r="AHP2" s="157"/>
      <c r="AHQ2" s="157"/>
      <c r="AHR2" s="157"/>
      <c r="AHS2" s="157"/>
      <c r="AHT2" s="157"/>
      <c r="AHU2" s="157"/>
      <c r="AHV2" s="157"/>
      <c r="AHW2" s="157"/>
      <c r="AHX2" s="157"/>
      <c r="AHY2" s="157"/>
      <c r="AHZ2" s="157"/>
      <c r="AIA2" s="157"/>
      <c r="AIB2" s="157"/>
      <c r="AIC2" s="157"/>
      <c r="AID2" s="157"/>
      <c r="AIE2" s="157"/>
      <c r="AIF2" s="157"/>
      <c r="AIG2" s="157"/>
      <c r="AIH2" s="157"/>
      <c r="AII2" s="157"/>
      <c r="AIJ2" s="157"/>
      <c r="AIK2" s="157"/>
      <c r="AIL2" s="157"/>
      <c r="AIM2" s="157"/>
      <c r="AIN2" s="157"/>
      <c r="AIO2" s="157"/>
      <c r="AIP2" s="157"/>
      <c r="AIQ2" s="157"/>
      <c r="AIR2" s="157"/>
      <c r="AIS2" s="157"/>
      <c r="AIT2" s="157"/>
      <c r="AIU2" s="157"/>
      <c r="AIV2" s="157"/>
      <c r="AIW2" s="157"/>
      <c r="AIX2" s="157"/>
      <c r="AIY2" s="157"/>
      <c r="AIZ2" s="157"/>
      <c r="AJA2" s="157"/>
      <c r="AJB2" s="157"/>
      <c r="AJC2" s="157"/>
      <c r="AJD2" s="157"/>
      <c r="AJE2" s="157"/>
      <c r="AJF2" s="157"/>
      <c r="AJG2" s="157"/>
      <c r="AJH2" s="157"/>
      <c r="AJI2" s="157"/>
      <c r="AJJ2" s="157"/>
      <c r="AJK2" s="157"/>
      <c r="AJL2" s="157"/>
      <c r="AJM2" s="157"/>
      <c r="AJN2" s="157"/>
      <c r="AJO2" s="157"/>
      <c r="AJP2" s="157"/>
      <c r="AJQ2" s="157"/>
      <c r="AJR2" s="157"/>
      <c r="AJS2" s="157"/>
      <c r="AJT2" s="157"/>
      <c r="AJU2" s="157"/>
      <c r="AJV2" s="157"/>
      <c r="AJW2" s="157"/>
      <c r="AJX2" s="157"/>
      <c r="AJY2" s="157"/>
      <c r="AJZ2" s="157"/>
      <c r="AKA2" s="157"/>
      <c r="AKB2" s="157"/>
      <c r="AKC2" s="157"/>
      <c r="AKD2" s="157"/>
      <c r="AKE2" s="157"/>
      <c r="AKF2" s="157"/>
      <c r="AKG2" s="157"/>
      <c r="AKH2" s="157"/>
      <c r="AKI2" s="157"/>
      <c r="AKJ2" s="157"/>
      <c r="AKK2" s="157"/>
      <c r="AKL2" s="157"/>
      <c r="AKM2" s="157"/>
      <c r="AKN2" s="157"/>
      <c r="AKO2" s="157"/>
      <c r="AKP2" s="157"/>
      <c r="AKQ2" s="157"/>
      <c r="AKR2" s="157"/>
      <c r="AKS2" s="157"/>
      <c r="AKT2" s="157"/>
      <c r="AKU2" s="157"/>
      <c r="AKV2" s="157"/>
      <c r="AKW2" s="157"/>
      <c r="AKX2" s="157"/>
      <c r="AKY2" s="157"/>
      <c r="AKZ2" s="157"/>
      <c r="ALA2" s="157"/>
      <c r="ALB2" s="157"/>
      <c r="ALC2" s="157"/>
      <c r="ALD2" s="157"/>
      <c r="ALE2" s="157"/>
      <c r="ALF2" s="157"/>
      <c r="ALG2" s="157"/>
      <c r="ALH2" s="157"/>
      <c r="ALI2" s="157"/>
      <c r="ALJ2" s="157"/>
      <c r="ALK2" s="157"/>
      <c r="ALL2" s="157"/>
      <c r="ALM2" s="157"/>
      <c r="ALN2" s="157"/>
      <c r="ALO2" s="157"/>
      <c r="ALP2" s="157"/>
      <c r="ALQ2" s="157"/>
      <c r="ALR2" s="157"/>
      <c r="ALS2" s="157"/>
      <c r="ALT2" s="157"/>
      <c r="ALU2" s="157"/>
      <c r="ALV2" s="157"/>
      <c r="ALW2" s="157"/>
      <c r="ALX2" s="157"/>
      <c r="ALY2" s="157"/>
      <c r="ALZ2" s="157"/>
      <c r="AMA2" s="157"/>
      <c r="AMB2" s="157"/>
      <c r="AMC2" s="157"/>
      <c r="AMD2" s="157"/>
      <c r="AME2" s="157"/>
      <c r="AMF2" s="157"/>
      <c r="AMG2" s="157"/>
      <c r="AMH2" s="157"/>
      <c r="AMI2" s="157"/>
      <c r="AMJ2" s="157"/>
      <c r="AMK2" s="157"/>
      <c r="AML2" s="157"/>
      <c r="AMM2" s="157"/>
      <c r="AMN2" s="157"/>
      <c r="AMO2" s="157"/>
      <c r="AMP2" s="157"/>
      <c r="AMQ2" s="157"/>
      <c r="AMR2" s="157"/>
      <c r="AMS2" s="157"/>
      <c r="AMT2" s="157"/>
      <c r="AMU2" s="157"/>
      <c r="AMV2" s="157"/>
      <c r="AMW2" s="157"/>
      <c r="AMX2" s="157"/>
      <c r="AMY2" s="157"/>
      <c r="AMZ2" s="157"/>
      <c r="ANA2" s="157"/>
      <c r="ANB2" s="157"/>
      <c r="ANC2" s="157"/>
      <c r="AND2" s="157"/>
      <c r="ANE2" s="157"/>
      <c r="ANF2" s="157"/>
      <c r="ANG2" s="157"/>
      <c r="ANH2" s="157"/>
      <c r="ANI2" s="157"/>
      <c r="ANJ2" s="157"/>
      <c r="ANK2" s="157"/>
      <c r="ANL2" s="157"/>
      <c r="ANM2" s="157"/>
      <c r="ANN2" s="157"/>
      <c r="ANO2" s="157"/>
      <c r="ANP2" s="157"/>
      <c r="ANQ2" s="157"/>
      <c r="ANR2" s="157"/>
      <c r="ANS2" s="157"/>
      <c r="ANT2" s="157"/>
      <c r="ANU2" s="157"/>
      <c r="ANV2" s="157"/>
      <c r="ANW2" s="157"/>
      <c r="ANX2" s="157"/>
      <c r="ANY2" s="157"/>
      <c r="ANZ2" s="157"/>
      <c r="AOA2" s="157"/>
      <c r="AOB2" s="157"/>
      <c r="AOC2" s="157"/>
      <c r="AOD2" s="157"/>
      <c r="AOE2" s="157"/>
      <c r="AOF2" s="157"/>
      <c r="AOG2" s="157"/>
      <c r="AOH2" s="157"/>
      <c r="AOI2" s="157"/>
      <c r="AOJ2" s="157"/>
      <c r="AOK2" s="157"/>
      <c r="AOL2" s="157"/>
      <c r="AOM2" s="157"/>
      <c r="AON2" s="157"/>
      <c r="AOO2" s="157"/>
      <c r="AOP2" s="157"/>
      <c r="AOQ2" s="157"/>
      <c r="AOR2" s="157"/>
      <c r="AOS2" s="157"/>
      <c r="AOT2" s="157"/>
      <c r="AOU2" s="157"/>
      <c r="AOV2" s="157"/>
      <c r="AOW2" s="157"/>
      <c r="AOX2" s="157"/>
      <c r="AOY2" s="157"/>
      <c r="AOZ2" s="157"/>
      <c r="APA2" s="157"/>
      <c r="APB2" s="157"/>
      <c r="APC2" s="157"/>
      <c r="APD2" s="157"/>
      <c r="APE2" s="157"/>
      <c r="APF2" s="157"/>
      <c r="APG2" s="157"/>
      <c r="APH2" s="157"/>
      <c r="API2" s="157"/>
      <c r="APJ2" s="157"/>
      <c r="APK2" s="157"/>
      <c r="APL2" s="157"/>
      <c r="APM2" s="157"/>
      <c r="APN2" s="157"/>
      <c r="APO2" s="157"/>
      <c r="APP2" s="157"/>
      <c r="APQ2" s="157"/>
      <c r="APR2" s="157"/>
      <c r="APS2" s="157"/>
      <c r="APT2" s="157"/>
      <c r="APU2" s="157"/>
      <c r="APV2" s="157"/>
      <c r="APW2" s="157"/>
      <c r="APX2" s="157"/>
      <c r="APY2" s="157"/>
      <c r="APZ2" s="157"/>
      <c r="AQA2" s="157"/>
      <c r="AQB2" s="157"/>
      <c r="AQC2" s="157"/>
      <c r="AQD2" s="157"/>
      <c r="AQE2" s="157"/>
      <c r="AQF2" s="157"/>
      <c r="AQG2" s="157"/>
      <c r="AQH2" s="157"/>
      <c r="AQI2" s="157"/>
      <c r="AQJ2" s="157"/>
      <c r="AQK2" s="157"/>
      <c r="AQL2" s="157"/>
      <c r="AQM2" s="157"/>
      <c r="AQN2" s="157"/>
      <c r="AQO2" s="157"/>
      <c r="AQP2" s="157"/>
      <c r="AQQ2" s="157"/>
      <c r="AQR2" s="157"/>
      <c r="AQS2" s="157"/>
      <c r="AQT2" s="157"/>
      <c r="AQU2" s="157"/>
      <c r="AQV2" s="157"/>
      <c r="AQW2" s="157"/>
      <c r="AQX2" s="157"/>
      <c r="AQY2" s="157"/>
      <c r="AQZ2" s="157"/>
      <c r="ARA2" s="157"/>
      <c r="ARB2" s="157"/>
      <c r="ARC2" s="157"/>
      <c r="ARD2" s="157"/>
      <c r="ARE2" s="157"/>
      <c r="ARF2" s="157"/>
      <c r="ARG2" s="157"/>
      <c r="ARH2" s="157"/>
      <c r="ARI2" s="157"/>
      <c r="ARJ2" s="157"/>
      <c r="ARK2" s="157"/>
      <c r="ARL2" s="157"/>
      <c r="ARM2" s="157"/>
      <c r="ARN2" s="157"/>
      <c r="ARO2" s="157"/>
      <c r="ARP2" s="157"/>
      <c r="ARQ2" s="157"/>
      <c r="ARR2" s="157"/>
      <c r="ARS2" s="157"/>
      <c r="ART2" s="157"/>
      <c r="ARU2" s="157"/>
      <c r="ARV2" s="157"/>
      <c r="ARW2" s="157"/>
      <c r="ARX2" s="157"/>
      <c r="ARY2" s="157"/>
      <c r="ARZ2" s="157"/>
      <c r="ASA2" s="157"/>
      <c r="ASB2" s="157"/>
      <c r="ASC2" s="157"/>
      <c r="ASD2" s="157"/>
      <c r="ASE2" s="157"/>
      <c r="ASF2" s="157"/>
      <c r="ASG2" s="157"/>
      <c r="ASH2" s="157"/>
      <c r="ASI2" s="157"/>
      <c r="ASJ2" s="157"/>
      <c r="ASK2" s="157"/>
      <c r="ASL2" s="157"/>
      <c r="ASM2" s="157"/>
      <c r="ASN2" s="157"/>
      <c r="ASO2" s="157"/>
      <c r="ASP2" s="157"/>
      <c r="ASQ2" s="157"/>
      <c r="ASR2" s="157"/>
      <c r="ASS2" s="157"/>
      <c r="AST2" s="157"/>
      <c r="ASU2" s="157"/>
      <c r="ASV2" s="157"/>
      <c r="ASW2" s="157"/>
      <c r="ASX2" s="157"/>
      <c r="ASY2" s="157"/>
      <c r="ASZ2" s="157"/>
      <c r="ATA2" s="157"/>
      <c r="ATB2" s="157"/>
      <c r="ATC2" s="157"/>
      <c r="ATD2" s="157"/>
      <c r="ATE2" s="157"/>
      <c r="ATF2" s="157"/>
      <c r="ATG2" s="157"/>
      <c r="ATH2" s="157"/>
      <c r="ATI2" s="157"/>
      <c r="ATJ2" s="157"/>
      <c r="ATK2" s="157"/>
      <c r="ATL2" s="157"/>
      <c r="ATM2" s="157"/>
      <c r="ATN2" s="157"/>
      <c r="ATO2" s="157"/>
      <c r="ATP2" s="157"/>
      <c r="ATQ2" s="157"/>
      <c r="ATR2" s="157"/>
      <c r="ATS2" s="157"/>
      <c r="ATT2" s="157"/>
      <c r="ATU2" s="157"/>
      <c r="ATV2" s="157"/>
      <c r="ATW2" s="157"/>
      <c r="ATX2" s="157"/>
      <c r="ATY2" s="157"/>
      <c r="ATZ2" s="157"/>
      <c r="AUA2" s="157"/>
      <c r="AUB2" s="157"/>
      <c r="AUC2" s="157"/>
      <c r="AUD2" s="157"/>
      <c r="AUE2" s="157"/>
      <c r="AUF2" s="157"/>
      <c r="AUG2" s="157"/>
      <c r="AUH2" s="157"/>
      <c r="AUI2" s="157"/>
      <c r="AUJ2" s="157"/>
      <c r="AUK2" s="157"/>
      <c r="AUL2" s="157"/>
      <c r="AUM2" s="157"/>
      <c r="AUN2" s="157"/>
      <c r="AUO2" s="157"/>
      <c r="AUP2" s="157"/>
      <c r="AUQ2" s="157"/>
      <c r="AUR2" s="157"/>
      <c r="AUS2" s="157"/>
      <c r="AUT2" s="157"/>
      <c r="AUU2" s="157"/>
      <c r="AUV2" s="157"/>
      <c r="AUW2" s="157"/>
      <c r="AUX2" s="157"/>
      <c r="AUY2" s="157"/>
      <c r="AUZ2" s="157"/>
      <c r="AVA2" s="157"/>
      <c r="AVB2" s="157"/>
      <c r="AVC2" s="157"/>
      <c r="AVD2" s="157"/>
      <c r="AVE2" s="157"/>
      <c r="AVF2" s="157"/>
      <c r="AVG2" s="157"/>
      <c r="AVH2" s="157"/>
      <c r="AVI2" s="157"/>
      <c r="AVJ2" s="157"/>
      <c r="AVK2" s="157"/>
      <c r="AVL2" s="157"/>
      <c r="AVM2" s="157"/>
      <c r="AVN2" s="157"/>
      <c r="AVO2" s="157"/>
      <c r="AVP2" s="157"/>
      <c r="AVQ2" s="157"/>
      <c r="AVR2" s="157"/>
      <c r="AVS2" s="157"/>
      <c r="AVT2" s="157"/>
      <c r="AVU2" s="157"/>
      <c r="AVV2" s="157"/>
      <c r="AVW2" s="157"/>
      <c r="AVX2" s="157"/>
      <c r="AVY2" s="157"/>
      <c r="AVZ2" s="157"/>
      <c r="AWA2" s="157"/>
      <c r="AWB2" s="157"/>
      <c r="AWC2" s="157"/>
      <c r="AWD2" s="157"/>
      <c r="AWE2" s="157"/>
      <c r="AWF2" s="157"/>
      <c r="AWG2" s="157"/>
      <c r="AWH2" s="157"/>
      <c r="AWI2" s="157"/>
      <c r="AWJ2" s="157"/>
      <c r="AWK2" s="157"/>
      <c r="AWL2" s="157"/>
      <c r="AWM2" s="157"/>
      <c r="AWN2" s="157"/>
      <c r="AWO2" s="157"/>
      <c r="AWP2" s="157"/>
      <c r="AWQ2" s="157"/>
      <c r="AWR2" s="157"/>
      <c r="AWS2" s="157"/>
      <c r="AWT2" s="157"/>
      <c r="AWU2" s="157"/>
      <c r="AWV2" s="157"/>
      <c r="AWW2" s="157"/>
      <c r="AWX2" s="157"/>
      <c r="AWY2" s="157"/>
      <c r="AWZ2" s="157"/>
      <c r="AXA2" s="157"/>
      <c r="AXB2" s="157"/>
      <c r="AXC2" s="157"/>
      <c r="AXD2" s="157"/>
      <c r="AXE2" s="157"/>
      <c r="AXF2" s="157"/>
      <c r="AXG2" s="157"/>
      <c r="AXH2" s="157"/>
      <c r="AXI2" s="157"/>
      <c r="AXJ2" s="157"/>
      <c r="AXK2" s="157"/>
      <c r="AXL2" s="157"/>
      <c r="AXM2" s="157"/>
      <c r="AXN2" s="157"/>
      <c r="AXO2" s="157"/>
      <c r="AXP2" s="157"/>
      <c r="AXQ2" s="157"/>
      <c r="AXR2" s="157"/>
      <c r="AXS2" s="157"/>
      <c r="AXT2" s="157"/>
      <c r="AXU2" s="157"/>
      <c r="AXV2" s="157"/>
      <c r="AXW2" s="157"/>
      <c r="AXX2" s="157"/>
      <c r="AXY2" s="157"/>
      <c r="AXZ2" s="157"/>
      <c r="AYA2" s="157"/>
      <c r="AYB2" s="157"/>
      <c r="AYC2" s="157"/>
      <c r="AYD2" s="157"/>
      <c r="AYE2" s="157"/>
      <c r="AYF2" s="157"/>
      <c r="AYG2" s="157"/>
      <c r="AYH2" s="157"/>
      <c r="AYI2" s="157"/>
      <c r="AYJ2" s="157"/>
      <c r="AYK2" s="157"/>
      <c r="AYL2" s="157"/>
      <c r="AYM2" s="157"/>
      <c r="AYN2" s="157"/>
      <c r="AYO2" s="157"/>
      <c r="AYP2" s="157"/>
      <c r="AYQ2" s="157"/>
      <c r="AYR2" s="157"/>
      <c r="AYS2" s="157"/>
      <c r="AYT2" s="157"/>
      <c r="AYU2" s="157"/>
      <c r="AYV2" s="157"/>
      <c r="AYW2" s="157"/>
      <c r="AYX2" s="157"/>
      <c r="AYY2" s="157"/>
      <c r="AYZ2" s="157"/>
      <c r="AZA2" s="157"/>
      <c r="AZB2" s="157"/>
      <c r="AZC2" s="157"/>
      <c r="AZD2" s="157"/>
      <c r="AZE2" s="157"/>
      <c r="AZF2" s="157"/>
      <c r="AZG2" s="157"/>
      <c r="AZH2" s="157"/>
      <c r="AZI2" s="157"/>
      <c r="AZJ2" s="157"/>
      <c r="AZK2" s="157"/>
      <c r="AZL2" s="157"/>
      <c r="AZM2" s="157"/>
      <c r="AZN2" s="157"/>
      <c r="AZO2" s="157"/>
      <c r="AZP2" s="157"/>
      <c r="AZQ2" s="157"/>
      <c r="AZR2" s="157"/>
      <c r="AZS2" s="157"/>
      <c r="AZT2" s="157"/>
      <c r="AZU2" s="157"/>
      <c r="AZV2" s="157"/>
      <c r="AZW2" s="157"/>
      <c r="AZX2" s="157"/>
      <c r="AZY2" s="157"/>
      <c r="AZZ2" s="157"/>
      <c r="BAA2" s="157"/>
      <c r="BAB2" s="157"/>
      <c r="BAC2" s="157"/>
      <c r="BAD2" s="157"/>
      <c r="BAE2" s="157"/>
      <c r="BAF2" s="157"/>
      <c r="BAG2" s="157"/>
      <c r="BAH2" s="157"/>
      <c r="BAI2" s="157"/>
      <c r="BAJ2" s="157"/>
      <c r="BAK2" s="157"/>
      <c r="BAL2" s="157"/>
      <c r="BAM2" s="157"/>
      <c r="BAN2" s="157"/>
      <c r="BAO2" s="157"/>
      <c r="BAP2" s="157"/>
      <c r="BAQ2" s="157"/>
      <c r="BAR2" s="157"/>
      <c r="BAS2" s="157"/>
      <c r="BAT2" s="157"/>
      <c r="BAU2" s="157"/>
      <c r="BAV2" s="157"/>
      <c r="BAW2" s="157"/>
      <c r="BAX2" s="157"/>
      <c r="BAY2" s="157"/>
      <c r="BAZ2" s="157"/>
      <c r="BBA2" s="157"/>
      <c r="BBB2" s="157"/>
      <c r="BBC2" s="157"/>
      <c r="BBD2" s="157"/>
      <c r="BBE2" s="157"/>
      <c r="BBF2" s="157"/>
      <c r="BBG2" s="157"/>
      <c r="BBH2" s="157"/>
      <c r="BBI2" s="157"/>
      <c r="BBJ2" s="157"/>
      <c r="BBK2" s="157"/>
      <c r="BBL2" s="157"/>
      <c r="BBM2" s="157"/>
      <c r="BBN2" s="157"/>
      <c r="BBO2" s="157"/>
      <c r="BBP2" s="157"/>
      <c r="BBQ2" s="157"/>
      <c r="BBR2" s="157"/>
      <c r="BBS2" s="157"/>
      <c r="BBT2" s="157"/>
      <c r="BBU2" s="157"/>
      <c r="BBV2" s="157"/>
      <c r="BBW2" s="157"/>
      <c r="BBX2" s="157"/>
      <c r="BBY2" s="157"/>
      <c r="BBZ2" s="157"/>
      <c r="BCA2" s="157"/>
      <c r="BCB2" s="157"/>
      <c r="BCC2" s="157"/>
      <c r="BCD2" s="157"/>
      <c r="BCE2" s="157"/>
      <c r="BCF2" s="157"/>
      <c r="BCG2" s="157"/>
      <c r="BCH2" s="157"/>
      <c r="BCI2" s="157"/>
      <c r="BCJ2" s="157"/>
      <c r="BCK2" s="157"/>
      <c r="BCL2" s="157"/>
      <c r="BCM2" s="157"/>
      <c r="BCN2" s="157"/>
      <c r="BCO2" s="157"/>
      <c r="BCP2" s="157"/>
      <c r="BCQ2" s="157"/>
      <c r="BCR2" s="157"/>
      <c r="BCS2" s="157"/>
      <c r="BCT2" s="157"/>
      <c r="BCU2" s="157"/>
      <c r="BCV2" s="157"/>
      <c r="BCW2" s="157"/>
      <c r="BCX2" s="157"/>
      <c r="BCY2" s="157"/>
      <c r="BCZ2" s="157"/>
      <c r="BDA2" s="157"/>
      <c r="BDB2" s="157"/>
      <c r="BDC2" s="157"/>
      <c r="BDD2" s="157"/>
      <c r="BDE2" s="157"/>
      <c r="BDF2" s="157"/>
      <c r="BDG2" s="157"/>
      <c r="BDH2" s="157"/>
      <c r="BDI2" s="157"/>
      <c r="BDJ2" s="157"/>
      <c r="BDK2" s="157"/>
      <c r="BDL2" s="157"/>
      <c r="BDM2" s="157"/>
      <c r="BDN2" s="157"/>
      <c r="BDO2" s="157"/>
      <c r="BDP2" s="157"/>
      <c r="BDQ2" s="157"/>
      <c r="BDR2" s="157"/>
      <c r="BDS2" s="157"/>
      <c r="BDT2" s="157"/>
      <c r="BDU2" s="157"/>
      <c r="BDV2" s="157"/>
      <c r="BDW2" s="157"/>
      <c r="BDX2" s="157"/>
      <c r="BDY2" s="157"/>
      <c r="BDZ2" s="157"/>
      <c r="BEA2" s="157"/>
      <c r="BEB2" s="157"/>
      <c r="BEC2" s="157"/>
      <c r="BED2" s="157"/>
      <c r="BEE2" s="157"/>
      <c r="BEF2" s="157"/>
      <c r="BEG2" s="157"/>
      <c r="BEH2" s="157"/>
      <c r="BEI2" s="157"/>
      <c r="BEJ2" s="157"/>
      <c r="BEK2" s="157"/>
      <c r="BEL2" s="157"/>
      <c r="BEM2" s="157"/>
      <c r="BEN2" s="157"/>
      <c r="BEO2" s="157"/>
      <c r="BEP2" s="157"/>
      <c r="BEQ2" s="157"/>
      <c r="BER2" s="157"/>
      <c r="BES2" s="157"/>
      <c r="BET2" s="157"/>
      <c r="BEU2" s="157"/>
      <c r="BEV2" s="157"/>
      <c r="BEW2" s="157"/>
      <c r="BEX2" s="157"/>
      <c r="BEY2" s="157"/>
      <c r="BEZ2" s="157"/>
      <c r="BFA2" s="157"/>
      <c r="BFB2" s="157"/>
      <c r="BFC2" s="157"/>
      <c r="BFD2" s="157"/>
      <c r="BFE2" s="157"/>
      <c r="BFF2" s="157"/>
      <c r="BFG2" s="157"/>
      <c r="BFH2" s="157"/>
      <c r="BFI2" s="157"/>
      <c r="BFJ2" s="157"/>
      <c r="BFK2" s="157"/>
      <c r="BFL2" s="157"/>
      <c r="BFM2" s="157"/>
      <c r="BFN2" s="157"/>
      <c r="BFO2" s="157"/>
      <c r="BFP2" s="157"/>
      <c r="BFQ2" s="157"/>
      <c r="BFR2" s="157"/>
      <c r="BFS2" s="157"/>
      <c r="BFT2" s="157"/>
      <c r="BFU2" s="157"/>
      <c r="BFV2" s="157"/>
      <c r="BFW2" s="157"/>
      <c r="BFX2" s="157"/>
      <c r="BFY2" s="157"/>
      <c r="BFZ2" s="157"/>
      <c r="BGA2" s="157"/>
      <c r="BGB2" s="157"/>
      <c r="BGC2" s="157"/>
      <c r="BGD2" s="157"/>
      <c r="BGE2" s="157"/>
      <c r="BGF2" s="157"/>
      <c r="BGG2" s="157"/>
      <c r="BGH2" s="157"/>
      <c r="BGI2" s="157"/>
      <c r="BGJ2" s="157"/>
      <c r="BGK2" s="157"/>
      <c r="BGL2" s="157"/>
      <c r="BGM2" s="157"/>
      <c r="BGN2" s="157"/>
      <c r="BGO2" s="157"/>
      <c r="BGP2" s="157"/>
      <c r="BGQ2" s="157"/>
      <c r="BGR2" s="157"/>
      <c r="BGS2" s="157"/>
      <c r="BGT2" s="157"/>
      <c r="BGU2" s="157"/>
      <c r="BGV2" s="157"/>
      <c r="BGW2" s="157"/>
      <c r="BGX2" s="157"/>
      <c r="BGY2" s="157"/>
      <c r="BGZ2" s="157"/>
      <c r="BHA2" s="157"/>
      <c r="BHB2" s="157"/>
      <c r="BHC2" s="157"/>
      <c r="BHD2" s="157"/>
      <c r="BHE2" s="157"/>
      <c r="BHF2" s="157"/>
      <c r="BHG2" s="157"/>
      <c r="BHH2" s="157"/>
      <c r="BHI2" s="157"/>
      <c r="BHJ2" s="157"/>
      <c r="BHK2" s="157"/>
      <c r="BHL2" s="157"/>
      <c r="BHM2" s="157"/>
      <c r="BHN2" s="157"/>
      <c r="BHO2" s="157"/>
      <c r="BHP2" s="157"/>
      <c r="BHQ2" s="157"/>
      <c r="BHR2" s="157"/>
      <c r="BHS2" s="157"/>
      <c r="BHT2" s="157"/>
      <c r="BHU2" s="157"/>
      <c r="BHV2" s="157"/>
      <c r="BHW2" s="157"/>
      <c r="BHX2" s="157"/>
      <c r="BHY2" s="157"/>
      <c r="BHZ2" s="157"/>
      <c r="BIA2" s="157"/>
      <c r="BIB2" s="157"/>
      <c r="BIC2" s="157"/>
      <c r="BID2" s="157"/>
      <c r="BIE2" s="157"/>
      <c r="BIF2" s="157"/>
      <c r="BIG2" s="157"/>
      <c r="BIH2" s="157"/>
      <c r="BII2" s="157"/>
      <c r="BIJ2" s="157"/>
      <c r="BIK2" s="157"/>
      <c r="BIL2" s="157"/>
      <c r="BIM2" s="157"/>
      <c r="BIN2" s="157"/>
      <c r="BIO2" s="157"/>
      <c r="BIP2" s="157"/>
      <c r="BIQ2" s="157"/>
      <c r="BIR2" s="157"/>
      <c r="BIS2" s="157"/>
      <c r="BIT2" s="157"/>
      <c r="BIU2" s="157"/>
      <c r="BIV2" s="157"/>
      <c r="BIW2" s="157"/>
      <c r="BIX2" s="157"/>
      <c r="BIY2" s="157"/>
      <c r="BIZ2" s="157"/>
      <c r="BJA2" s="157"/>
      <c r="BJB2" s="157"/>
      <c r="BJC2" s="157"/>
      <c r="BJD2" s="157"/>
      <c r="BJE2" s="157"/>
      <c r="BJF2" s="157"/>
      <c r="BJG2" s="157"/>
      <c r="BJH2" s="157"/>
      <c r="BJI2" s="157"/>
      <c r="BJJ2" s="157"/>
      <c r="BJK2" s="157"/>
      <c r="BJL2" s="157"/>
      <c r="BJM2" s="157"/>
      <c r="BJN2" s="157"/>
      <c r="BJO2" s="157"/>
      <c r="BJP2" s="157"/>
      <c r="BJQ2" s="157"/>
      <c r="BJR2" s="157"/>
      <c r="BJS2" s="157"/>
      <c r="BJT2" s="157"/>
      <c r="BJU2" s="157"/>
      <c r="BJV2" s="157"/>
      <c r="BJW2" s="157"/>
      <c r="BJX2" s="157"/>
      <c r="BJY2" s="157"/>
      <c r="BJZ2" s="157"/>
      <c r="BKA2" s="157"/>
      <c r="BKB2" s="157"/>
      <c r="BKC2" s="157"/>
      <c r="BKD2" s="157"/>
      <c r="BKE2" s="157"/>
      <c r="BKF2" s="157"/>
      <c r="BKG2" s="157"/>
      <c r="BKH2" s="157"/>
      <c r="BKI2" s="157"/>
      <c r="BKJ2" s="157"/>
      <c r="BKK2" s="157"/>
      <c r="BKL2" s="157"/>
      <c r="BKM2" s="157"/>
      <c r="BKN2" s="157"/>
      <c r="BKO2" s="157"/>
      <c r="BKP2" s="157"/>
      <c r="BKQ2" s="157"/>
      <c r="BKR2" s="157"/>
      <c r="BKS2" s="157"/>
      <c r="BKT2" s="157"/>
      <c r="BKU2" s="157"/>
      <c r="BKV2" s="157"/>
      <c r="BKW2" s="157"/>
      <c r="BKX2" s="157"/>
      <c r="BKY2" s="157"/>
      <c r="BKZ2" s="157"/>
      <c r="BLA2" s="157"/>
      <c r="BLB2" s="157"/>
      <c r="BLC2" s="157"/>
      <c r="BLD2" s="157"/>
      <c r="BLE2" s="157"/>
      <c r="BLF2" s="157"/>
      <c r="BLG2" s="157"/>
      <c r="BLH2" s="157"/>
      <c r="BLI2" s="157"/>
      <c r="BLJ2" s="157"/>
      <c r="BLK2" s="157"/>
      <c r="BLL2" s="157"/>
      <c r="BLM2" s="157"/>
      <c r="BLN2" s="157"/>
      <c r="BLO2" s="157"/>
      <c r="BLP2" s="157"/>
      <c r="BLQ2" s="157"/>
      <c r="BLR2" s="157"/>
      <c r="BLS2" s="157"/>
      <c r="BLT2" s="157"/>
      <c r="BLU2" s="157"/>
      <c r="BLV2" s="157"/>
      <c r="BLW2" s="157"/>
      <c r="BLX2" s="157"/>
      <c r="BLY2" s="157"/>
      <c r="BLZ2" s="157"/>
      <c r="BMA2" s="157"/>
      <c r="BMB2" s="157"/>
      <c r="BMC2" s="157"/>
      <c r="BMD2" s="157"/>
      <c r="BME2" s="157"/>
      <c r="BMF2" s="157"/>
      <c r="BMG2" s="157"/>
      <c r="BMH2" s="157"/>
      <c r="BMI2" s="157"/>
      <c r="BMJ2" s="157"/>
      <c r="BMK2" s="157"/>
      <c r="BML2" s="157"/>
      <c r="BMM2" s="157"/>
      <c r="BMN2" s="157"/>
      <c r="BMO2" s="157"/>
      <c r="BMP2" s="157"/>
      <c r="BMQ2" s="157"/>
      <c r="BMR2" s="157"/>
      <c r="BMS2" s="157"/>
      <c r="BMT2" s="157"/>
      <c r="BMU2" s="157"/>
      <c r="BMV2" s="157"/>
      <c r="BMW2" s="157"/>
      <c r="BMX2" s="157"/>
      <c r="BMY2" s="157"/>
      <c r="BMZ2" s="157"/>
      <c r="BNA2" s="157"/>
      <c r="BNB2" s="157"/>
      <c r="BNC2" s="157"/>
      <c r="BND2" s="157"/>
      <c r="BNE2" s="157"/>
      <c r="BNF2" s="157"/>
      <c r="BNG2" s="157"/>
      <c r="BNH2" s="157"/>
      <c r="BNI2" s="157"/>
      <c r="BNJ2" s="157"/>
      <c r="BNK2" s="157"/>
      <c r="BNL2" s="157"/>
      <c r="BNM2" s="157"/>
      <c r="BNN2" s="157"/>
      <c r="BNO2" s="157"/>
      <c r="BNP2" s="157"/>
      <c r="BNQ2" s="157"/>
      <c r="BNR2" s="157"/>
      <c r="BNS2" s="157"/>
      <c r="BNT2" s="157"/>
      <c r="BNU2" s="157"/>
      <c r="BNV2" s="157"/>
      <c r="BNW2" s="157"/>
      <c r="BNX2" s="157"/>
      <c r="BNY2" s="157"/>
      <c r="BNZ2" s="157"/>
      <c r="BOA2" s="157"/>
      <c r="BOB2" s="157"/>
      <c r="BOC2" s="157"/>
      <c r="BOD2" s="157"/>
      <c r="BOE2" s="157"/>
      <c r="BOF2" s="157"/>
      <c r="BOG2" s="157"/>
      <c r="BOH2" s="157"/>
      <c r="BOI2" s="157"/>
      <c r="BOJ2" s="157"/>
      <c r="BOK2" s="157"/>
      <c r="BOL2" s="157"/>
      <c r="BOM2" s="157"/>
      <c r="BON2" s="157"/>
      <c r="BOO2" s="157"/>
      <c r="BOP2" s="157"/>
      <c r="BOQ2" s="157"/>
      <c r="BOR2" s="157"/>
      <c r="BOS2" s="157"/>
      <c r="BOT2" s="157"/>
      <c r="BOU2" s="157"/>
      <c r="BOV2" s="157"/>
      <c r="BOW2" s="157"/>
      <c r="BOX2" s="157"/>
      <c r="BOY2" s="157"/>
      <c r="BOZ2" s="157"/>
      <c r="BPA2" s="157"/>
      <c r="BPB2" s="157"/>
      <c r="BPC2" s="157"/>
      <c r="BPD2" s="157"/>
      <c r="BPE2" s="157"/>
      <c r="BPF2" s="157"/>
      <c r="BPG2" s="157"/>
      <c r="BPH2" s="157"/>
      <c r="BPI2" s="157"/>
      <c r="BPJ2" s="157"/>
      <c r="BPK2" s="157"/>
      <c r="BPL2" s="157"/>
      <c r="BPM2" s="157"/>
      <c r="BPN2" s="157"/>
      <c r="BPO2" s="157"/>
      <c r="BPP2" s="157"/>
      <c r="BPQ2" s="157"/>
      <c r="BPR2" s="157"/>
      <c r="BPS2" s="157"/>
      <c r="BPT2" s="157"/>
      <c r="BPU2" s="157"/>
      <c r="BPV2" s="157"/>
      <c r="BPW2" s="157"/>
      <c r="BPX2" s="157"/>
      <c r="BPY2" s="157"/>
      <c r="BPZ2" s="157"/>
      <c r="BQA2" s="157"/>
      <c r="BQB2" s="157"/>
      <c r="BQC2" s="157"/>
      <c r="BQD2" s="157"/>
      <c r="BQE2" s="157"/>
      <c r="BQF2" s="157"/>
      <c r="BQG2" s="157"/>
      <c r="BQH2" s="157"/>
      <c r="BQI2" s="157"/>
      <c r="BQJ2" s="157"/>
      <c r="BQK2" s="157"/>
      <c r="BQL2" s="157"/>
      <c r="BQM2" s="157"/>
      <c r="BQN2" s="157"/>
      <c r="BQO2" s="157"/>
      <c r="BQP2" s="157"/>
      <c r="BQQ2" s="157"/>
      <c r="BQR2" s="157"/>
      <c r="BQS2" s="157"/>
      <c r="BQT2" s="157"/>
      <c r="BQU2" s="157"/>
      <c r="BQV2" s="157"/>
      <c r="BQW2" s="157"/>
      <c r="BQX2" s="157"/>
      <c r="BQY2" s="157"/>
      <c r="BQZ2" s="157"/>
      <c r="BRA2" s="157"/>
      <c r="BRB2" s="157"/>
      <c r="BRC2" s="157"/>
      <c r="BRD2" s="157"/>
      <c r="BRE2" s="157"/>
      <c r="BRF2" s="157"/>
      <c r="BRG2" s="157"/>
      <c r="BRH2" s="157"/>
      <c r="BRI2" s="157"/>
      <c r="BRJ2" s="157"/>
      <c r="BRK2" s="157"/>
      <c r="BRL2" s="157"/>
      <c r="BRM2" s="157"/>
      <c r="BRN2" s="157"/>
      <c r="BRO2" s="157"/>
      <c r="BRP2" s="157"/>
      <c r="BRQ2" s="157"/>
      <c r="BRR2" s="157"/>
      <c r="BRS2" s="157"/>
      <c r="BRT2" s="157"/>
      <c r="BRU2" s="157"/>
      <c r="BRV2" s="157"/>
      <c r="BRW2" s="157"/>
      <c r="BRX2" s="157"/>
      <c r="BRY2" s="157"/>
      <c r="BRZ2" s="157"/>
      <c r="BSA2" s="157"/>
      <c r="BSB2" s="157"/>
      <c r="BSC2" s="157"/>
      <c r="BSD2" s="157"/>
      <c r="BSE2" s="157"/>
      <c r="BSF2" s="157"/>
      <c r="BSG2" s="157"/>
      <c r="BSH2" s="157"/>
      <c r="BSI2" s="157"/>
      <c r="BSJ2" s="157"/>
      <c r="BSK2" s="157"/>
      <c r="BSL2" s="157"/>
      <c r="BSM2" s="157"/>
      <c r="BSN2" s="157"/>
      <c r="BSO2" s="157"/>
      <c r="BSP2" s="157"/>
      <c r="BSQ2" s="157"/>
      <c r="BSR2" s="157"/>
      <c r="BSS2" s="157"/>
      <c r="BST2" s="157"/>
      <c r="BSU2" s="157"/>
      <c r="BSV2" s="157"/>
      <c r="BSW2" s="157"/>
      <c r="BSX2" s="157"/>
      <c r="BSY2" s="157"/>
      <c r="BSZ2" s="157"/>
      <c r="BTA2" s="157"/>
      <c r="BTB2" s="157"/>
      <c r="BTC2" s="157"/>
      <c r="BTD2" s="157"/>
      <c r="BTE2" s="157"/>
      <c r="BTF2" s="157"/>
      <c r="BTG2" s="157"/>
      <c r="BTH2" s="157"/>
      <c r="BTI2" s="157"/>
      <c r="BTJ2" s="157"/>
      <c r="BTK2" s="157"/>
      <c r="BTL2" s="157"/>
      <c r="BTM2" s="157"/>
      <c r="BTN2" s="157"/>
      <c r="BTO2" s="157"/>
      <c r="BTP2" s="157"/>
      <c r="BTQ2" s="157"/>
      <c r="BTR2" s="157"/>
      <c r="BTS2" s="157"/>
      <c r="BTT2" s="157"/>
      <c r="BTU2" s="157"/>
      <c r="BTV2" s="157"/>
      <c r="BTW2" s="157"/>
      <c r="BTX2" s="157"/>
      <c r="BTY2" s="157"/>
      <c r="BTZ2" s="157"/>
      <c r="BUA2" s="157"/>
      <c r="BUB2" s="157"/>
      <c r="BUC2" s="157"/>
      <c r="BUD2" s="157"/>
      <c r="BUE2" s="157"/>
      <c r="BUF2" s="157"/>
      <c r="BUG2" s="157"/>
      <c r="BUH2" s="157"/>
      <c r="BUI2" s="157"/>
      <c r="BUJ2" s="157"/>
      <c r="BUK2" s="157"/>
      <c r="BUL2" s="157"/>
      <c r="BUM2" s="157"/>
      <c r="BUN2" s="157"/>
      <c r="BUO2" s="157"/>
      <c r="BUP2" s="157"/>
      <c r="BUQ2" s="157"/>
      <c r="BUR2" s="157"/>
      <c r="BUS2" s="157"/>
      <c r="BUT2" s="157"/>
      <c r="BUU2" s="157"/>
      <c r="BUV2" s="157"/>
      <c r="BUW2" s="157"/>
      <c r="BUX2" s="157"/>
      <c r="BUY2" s="157"/>
      <c r="BUZ2" s="157"/>
      <c r="BVA2" s="157"/>
      <c r="BVB2" s="157"/>
      <c r="BVC2" s="157"/>
      <c r="BVD2" s="157"/>
      <c r="BVE2" s="157"/>
      <c r="BVF2" s="157"/>
      <c r="BVG2" s="157"/>
      <c r="BVH2" s="157"/>
      <c r="BVI2" s="157"/>
      <c r="BVJ2" s="157"/>
      <c r="BVK2" s="157"/>
      <c r="BVL2" s="157"/>
      <c r="BVM2" s="157"/>
      <c r="BVN2" s="157"/>
      <c r="BVO2" s="157"/>
      <c r="BVP2" s="157"/>
      <c r="BVQ2" s="157"/>
      <c r="BVR2" s="157"/>
      <c r="BVS2" s="157"/>
      <c r="BVT2" s="157"/>
      <c r="BVU2" s="157"/>
      <c r="BVV2" s="157"/>
      <c r="BVW2" s="157"/>
      <c r="BVX2" s="157"/>
      <c r="BVY2" s="157"/>
      <c r="BVZ2" s="157"/>
      <c r="BWA2" s="157"/>
      <c r="BWB2" s="157"/>
      <c r="BWC2" s="157"/>
      <c r="BWD2" s="157"/>
      <c r="BWE2" s="157"/>
      <c r="BWF2" s="157"/>
      <c r="BWG2" s="157"/>
      <c r="BWH2" s="157"/>
      <c r="BWI2" s="157"/>
      <c r="BWJ2" s="157"/>
      <c r="BWK2" s="157"/>
      <c r="BWL2" s="157"/>
      <c r="BWM2" s="157"/>
      <c r="BWN2" s="157"/>
      <c r="BWO2" s="157"/>
      <c r="BWP2" s="157"/>
      <c r="BWQ2" s="157"/>
      <c r="BWR2" s="157"/>
      <c r="BWS2" s="157"/>
      <c r="BWT2" s="157"/>
      <c r="BWU2" s="157"/>
      <c r="BWV2" s="157"/>
      <c r="BWW2" s="157"/>
      <c r="BWX2" s="157"/>
      <c r="BWY2" s="157"/>
      <c r="BWZ2" s="157"/>
      <c r="BXA2" s="157"/>
      <c r="BXB2" s="157"/>
      <c r="BXC2" s="157"/>
      <c r="BXD2" s="157"/>
      <c r="BXE2" s="157"/>
      <c r="BXF2" s="157"/>
      <c r="BXG2" s="157"/>
      <c r="BXH2" s="157"/>
      <c r="BXI2" s="157"/>
      <c r="BXJ2" s="157"/>
      <c r="BXK2" s="157"/>
      <c r="BXL2" s="157"/>
      <c r="BXM2" s="157"/>
      <c r="BXN2" s="157"/>
      <c r="BXO2" s="157"/>
      <c r="BXP2" s="157"/>
      <c r="BXQ2" s="157"/>
      <c r="BXR2" s="157"/>
      <c r="BXS2" s="157"/>
      <c r="BXT2" s="157"/>
      <c r="BXU2" s="157"/>
      <c r="BXV2" s="157"/>
      <c r="BXW2" s="157"/>
      <c r="BXX2" s="157"/>
      <c r="BXY2" s="157"/>
      <c r="BXZ2" s="157"/>
      <c r="BYA2" s="157"/>
      <c r="BYB2" s="157"/>
      <c r="BYC2" s="157"/>
      <c r="BYD2" s="157"/>
      <c r="BYE2" s="157"/>
      <c r="BYF2" s="157"/>
      <c r="BYG2" s="157"/>
      <c r="BYH2" s="157"/>
      <c r="BYI2" s="157"/>
      <c r="BYJ2" s="157"/>
      <c r="BYK2" s="157"/>
      <c r="BYL2" s="157"/>
      <c r="BYM2" s="157"/>
      <c r="BYN2" s="157"/>
      <c r="BYO2" s="157"/>
      <c r="BYP2" s="157"/>
      <c r="BYQ2" s="157"/>
      <c r="BYR2" s="157"/>
      <c r="BYS2" s="157"/>
      <c r="BYT2" s="157"/>
      <c r="BYU2" s="157"/>
      <c r="BYV2" s="157"/>
      <c r="BYW2" s="157"/>
      <c r="BYX2" s="157"/>
      <c r="BYY2" s="157"/>
      <c r="BYZ2" s="157"/>
      <c r="BZA2" s="157"/>
      <c r="BZB2" s="157"/>
      <c r="BZC2" s="157"/>
      <c r="BZD2" s="157"/>
      <c r="BZE2" s="157"/>
      <c r="BZF2" s="157"/>
      <c r="BZG2" s="157"/>
      <c r="BZH2" s="157"/>
      <c r="BZI2" s="157"/>
      <c r="BZJ2" s="157"/>
      <c r="BZK2" s="157"/>
      <c r="BZL2" s="157"/>
      <c r="BZM2" s="157"/>
      <c r="BZN2" s="157"/>
      <c r="BZO2" s="157"/>
      <c r="BZP2" s="157"/>
      <c r="BZQ2" s="157"/>
      <c r="BZR2" s="157"/>
      <c r="BZS2" s="157"/>
      <c r="BZT2" s="157"/>
      <c r="BZU2" s="157"/>
      <c r="BZV2" s="157"/>
      <c r="BZW2" s="157"/>
      <c r="BZX2" s="157"/>
      <c r="BZY2" s="157"/>
      <c r="BZZ2" s="157"/>
      <c r="CAA2" s="157"/>
      <c r="CAB2" s="157"/>
      <c r="CAC2" s="157"/>
      <c r="CAD2" s="157"/>
      <c r="CAE2" s="157"/>
      <c r="CAF2" s="157"/>
      <c r="CAG2" s="157"/>
      <c r="CAH2" s="157"/>
      <c r="CAI2" s="157"/>
      <c r="CAJ2" s="157"/>
      <c r="CAK2" s="157"/>
      <c r="CAL2" s="157"/>
      <c r="CAM2" s="157"/>
      <c r="CAN2" s="157"/>
      <c r="CAO2" s="157"/>
      <c r="CAP2" s="157"/>
      <c r="CAQ2" s="157"/>
      <c r="CAR2" s="157"/>
      <c r="CAS2" s="157"/>
      <c r="CAT2" s="157"/>
      <c r="CAU2" s="157"/>
      <c r="CAV2" s="157"/>
      <c r="CAW2" s="157"/>
      <c r="CAX2" s="157"/>
      <c r="CAY2" s="157"/>
      <c r="CAZ2" s="157"/>
      <c r="CBA2" s="157"/>
      <c r="CBB2" s="157"/>
      <c r="CBC2" s="157"/>
      <c r="CBD2" s="157"/>
      <c r="CBE2" s="157"/>
      <c r="CBF2" s="157"/>
      <c r="CBG2" s="157"/>
      <c r="CBH2" s="157"/>
      <c r="CBI2" s="157"/>
      <c r="CBJ2" s="157"/>
      <c r="CBK2" s="157"/>
      <c r="CBL2" s="157"/>
      <c r="CBM2" s="157"/>
      <c r="CBN2" s="157"/>
      <c r="CBO2" s="157"/>
      <c r="CBP2" s="157"/>
      <c r="CBQ2" s="157"/>
      <c r="CBR2" s="157"/>
      <c r="CBS2" s="157"/>
      <c r="CBT2" s="157"/>
      <c r="CBU2" s="157"/>
      <c r="CBV2" s="157"/>
      <c r="CBW2" s="157"/>
      <c r="CBX2" s="157"/>
      <c r="CBY2" s="157"/>
      <c r="CBZ2" s="157"/>
      <c r="CCA2" s="157"/>
      <c r="CCB2" s="157"/>
      <c r="CCC2" s="157"/>
      <c r="CCD2" s="157"/>
      <c r="CCE2" s="157"/>
      <c r="CCF2" s="157"/>
      <c r="CCG2" s="157"/>
      <c r="CCH2" s="157"/>
      <c r="CCI2" s="157"/>
      <c r="CCJ2" s="157"/>
      <c r="CCK2" s="157"/>
      <c r="CCL2" s="157"/>
      <c r="CCM2" s="157"/>
      <c r="CCN2" s="157"/>
      <c r="CCO2" s="157"/>
      <c r="CCP2" s="157"/>
      <c r="CCQ2" s="157"/>
      <c r="CCR2" s="157"/>
      <c r="CCS2" s="157"/>
      <c r="CCT2" s="157"/>
      <c r="CCU2" s="157"/>
      <c r="CCV2" s="157"/>
      <c r="CCW2" s="157"/>
      <c r="CCX2" s="157"/>
      <c r="CCY2" s="157"/>
      <c r="CCZ2" s="157"/>
      <c r="CDA2" s="157"/>
      <c r="CDB2" s="157"/>
      <c r="CDC2" s="157"/>
      <c r="CDD2" s="157"/>
      <c r="CDE2" s="157"/>
      <c r="CDF2" s="157"/>
      <c r="CDG2" s="157"/>
      <c r="CDH2" s="157"/>
      <c r="CDI2" s="157"/>
      <c r="CDJ2" s="157"/>
      <c r="CDK2" s="157"/>
      <c r="CDL2" s="157"/>
      <c r="CDM2" s="157"/>
      <c r="CDN2" s="157"/>
      <c r="CDO2" s="157"/>
      <c r="CDP2" s="157"/>
      <c r="CDQ2" s="157"/>
      <c r="CDR2" s="157"/>
      <c r="CDS2" s="157"/>
      <c r="CDT2" s="157"/>
      <c r="CDU2" s="157"/>
      <c r="CDV2" s="157"/>
      <c r="CDW2" s="157"/>
      <c r="CDX2" s="157"/>
      <c r="CDY2" s="157"/>
      <c r="CDZ2" s="157"/>
      <c r="CEA2" s="157"/>
      <c r="CEB2" s="157"/>
      <c r="CEC2" s="157"/>
      <c r="CED2" s="157"/>
      <c r="CEE2" s="157"/>
      <c r="CEF2" s="157"/>
      <c r="CEG2" s="157"/>
      <c r="CEH2" s="157"/>
      <c r="CEI2" s="157"/>
      <c r="CEJ2" s="157"/>
      <c r="CEK2" s="157"/>
      <c r="CEL2" s="157"/>
      <c r="CEM2" s="157"/>
      <c r="CEN2" s="157"/>
      <c r="CEO2" s="157"/>
      <c r="CEP2" s="157"/>
      <c r="CEQ2" s="157"/>
      <c r="CER2" s="157"/>
      <c r="CES2" s="157"/>
      <c r="CET2" s="157"/>
      <c r="CEU2" s="157"/>
      <c r="CEV2" s="157"/>
      <c r="CEW2" s="157"/>
      <c r="CEX2" s="157"/>
      <c r="CEY2" s="157"/>
      <c r="CEZ2" s="157"/>
      <c r="CFA2" s="157"/>
      <c r="CFB2" s="157"/>
      <c r="CFC2" s="157"/>
      <c r="CFD2" s="157"/>
      <c r="CFE2" s="157"/>
      <c r="CFF2" s="157"/>
      <c r="CFG2" s="157"/>
      <c r="CFH2" s="157"/>
      <c r="CFI2" s="157"/>
      <c r="CFJ2" s="157"/>
      <c r="CFK2" s="157"/>
      <c r="CFL2" s="157"/>
      <c r="CFM2" s="157"/>
      <c r="CFN2" s="157"/>
      <c r="CFO2" s="157"/>
      <c r="CFP2" s="157"/>
      <c r="CFQ2" s="157"/>
      <c r="CFR2" s="157"/>
      <c r="CFS2" s="157"/>
      <c r="CFT2" s="157"/>
      <c r="CFU2" s="157"/>
      <c r="CFV2" s="157"/>
      <c r="CFW2" s="157"/>
      <c r="CFX2" s="157"/>
      <c r="CFY2" s="157"/>
      <c r="CFZ2" s="157"/>
      <c r="CGA2" s="157"/>
      <c r="CGB2" s="157"/>
      <c r="CGC2" s="157"/>
      <c r="CGD2" s="157"/>
      <c r="CGE2" s="157"/>
      <c r="CGF2" s="157"/>
      <c r="CGG2" s="157"/>
      <c r="CGH2" s="157"/>
      <c r="CGI2" s="157"/>
      <c r="CGJ2" s="157"/>
      <c r="CGK2" s="157"/>
      <c r="CGL2" s="157"/>
      <c r="CGM2" s="157"/>
      <c r="CGN2" s="157"/>
      <c r="CGO2" s="157"/>
      <c r="CGP2" s="157"/>
      <c r="CGQ2" s="157"/>
      <c r="CGR2" s="157"/>
      <c r="CGS2" s="157"/>
      <c r="CGT2" s="157"/>
      <c r="CGU2" s="157"/>
      <c r="CGV2" s="157"/>
      <c r="CGW2" s="157"/>
      <c r="CGX2" s="157"/>
      <c r="CGY2" s="157"/>
      <c r="CGZ2" s="157"/>
      <c r="CHA2" s="157"/>
      <c r="CHB2" s="157"/>
      <c r="CHC2" s="157"/>
      <c r="CHD2" s="157"/>
      <c r="CHE2" s="157"/>
      <c r="CHF2" s="157"/>
      <c r="CHG2" s="157"/>
      <c r="CHH2" s="157"/>
      <c r="CHI2" s="157"/>
      <c r="CHJ2" s="157"/>
      <c r="CHK2" s="157"/>
      <c r="CHL2" s="157"/>
      <c r="CHM2" s="157"/>
      <c r="CHN2" s="157"/>
      <c r="CHO2" s="157"/>
      <c r="CHP2" s="157"/>
      <c r="CHQ2" s="157"/>
      <c r="CHR2" s="157"/>
      <c r="CHS2" s="157"/>
      <c r="CHT2" s="157"/>
      <c r="CHU2" s="157"/>
      <c r="CHV2" s="157"/>
      <c r="CHW2" s="157"/>
      <c r="CHX2" s="157"/>
      <c r="CHY2" s="157"/>
      <c r="CHZ2" s="157"/>
      <c r="CIA2" s="157"/>
      <c r="CIB2" s="157"/>
      <c r="CIC2" s="157"/>
      <c r="CID2" s="157"/>
      <c r="CIE2" s="157"/>
      <c r="CIF2" s="157"/>
      <c r="CIG2" s="157"/>
      <c r="CIH2" s="157"/>
      <c r="CII2" s="157"/>
      <c r="CIJ2" s="157"/>
      <c r="CIK2" s="157"/>
      <c r="CIL2" s="157"/>
      <c r="CIM2" s="157"/>
      <c r="CIN2" s="157"/>
      <c r="CIO2" s="157"/>
      <c r="CIP2" s="157"/>
      <c r="CIQ2" s="157"/>
      <c r="CIR2" s="157"/>
      <c r="CIS2" s="157"/>
      <c r="CIT2" s="157"/>
      <c r="CIU2" s="157"/>
      <c r="CIV2" s="157"/>
      <c r="CIW2" s="157"/>
      <c r="CIX2" s="157"/>
      <c r="CIY2" s="157"/>
      <c r="CIZ2" s="157"/>
      <c r="CJA2" s="157"/>
      <c r="CJB2" s="157"/>
      <c r="CJC2" s="157"/>
      <c r="CJD2" s="157"/>
      <c r="CJE2" s="157"/>
      <c r="CJF2" s="157"/>
      <c r="CJG2" s="157"/>
      <c r="CJH2" s="157"/>
      <c r="CJI2" s="157"/>
      <c r="CJJ2" s="157"/>
      <c r="CJK2" s="157"/>
      <c r="CJL2" s="157"/>
      <c r="CJM2" s="157"/>
      <c r="CJN2" s="157"/>
      <c r="CJO2" s="157"/>
      <c r="CJP2" s="157"/>
      <c r="CJQ2" s="157"/>
      <c r="CJR2" s="157"/>
      <c r="CJS2" s="157"/>
      <c r="CJT2" s="157"/>
      <c r="CJU2" s="157"/>
      <c r="CJV2" s="157"/>
      <c r="CJW2" s="157"/>
      <c r="CJX2" s="157"/>
      <c r="CJY2" s="157"/>
      <c r="CJZ2" s="157"/>
      <c r="CKA2" s="157"/>
      <c r="CKB2" s="157"/>
      <c r="CKC2" s="157"/>
      <c r="CKD2" s="157"/>
      <c r="CKE2" s="157"/>
      <c r="CKF2" s="157"/>
      <c r="CKG2" s="157"/>
      <c r="CKH2" s="157"/>
      <c r="CKI2" s="157"/>
      <c r="CKJ2" s="157"/>
      <c r="CKK2" s="157"/>
      <c r="CKL2" s="157"/>
      <c r="CKM2" s="157"/>
      <c r="CKN2" s="157"/>
      <c r="CKO2" s="157"/>
      <c r="CKP2" s="157"/>
      <c r="CKQ2" s="157"/>
      <c r="CKR2" s="157"/>
      <c r="CKS2" s="157"/>
      <c r="CKT2" s="157"/>
      <c r="CKU2" s="157"/>
      <c r="CKV2" s="157"/>
      <c r="CKW2" s="157"/>
      <c r="CKX2" s="157"/>
      <c r="CKY2" s="157"/>
      <c r="CKZ2" s="157"/>
      <c r="CLA2" s="157"/>
      <c r="CLB2" s="157"/>
      <c r="CLC2" s="157"/>
      <c r="CLD2" s="157"/>
      <c r="CLE2" s="157"/>
      <c r="CLF2" s="157"/>
      <c r="CLG2" s="157"/>
      <c r="CLH2" s="157"/>
      <c r="CLI2" s="157"/>
      <c r="CLJ2" s="157"/>
      <c r="CLK2" s="157"/>
      <c r="CLL2" s="157"/>
      <c r="CLM2" s="157"/>
      <c r="CLN2" s="157"/>
      <c r="CLO2" s="157"/>
      <c r="CLP2" s="157"/>
      <c r="CLQ2" s="157"/>
      <c r="CLR2" s="157"/>
      <c r="CLS2" s="157"/>
      <c r="CLT2" s="157"/>
      <c r="CLU2" s="157"/>
      <c r="CLV2" s="157"/>
      <c r="CLW2" s="157"/>
      <c r="CLX2" s="157"/>
      <c r="CLY2" s="157"/>
      <c r="CLZ2" s="157"/>
      <c r="CMA2" s="157"/>
      <c r="CMB2" s="157"/>
      <c r="CMC2" s="157"/>
      <c r="CMD2" s="157"/>
      <c r="CME2" s="157"/>
      <c r="CMF2" s="157"/>
      <c r="CMG2" s="157"/>
      <c r="CMH2" s="157"/>
      <c r="CMI2" s="157"/>
      <c r="CMJ2" s="157"/>
      <c r="CMK2" s="157"/>
      <c r="CML2" s="157"/>
      <c r="CMM2" s="157"/>
      <c r="CMN2" s="157"/>
      <c r="CMO2" s="157"/>
      <c r="CMP2" s="157"/>
      <c r="CMQ2" s="157"/>
      <c r="CMR2" s="157"/>
      <c r="CMS2" s="157"/>
      <c r="CMT2" s="157"/>
      <c r="CMU2" s="157"/>
      <c r="CMV2" s="157"/>
      <c r="CMW2" s="157"/>
      <c r="CMX2" s="157"/>
      <c r="CMY2" s="157"/>
      <c r="CMZ2" s="157"/>
      <c r="CNA2" s="157"/>
      <c r="CNB2" s="157"/>
      <c r="CNC2" s="157"/>
      <c r="CND2" s="157"/>
      <c r="CNE2" s="157"/>
      <c r="CNF2" s="157"/>
      <c r="CNG2" s="157"/>
      <c r="CNH2" s="157"/>
      <c r="CNI2" s="157"/>
      <c r="CNJ2" s="157"/>
      <c r="CNK2" s="157"/>
      <c r="CNL2" s="157"/>
      <c r="CNM2" s="157"/>
      <c r="CNN2" s="157"/>
      <c r="CNO2" s="157"/>
      <c r="CNP2" s="157"/>
      <c r="CNQ2" s="157"/>
      <c r="CNR2" s="157"/>
      <c r="CNS2" s="157"/>
      <c r="CNT2" s="157"/>
      <c r="CNU2" s="157"/>
      <c r="CNV2" s="157"/>
      <c r="CNW2" s="157"/>
      <c r="CNX2" s="157"/>
      <c r="CNY2" s="157"/>
      <c r="CNZ2" s="157"/>
      <c r="COA2" s="157"/>
      <c r="COB2" s="157"/>
      <c r="COC2" s="157"/>
      <c r="COD2" s="157"/>
      <c r="COE2" s="157"/>
      <c r="COF2" s="157"/>
      <c r="COG2" s="157"/>
      <c r="COH2" s="157"/>
      <c r="COI2" s="157"/>
      <c r="COJ2" s="157"/>
      <c r="COK2" s="157"/>
      <c r="COL2" s="157"/>
      <c r="COM2" s="157"/>
      <c r="CON2" s="157"/>
      <c r="COO2" s="157"/>
      <c r="COP2" s="157"/>
      <c r="COQ2" s="157"/>
      <c r="COR2" s="157"/>
      <c r="COS2" s="157"/>
      <c r="COT2" s="157"/>
      <c r="COU2" s="157"/>
      <c r="COV2" s="157"/>
      <c r="COW2" s="157"/>
      <c r="COX2" s="157"/>
      <c r="COY2" s="157"/>
      <c r="COZ2" s="157"/>
      <c r="CPA2" s="157"/>
      <c r="CPB2" s="157"/>
      <c r="CPC2" s="157"/>
      <c r="CPD2" s="157"/>
      <c r="CPE2" s="157"/>
      <c r="CPF2" s="157"/>
      <c r="CPG2" s="157"/>
      <c r="CPH2" s="157"/>
      <c r="CPI2" s="157"/>
      <c r="CPJ2" s="157"/>
      <c r="CPK2" s="157"/>
      <c r="CPL2" s="157"/>
      <c r="CPM2" s="157"/>
      <c r="CPN2" s="157"/>
      <c r="CPO2" s="157"/>
      <c r="CPP2" s="157"/>
      <c r="CPQ2" s="157"/>
      <c r="CPR2" s="157"/>
      <c r="CPS2" s="157"/>
      <c r="CPT2" s="157"/>
      <c r="CPU2" s="157"/>
      <c r="CPV2" s="157"/>
      <c r="CPW2" s="157"/>
      <c r="CPX2" s="157"/>
      <c r="CPY2" s="157"/>
      <c r="CPZ2" s="157"/>
      <c r="CQA2" s="157"/>
      <c r="CQB2" s="157"/>
      <c r="CQC2" s="157"/>
      <c r="CQD2" s="157"/>
      <c r="CQE2" s="157"/>
      <c r="CQF2" s="157"/>
      <c r="CQG2" s="157"/>
      <c r="CQH2" s="157"/>
      <c r="CQI2" s="157"/>
      <c r="CQJ2" s="157"/>
      <c r="CQK2" s="157"/>
      <c r="CQL2" s="157"/>
      <c r="CQM2" s="157"/>
      <c r="CQN2" s="157"/>
      <c r="CQO2" s="157"/>
      <c r="CQP2" s="157"/>
      <c r="CQQ2" s="157"/>
      <c r="CQR2" s="157"/>
      <c r="CQS2" s="157"/>
      <c r="CQT2" s="157"/>
      <c r="CQU2" s="157"/>
      <c r="CQV2" s="157"/>
      <c r="CQW2" s="157"/>
      <c r="CQX2" s="157"/>
      <c r="CQY2" s="157"/>
      <c r="CQZ2" s="157"/>
      <c r="CRA2" s="157"/>
      <c r="CRB2" s="157"/>
      <c r="CRC2" s="157"/>
      <c r="CRD2" s="157"/>
      <c r="CRE2" s="157"/>
      <c r="CRF2" s="157"/>
      <c r="CRG2" s="157"/>
      <c r="CRH2" s="157"/>
      <c r="CRI2" s="157"/>
      <c r="CRJ2" s="157"/>
      <c r="CRK2" s="157"/>
      <c r="CRL2" s="157"/>
      <c r="CRM2" s="157"/>
      <c r="CRN2" s="157"/>
      <c r="CRO2" s="157"/>
      <c r="CRP2" s="157"/>
      <c r="CRQ2" s="157"/>
      <c r="CRR2" s="157"/>
      <c r="CRS2" s="157"/>
      <c r="CRT2" s="157"/>
      <c r="CRU2" s="157"/>
      <c r="CRV2" s="157"/>
      <c r="CRW2" s="157"/>
      <c r="CRX2" s="157"/>
      <c r="CRY2" s="157"/>
      <c r="CRZ2" s="157"/>
      <c r="CSA2" s="157"/>
      <c r="CSB2" s="157"/>
      <c r="CSC2" s="157"/>
      <c r="CSD2" s="157"/>
      <c r="CSE2" s="157"/>
      <c r="CSF2" s="157"/>
      <c r="CSG2" s="157"/>
      <c r="CSH2" s="157"/>
      <c r="CSI2" s="157"/>
      <c r="CSJ2" s="157"/>
      <c r="CSK2" s="157"/>
      <c r="CSL2" s="157"/>
      <c r="CSM2" s="157"/>
      <c r="CSN2" s="157"/>
      <c r="CSO2" s="157"/>
      <c r="CSP2" s="157"/>
      <c r="CSQ2" s="157"/>
      <c r="CSR2" s="157"/>
      <c r="CSS2" s="157"/>
      <c r="CST2" s="157"/>
      <c r="CSU2" s="157"/>
      <c r="CSV2" s="157"/>
      <c r="CSW2" s="157"/>
      <c r="CSX2" s="157"/>
      <c r="CSY2" s="157"/>
      <c r="CSZ2" s="157"/>
      <c r="CTA2" s="157"/>
      <c r="CTB2" s="157"/>
      <c r="CTC2" s="157"/>
      <c r="CTD2" s="157"/>
      <c r="CTE2" s="157"/>
      <c r="CTF2" s="157"/>
      <c r="CTG2" s="157"/>
      <c r="CTH2" s="157"/>
      <c r="CTI2" s="157"/>
      <c r="CTJ2" s="157"/>
      <c r="CTK2" s="157"/>
      <c r="CTL2" s="157"/>
      <c r="CTM2" s="157"/>
      <c r="CTN2" s="157"/>
      <c r="CTO2" s="157"/>
      <c r="CTP2" s="157"/>
      <c r="CTQ2" s="157"/>
      <c r="CTR2" s="157"/>
      <c r="CTS2" s="157"/>
      <c r="CTT2" s="157"/>
      <c r="CTU2" s="157"/>
      <c r="CTV2" s="157"/>
      <c r="CTW2" s="157"/>
      <c r="CTX2" s="157"/>
      <c r="CTY2" s="157"/>
      <c r="CTZ2" s="157"/>
      <c r="CUA2" s="157"/>
      <c r="CUB2" s="157"/>
      <c r="CUC2" s="157"/>
      <c r="CUD2" s="157"/>
      <c r="CUE2" s="157"/>
      <c r="CUF2" s="157"/>
      <c r="CUG2" s="157"/>
      <c r="CUH2" s="157"/>
      <c r="CUI2" s="157"/>
      <c r="CUJ2" s="157"/>
      <c r="CUK2" s="157"/>
      <c r="CUL2" s="157"/>
      <c r="CUM2" s="157"/>
      <c r="CUN2" s="157"/>
      <c r="CUO2" s="157"/>
      <c r="CUP2" s="157"/>
      <c r="CUQ2" s="157"/>
      <c r="CUR2" s="157"/>
      <c r="CUS2" s="157"/>
      <c r="CUT2" s="157"/>
      <c r="CUU2" s="157"/>
      <c r="CUV2" s="157"/>
      <c r="CUW2" s="157"/>
      <c r="CUX2" s="157"/>
      <c r="CUY2" s="157"/>
      <c r="CUZ2" s="157"/>
      <c r="CVA2" s="157"/>
      <c r="CVB2" s="157"/>
      <c r="CVC2" s="157"/>
      <c r="CVD2" s="157"/>
      <c r="CVE2" s="157"/>
      <c r="CVF2" s="157"/>
      <c r="CVG2" s="157"/>
      <c r="CVH2" s="157"/>
      <c r="CVI2" s="157"/>
      <c r="CVJ2" s="157"/>
      <c r="CVK2" s="157"/>
      <c r="CVL2" s="157"/>
      <c r="CVM2" s="157"/>
      <c r="CVN2" s="157"/>
      <c r="CVO2" s="157"/>
      <c r="CVP2" s="157"/>
      <c r="CVQ2" s="157"/>
      <c r="CVR2" s="157"/>
      <c r="CVS2" s="157"/>
      <c r="CVT2" s="157"/>
      <c r="CVU2" s="157"/>
      <c r="CVV2" s="157"/>
      <c r="CVW2" s="157"/>
      <c r="CVX2" s="157"/>
      <c r="CVY2" s="157"/>
      <c r="CVZ2" s="157"/>
      <c r="CWA2" s="157"/>
      <c r="CWB2" s="157"/>
      <c r="CWC2" s="157"/>
      <c r="CWD2" s="157"/>
      <c r="CWE2" s="157"/>
      <c r="CWF2" s="157"/>
      <c r="CWG2" s="157"/>
      <c r="CWH2" s="157"/>
      <c r="CWI2" s="157"/>
      <c r="CWJ2" s="157"/>
      <c r="CWK2" s="157"/>
      <c r="CWL2" s="157"/>
      <c r="CWM2" s="157"/>
      <c r="CWN2" s="157"/>
      <c r="CWO2" s="157"/>
      <c r="CWP2" s="157"/>
      <c r="CWQ2" s="157"/>
      <c r="CWR2" s="157"/>
      <c r="CWS2" s="157"/>
      <c r="CWT2" s="157"/>
      <c r="CWU2" s="157"/>
      <c r="CWV2" s="157"/>
      <c r="CWW2" s="157"/>
      <c r="CWX2" s="157"/>
      <c r="CWY2" s="157"/>
      <c r="CWZ2" s="157"/>
      <c r="CXA2" s="157"/>
      <c r="CXB2" s="157"/>
      <c r="CXC2" s="157"/>
      <c r="CXD2" s="157"/>
      <c r="CXE2" s="157"/>
      <c r="CXF2" s="157"/>
      <c r="CXG2" s="157"/>
      <c r="CXH2" s="157"/>
      <c r="CXI2" s="157"/>
      <c r="CXJ2" s="157"/>
      <c r="CXK2" s="157"/>
      <c r="CXL2" s="157"/>
      <c r="CXM2" s="157"/>
      <c r="CXN2" s="157"/>
      <c r="CXO2" s="157"/>
      <c r="CXP2" s="157"/>
      <c r="CXQ2" s="157"/>
      <c r="CXR2" s="157"/>
      <c r="CXS2" s="157"/>
      <c r="CXT2" s="157"/>
      <c r="CXU2" s="157"/>
      <c r="CXV2" s="157"/>
      <c r="CXW2" s="157"/>
      <c r="CXX2" s="157"/>
      <c r="CXY2" s="157"/>
      <c r="CXZ2" s="157"/>
      <c r="CYA2" s="157"/>
      <c r="CYB2" s="157"/>
      <c r="CYC2" s="157"/>
      <c r="CYD2" s="157"/>
      <c r="CYE2" s="157"/>
      <c r="CYF2" s="157"/>
      <c r="CYG2" s="157"/>
      <c r="CYH2" s="157"/>
      <c r="CYI2" s="157"/>
      <c r="CYJ2" s="157"/>
      <c r="CYK2" s="157"/>
      <c r="CYL2" s="157"/>
      <c r="CYM2" s="157"/>
      <c r="CYN2" s="157"/>
      <c r="CYO2" s="157"/>
      <c r="CYP2" s="157"/>
      <c r="CYQ2" s="157"/>
      <c r="CYR2" s="157"/>
      <c r="CYS2" s="157"/>
      <c r="CYT2" s="157"/>
      <c r="CYU2" s="157"/>
      <c r="CYV2" s="157"/>
      <c r="CYW2" s="157"/>
      <c r="CYX2" s="157"/>
      <c r="CYY2" s="157"/>
      <c r="CYZ2" s="157"/>
      <c r="CZA2" s="157"/>
      <c r="CZB2" s="157"/>
      <c r="CZC2" s="157"/>
      <c r="CZD2" s="157"/>
      <c r="CZE2" s="157"/>
      <c r="CZF2" s="157"/>
      <c r="CZG2" s="157"/>
      <c r="CZH2" s="157"/>
      <c r="CZI2" s="157"/>
      <c r="CZJ2" s="157"/>
      <c r="CZK2" s="157"/>
      <c r="CZL2" s="157"/>
      <c r="CZM2" s="157"/>
      <c r="CZN2" s="157"/>
      <c r="CZO2" s="157"/>
      <c r="CZP2" s="157"/>
      <c r="CZQ2" s="157"/>
      <c r="CZR2" s="157"/>
      <c r="CZS2" s="157"/>
      <c r="CZT2" s="157"/>
      <c r="CZU2" s="157"/>
      <c r="CZV2" s="157"/>
      <c r="CZW2" s="157"/>
      <c r="CZX2" s="157"/>
      <c r="CZY2" s="157"/>
      <c r="CZZ2" s="157"/>
      <c r="DAA2" s="157"/>
      <c r="DAB2" s="157"/>
      <c r="DAC2" s="157"/>
      <c r="DAD2" s="157"/>
      <c r="DAE2" s="157"/>
      <c r="DAF2" s="157"/>
      <c r="DAG2" s="157"/>
      <c r="DAH2" s="157"/>
      <c r="DAI2" s="157"/>
      <c r="DAJ2" s="157"/>
      <c r="DAK2" s="157"/>
      <c r="DAL2" s="157"/>
      <c r="DAM2" s="157"/>
      <c r="DAN2" s="157"/>
      <c r="DAO2" s="157"/>
      <c r="DAP2" s="157"/>
      <c r="DAQ2" s="157"/>
      <c r="DAR2" s="157"/>
      <c r="DAS2" s="157"/>
      <c r="DAT2" s="157"/>
      <c r="DAU2" s="157"/>
      <c r="DAV2" s="157"/>
      <c r="DAW2" s="157"/>
      <c r="DAX2" s="157"/>
      <c r="DAY2" s="157"/>
      <c r="DAZ2" s="157"/>
      <c r="DBA2" s="157"/>
      <c r="DBB2" s="157"/>
      <c r="DBC2" s="157"/>
      <c r="DBD2" s="157"/>
      <c r="DBE2" s="157"/>
      <c r="DBF2" s="157"/>
      <c r="DBG2" s="157"/>
      <c r="DBH2" s="157"/>
      <c r="DBI2" s="157"/>
      <c r="DBJ2" s="157"/>
      <c r="DBK2" s="157"/>
      <c r="DBL2" s="157"/>
      <c r="DBM2" s="157"/>
      <c r="DBN2" s="157"/>
      <c r="DBO2" s="157"/>
      <c r="DBP2" s="157"/>
      <c r="DBQ2" s="157"/>
      <c r="DBR2" s="157"/>
      <c r="DBS2" s="157"/>
      <c r="DBT2" s="157"/>
      <c r="DBU2" s="157"/>
      <c r="DBV2" s="157"/>
      <c r="DBW2" s="157"/>
      <c r="DBX2" s="157"/>
      <c r="DBY2" s="157"/>
      <c r="DBZ2" s="157"/>
      <c r="DCA2" s="157"/>
      <c r="DCB2" s="157"/>
      <c r="DCC2" s="157"/>
      <c r="DCD2" s="157"/>
      <c r="DCE2" s="157"/>
      <c r="DCF2" s="157"/>
      <c r="DCG2" s="157"/>
      <c r="DCH2" s="157"/>
      <c r="DCI2" s="157"/>
      <c r="DCJ2" s="157"/>
      <c r="DCK2" s="157"/>
      <c r="DCL2" s="157"/>
      <c r="DCM2" s="157"/>
      <c r="DCN2" s="157"/>
      <c r="DCO2" s="157"/>
      <c r="DCP2" s="157"/>
      <c r="DCQ2" s="157"/>
      <c r="DCR2" s="157"/>
      <c r="DCS2" s="157"/>
      <c r="DCT2" s="157"/>
      <c r="DCU2" s="157"/>
      <c r="DCV2" s="157"/>
      <c r="DCW2" s="157"/>
      <c r="DCX2" s="157"/>
      <c r="DCY2" s="157"/>
      <c r="DCZ2" s="157"/>
      <c r="DDA2" s="157"/>
      <c r="DDB2" s="157"/>
      <c r="DDC2" s="157"/>
      <c r="DDD2" s="157"/>
      <c r="DDE2" s="157"/>
      <c r="DDF2" s="157"/>
      <c r="DDG2" s="157"/>
      <c r="DDH2" s="157"/>
      <c r="DDI2" s="157"/>
      <c r="DDJ2" s="157"/>
      <c r="DDK2" s="157"/>
      <c r="DDL2" s="157"/>
      <c r="DDM2" s="157"/>
      <c r="DDN2" s="157"/>
      <c r="DDO2" s="157"/>
      <c r="DDP2" s="157"/>
      <c r="DDQ2" s="157"/>
      <c r="DDR2" s="157"/>
      <c r="DDS2" s="157"/>
      <c r="DDT2" s="157"/>
      <c r="DDU2" s="157"/>
      <c r="DDV2" s="157"/>
      <c r="DDW2" s="157"/>
      <c r="DDX2" s="157"/>
      <c r="DDY2" s="157"/>
      <c r="DDZ2" s="157"/>
      <c r="DEA2" s="157"/>
      <c r="DEB2" s="157"/>
      <c r="DEC2" s="157"/>
      <c r="DED2" s="157"/>
      <c r="DEE2" s="157"/>
      <c r="DEF2" s="157"/>
      <c r="DEG2" s="157"/>
      <c r="DEH2" s="157"/>
      <c r="DEI2" s="157"/>
      <c r="DEJ2" s="157"/>
      <c r="DEK2" s="157"/>
      <c r="DEL2" s="157"/>
      <c r="DEM2" s="157"/>
      <c r="DEN2" s="157"/>
      <c r="DEO2" s="157"/>
      <c r="DEP2" s="157"/>
      <c r="DEQ2" s="157"/>
      <c r="DER2" s="157"/>
      <c r="DES2" s="157"/>
      <c r="DET2" s="157"/>
      <c r="DEU2" s="157"/>
      <c r="DEV2" s="157"/>
      <c r="DEW2" s="157"/>
      <c r="DEX2" s="157"/>
      <c r="DEY2" s="157"/>
      <c r="DEZ2" s="157"/>
      <c r="DFA2" s="157"/>
      <c r="DFB2" s="157"/>
      <c r="DFC2" s="157"/>
      <c r="DFD2" s="157"/>
      <c r="DFE2" s="157"/>
      <c r="DFF2" s="157"/>
      <c r="DFG2" s="157"/>
      <c r="DFH2" s="157"/>
      <c r="DFI2" s="157"/>
      <c r="DFJ2" s="157"/>
      <c r="DFK2" s="157"/>
      <c r="DFL2" s="157"/>
      <c r="DFM2" s="157"/>
      <c r="DFN2" s="157"/>
      <c r="DFO2" s="157"/>
      <c r="DFP2" s="157"/>
      <c r="DFQ2" s="157"/>
      <c r="DFR2" s="157"/>
      <c r="DFS2" s="157"/>
      <c r="DFT2" s="157"/>
      <c r="DFU2" s="157"/>
      <c r="DFV2" s="157"/>
      <c r="DFW2" s="157"/>
      <c r="DFX2" s="157"/>
      <c r="DFY2" s="157"/>
      <c r="DFZ2" s="157"/>
      <c r="DGA2" s="157"/>
      <c r="DGB2" s="157"/>
      <c r="DGC2" s="157"/>
      <c r="DGD2" s="157"/>
      <c r="DGE2" s="157"/>
      <c r="DGF2" s="157"/>
      <c r="DGG2" s="157"/>
      <c r="DGH2" s="157"/>
      <c r="DGI2" s="157"/>
      <c r="DGJ2" s="157"/>
      <c r="DGK2" s="157"/>
      <c r="DGL2" s="157"/>
      <c r="DGM2" s="157"/>
      <c r="DGN2" s="157"/>
      <c r="DGO2" s="157"/>
      <c r="DGP2" s="157"/>
      <c r="DGQ2" s="157"/>
      <c r="DGR2" s="157"/>
      <c r="DGS2" s="157"/>
      <c r="DGT2" s="157"/>
      <c r="DGU2" s="157"/>
      <c r="DGV2" s="157"/>
      <c r="DGW2" s="157"/>
      <c r="DGX2" s="157"/>
      <c r="DGY2" s="157"/>
      <c r="DGZ2" s="157"/>
      <c r="DHA2" s="157"/>
      <c r="DHB2" s="157"/>
      <c r="DHC2" s="157"/>
      <c r="DHD2" s="157"/>
      <c r="DHE2" s="157"/>
      <c r="DHF2" s="157"/>
      <c r="DHG2" s="157"/>
      <c r="DHH2" s="157"/>
      <c r="DHI2" s="157"/>
      <c r="DHJ2" s="157"/>
      <c r="DHK2" s="157"/>
      <c r="DHL2" s="157"/>
      <c r="DHM2" s="157"/>
      <c r="DHN2" s="157"/>
      <c r="DHO2" s="157"/>
      <c r="DHP2" s="157"/>
      <c r="DHQ2" s="157"/>
      <c r="DHR2" s="157"/>
      <c r="DHS2" s="157"/>
      <c r="DHT2" s="157"/>
      <c r="DHU2" s="157"/>
      <c r="DHV2" s="157"/>
      <c r="DHW2" s="157"/>
      <c r="DHX2" s="157"/>
      <c r="DHY2" s="157"/>
      <c r="DHZ2" s="157"/>
      <c r="DIA2" s="157"/>
      <c r="DIB2" s="157"/>
      <c r="DIC2" s="157"/>
      <c r="DID2" s="157"/>
      <c r="DIE2" s="157"/>
      <c r="DIF2" s="157"/>
      <c r="DIG2" s="157"/>
      <c r="DIH2" s="157"/>
      <c r="DII2" s="157"/>
      <c r="DIJ2" s="157"/>
      <c r="DIK2" s="157"/>
      <c r="DIL2" s="157"/>
      <c r="DIM2" s="157"/>
      <c r="DIN2" s="157"/>
      <c r="DIO2" s="157"/>
      <c r="DIP2" s="157"/>
      <c r="DIQ2" s="157"/>
      <c r="DIR2" s="157"/>
      <c r="DIS2" s="157"/>
      <c r="DIT2" s="157"/>
      <c r="DIU2" s="157"/>
      <c r="DIV2" s="157"/>
      <c r="DIW2" s="157"/>
      <c r="DIX2" s="157"/>
      <c r="DIY2" s="157"/>
      <c r="DIZ2" s="157"/>
      <c r="DJA2" s="157"/>
      <c r="DJB2" s="157"/>
      <c r="DJC2" s="157"/>
      <c r="DJD2" s="157"/>
      <c r="DJE2" s="157"/>
      <c r="DJF2" s="157"/>
      <c r="DJG2" s="157"/>
      <c r="DJH2" s="157"/>
      <c r="DJI2" s="157"/>
      <c r="DJJ2" s="157"/>
      <c r="DJK2" s="157"/>
      <c r="DJL2" s="157"/>
      <c r="DJM2" s="157"/>
      <c r="DJN2" s="157"/>
      <c r="DJO2" s="157"/>
      <c r="DJP2" s="157"/>
      <c r="DJQ2" s="157"/>
      <c r="DJR2" s="157"/>
      <c r="DJS2" s="157"/>
      <c r="DJT2" s="157"/>
      <c r="DJU2" s="157"/>
      <c r="DJV2" s="157"/>
      <c r="DJW2" s="157"/>
      <c r="DJX2" s="157"/>
      <c r="DJY2" s="157"/>
      <c r="DJZ2" s="157"/>
      <c r="DKA2" s="157"/>
      <c r="DKB2" s="157"/>
      <c r="DKC2" s="157"/>
      <c r="DKD2" s="157"/>
      <c r="DKE2" s="157"/>
      <c r="DKF2" s="157"/>
      <c r="DKG2" s="157"/>
      <c r="DKH2" s="157"/>
      <c r="DKI2" s="157"/>
      <c r="DKJ2" s="157"/>
      <c r="DKK2" s="157"/>
      <c r="DKL2" s="157"/>
      <c r="DKM2" s="157"/>
      <c r="DKN2" s="157"/>
      <c r="DKO2" s="157"/>
      <c r="DKP2" s="157"/>
      <c r="DKQ2" s="157"/>
      <c r="DKR2" s="157"/>
      <c r="DKS2" s="157"/>
      <c r="DKT2" s="157"/>
      <c r="DKU2" s="157"/>
      <c r="DKV2" s="157"/>
      <c r="DKW2" s="157"/>
      <c r="DKX2" s="157"/>
      <c r="DKY2" s="157"/>
      <c r="DKZ2" s="157"/>
      <c r="DLA2" s="157"/>
      <c r="DLB2" s="157"/>
      <c r="DLC2" s="157"/>
      <c r="DLD2" s="157"/>
      <c r="DLE2" s="157"/>
      <c r="DLF2" s="157"/>
      <c r="DLG2" s="157"/>
      <c r="DLH2" s="157"/>
      <c r="DLI2" s="157"/>
      <c r="DLJ2" s="157"/>
      <c r="DLK2" s="157"/>
      <c r="DLL2" s="157"/>
      <c r="DLM2" s="157"/>
      <c r="DLN2" s="157"/>
      <c r="DLO2" s="157"/>
      <c r="DLP2" s="157"/>
      <c r="DLQ2" s="157"/>
      <c r="DLR2" s="157"/>
      <c r="DLS2" s="157"/>
      <c r="DLT2" s="157"/>
      <c r="DLU2" s="157"/>
      <c r="DLV2" s="157"/>
      <c r="DLW2" s="157"/>
      <c r="DLX2" s="157"/>
      <c r="DLY2" s="157"/>
      <c r="DLZ2" s="157"/>
      <c r="DMA2" s="157"/>
      <c r="DMB2" s="157"/>
      <c r="DMC2" s="157"/>
      <c r="DMD2" s="157"/>
      <c r="DME2" s="157"/>
      <c r="DMF2" s="157"/>
      <c r="DMG2" s="157"/>
      <c r="DMH2" s="157"/>
      <c r="DMI2" s="157"/>
      <c r="DMJ2" s="157"/>
      <c r="DMK2" s="157"/>
      <c r="DML2" s="157"/>
      <c r="DMM2" s="157"/>
      <c r="DMN2" s="157"/>
      <c r="DMO2" s="157"/>
      <c r="DMP2" s="157"/>
      <c r="DMQ2" s="157"/>
      <c r="DMR2" s="157"/>
      <c r="DMS2" s="157"/>
      <c r="DMT2" s="157"/>
      <c r="DMU2" s="157"/>
      <c r="DMV2" s="157"/>
      <c r="DMW2" s="157"/>
      <c r="DMX2" s="157"/>
      <c r="DMY2" s="157"/>
      <c r="DMZ2" s="157"/>
      <c r="DNA2" s="157"/>
      <c r="DNB2" s="157"/>
      <c r="DNC2" s="157"/>
      <c r="DND2" s="157"/>
      <c r="DNE2" s="157"/>
      <c r="DNF2" s="157"/>
      <c r="DNG2" s="157"/>
      <c r="DNH2" s="157"/>
      <c r="DNI2" s="157"/>
      <c r="DNJ2" s="157"/>
      <c r="DNK2" s="157"/>
      <c r="DNL2" s="157"/>
      <c r="DNM2" s="157"/>
      <c r="DNN2" s="157"/>
      <c r="DNO2" s="157"/>
      <c r="DNP2" s="157"/>
      <c r="DNQ2" s="157"/>
      <c r="DNR2" s="157"/>
      <c r="DNS2" s="157"/>
      <c r="DNT2" s="157"/>
      <c r="DNU2" s="157"/>
      <c r="DNV2" s="157"/>
      <c r="DNW2" s="157"/>
      <c r="DNX2" s="157"/>
      <c r="DNY2" s="157"/>
      <c r="DNZ2" s="157"/>
      <c r="DOA2" s="157"/>
      <c r="DOB2" s="157"/>
      <c r="DOC2" s="157"/>
      <c r="DOD2" s="157"/>
      <c r="DOE2" s="157"/>
      <c r="DOF2" s="157"/>
      <c r="DOG2" s="157"/>
      <c r="DOH2" s="157"/>
      <c r="DOI2" s="157"/>
      <c r="DOJ2" s="157"/>
      <c r="DOK2" s="157"/>
      <c r="DOL2" s="157"/>
      <c r="DOM2" s="157"/>
      <c r="DON2" s="157"/>
      <c r="DOO2" s="157"/>
      <c r="DOP2" s="157"/>
      <c r="DOQ2" s="157"/>
      <c r="DOR2" s="157"/>
      <c r="DOS2" s="157"/>
      <c r="DOT2" s="157"/>
      <c r="DOU2" s="157"/>
      <c r="DOV2" s="157"/>
      <c r="DOW2" s="157"/>
      <c r="DOX2" s="157"/>
      <c r="DOY2" s="157"/>
      <c r="DOZ2" s="157"/>
      <c r="DPA2" s="157"/>
      <c r="DPB2" s="157"/>
      <c r="DPC2" s="157"/>
      <c r="DPD2" s="157"/>
      <c r="DPE2" s="157"/>
      <c r="DPF2" s="157"/>
      <c r="DPG2" s="157"/>
      <c r="DPH2" s="157"/>
      <c r="DPI2" s="157"/>
      <c r="DPJ2" s="157"/>
      <c r="DPK2" s="157"/>
      <c r="DPL2" s="157"/>
      <c r="DPM2" s="157"/>
      <c r="DPN2" s="157"/>
      <c r="DPO2" s="157"/>
      <c r="DPP2" s="157"/>
      <c r="DPQ2" s="157"/>
      <c r="DPR2" s="157"/>
      <c r="DPS2" s="157"/>
      <c r="DPT2" s="157"/>
      <c r="DPU2" s="157"/>
      <c r="DPV2" s="157"/>
      <c r="DPW2" s="157"/>
      <c r="DPX2" s="157"/>
      <c r="DPY2" s="157"/>
      <c r="DPZ2" s="157"/>
      <c r="DQA2" s="157"/>
      <c r="DQB2" s="157"/>
      <c r="DQC2" s="157"/>
      <c r="DQD2" s="157"/>
      <c r="DQE2" s="157"/>
      <c r="DQF2" s="157"/>
      <c r="DQG2" s="157"/>
      <c r="DQH2" s="157"/>
      <c r="DQI2" s="157"/>
      <c r="DQJ2" s="157"/>
      <c r="DQK2" s="157"/>
      <c r="DQL2" s="157"/>
      <c r="DQM2" s="157"/>
      <c r="DQN2" s="157"/>
      <c r="DQO2" s="157"/>
      <c r="DQP2" s="157"/>
      <c r="DQQ2" s="157"/>
      <c r="DQR2" s="157"/>
      <c r="DQS2" s="157"/>
      <c r="DQT2" s="157"/>
      <c r="DQU2" s="157"/>
      <c r="DQV2" s="157"/>
      <c r="DQW2" s="157"/>
      <c r="DQX2" s="157"/>
      <c r="DQY2" s="157"/>
      <c r="DQZ2" s="157"/>
      <c r="DRA2" s="157"/>
      <c r="DRB2" s="157"/>
      <c r="DRC2" s="157"/>
      <c r="DRD2" s="157"/>
      <c r="DRE2" s="157"/>
      <c r="DRF2" s="157"/>
      <c r="DRG2" s="157"/>
      <c r="DRH2" s="157"/>
      <c r="DRI2" s="157"/>
      <c r="DRJ2" s="157"/>
      <c r="DRK2" s="157"/>
      <c r="DRL2" s="157"/>
      <c r="DRM2" s="157"/>
      <c r="DRN2" s="157"/>
      <c r="DRO2" s="157"/>
      <c r="DRP2" s="157"/>
      <c r="DRQ2" s="157"/>
      <c r="DRR2" s="157"/>
      <c r="DRS2" s="157"/>
      <c r="DRT2" s="157"/>
      <c r="DRU2" s="157"/>
      <c r="DRV2" s="157"/>
      <c r="DRW2" s="157"/>
      <c r="DRX2" s="157"/>
      <c r="DRY2" s="157"/>
      <c r="DRZ2" s="157"/>
      <c r="DSA2" s="157"/>
      <c r="DSB2" s="157"/>
      <c r="DSC2" s="157"/>
      <c r="DSD2" s="157"/>
      <c r="DSE2" s="157"/>
      <c r="DSF2" s="157"/>
      <c r="DSG2" s="157"/>
      <c r="DSH2" s="157"/>
      <c r="DSI2" s="157"/>
      <c r="DSJ2" s="157"/>
      <c r="DSK2" s="157"/>
      <c r="DSL2" s="157"/>
      <c r="DSM2" s="157"/>
      <c r="DSN2" s="157"/>
      <c r="DSO2" s="157"/>
      <c r="DSP2" s="157"/>
      <c r="DSQ2" s="157"/>
      <c r="DSR2" s="157"/>
      <c r="DSS2" s="157"/>
      <c r="DST2" s="157"/>
      <c r="DSU2" s="157"/>
      <c r="DSV2" s="157"/>
      <c r="DSW2" s="157"/>
      <c r="DSX2" s="157"/>
      <c r="DSY2" s="157"/>
      <c r="DSZ2" s="157"/>
      <c r="DTA2" s="157"/>
      <c r="DTB2" s="157"/>
      <c r="DTC2" s="157"/>
      <c r="DTD2" s="157"/>
      <c r="DTE2" s="157"/>
      <c r="DTF2" s="157"/>
      <c r="DTG2" s="157"/>
      <c r="DTH2" s="157"/>
      <c r="DTI2" s="157"/>
      <c r="DTJ2" s="157"/>
      <c r="DTK2" s="157"/>
      <c r="DTL2" s="157"/>
      <c r="DTM2" s="157"/>
      <c r="DTN2" s="157"/>
      <c r="DTO2" s="157"/>
      <c r="DTP2" s="157"/>
      <c r="DTQ2" s="157"/>
      <c r="DTR2" s="157"/>
      <c r="DTS2" s="157"/>
      <c r="DTT2" s="157"/>
      <c r="DTU2" s="157"/>
      <c r="DTV2" s="157"/>
      <c r="DTW2" s="157"/>
      <c r="DTX2" s="157"/>
      <c r="DTY2" s="157"/>
      <c r="DTZ2" s="157"/>
      <c r="DUA2" s="157"/>
      <c r="DUB2" s="157"/>
      <c r="DUC2" s="157"/>
      <c r="DUD2" s="157"/>
      <c r="DUE2" s="157"/>
      <c r="DUF2" s="157"/>
      <c r="DUG2" s="157"/>
      <c r="DUH2" s="157"/>
      <c r="DUI2" s="157"/>
      <c r="DUJ2" s="157"/>
      <c r="DUK2" s="157"/>
      <c r="DUL2" s="157"/>
      <c r="DUM2" s="157"/>
      <c r="DUN2" s="157"/>
      <c r="DUO2" s="157"/>
      <c r="DUP2" s="157"/>
      <c r="DUQ2" s="157"/>
      <c r="DUR2" s="157"/>
      <c r="DUS2" s="157"/>
      <c r="DUT2" s="157"/>
      <c r="DUU2" s="157"/>
      <c r="DUV2" s="157"/>
      <c r="DUW2" s="157"/>
      <c r="DUX2" s="157"/>
      <c r="DUY2" s="157"/>
      <c r="DUZ2" s="157"/>
      <c r="DVA2" s="157"/>
      <c r="DVB2" s="157"/>
      <c r="DVC2" s="157"/>
      <c r="DVD2" s="157"/>
      <c r="DVE2" s="157"/>
      <c r="DVF2" s="157"/>
      <c r="DVG2" s="157"/>
      <c r="DVH2" s="157"/>
      <c r="DVI2" s="157"/>
      <c r="DVJ2" s="157"/>
      <c r="DVK2" s="157"/>
      <c r="DVL2" s="157"/>
      <c r="DVM2" s="157"/>
      <c r="DVN2" s="157"/>
      <c r="DVO2" s="157"/>
      <c r="DVP2" s="157"/>
      <c r="DVQ2" s="157"/>
      <c r="DVR2" s="157"/>
      <c r="DVS2" s="157"/>
      <c r="DVT2" s="157"/>
      <c r="DVU2" s="157"/>
      <c r="DVV2" s="157"/>
      <c r="DVW2" s="157"/>
      <c r="DVX2" s="157"/>
      <c r="DVY2" s="157"/>
      <c r="DVZ2" s="157"/>
      <c r="DWA2" s="157"/>
      <c r="DWB2" s="157"/>
      <c r="DWC2" s="157"/>
      <c r="DWD2" s="157"/>
      <c r="DWE2" s="157"/>
      <c r="DWF2" s="157"/>
      <c r="DWG2" s="157"/>
      <c r="DWH2" s="157"/>
      <c r="DWI2" s="157"/>
      <c r="DWJ2" s="157"/>
      <c r="DWK2" s="157"/>
      <c r="DWL2" s="157"/>
      <c r="DWM2" s="157"/>
      <c r="DWN2" s="157"/>
      <c r="DWO2" s="157"/>
      <c r="DWP2" s="157"/>
      <c r="DWQ2" s="157"/>
      <c r="DWR2" s="157"/>
      <c r="DWS2" s="157"/>
      <c r="DWT2" s="157"/>
      <c r="DWU2" s="157"/>
      <c r="DWV2" s="157"/>
      <c r="DWW2" s="157"/>
      <c r="DWX2" s="157"/>
      <c r="DWY2" s="157"/>
      <c r="DWZ2" s="157"/>
      <c r="DXA2" s="157"/>
      <c r="DXB2" s="157"/>
      <c r="DXC2" s="157"/>
      <c r="DXD2" s="157"/>
      <c r="DXE2" s="157"/>
      <c r="DXF2" s="157"/>
      <c r="DXG2" s="157"/>
      <c r="DXH2" s="157"/>
      <c r="DXI2" s="157"/>
      <c r="DXJ2" s="157"/>
      <c r="DXK2" s="157"/>
      <c r="DXL2" s="157"/>
      <c r="DXM2" s="157"/>
      <c r="DXN2" s="157"/>
      <c r="DXO2" s="157"/>
      <c r="DXP2" s="157"/>
      <c r="DXQ2" s="157"/>
      <c r="DXR2" s="157"/>
      <c r="DXS2" s="157"/>
      <c r="DXT2" s="157"/>
      <c r="DXU2" s="157"/>
      <c r="DXV2" s="157"/>
      <c r="DXW2" s="157"/>
      <c r="DXX2" s="157"/>
      <c r="DXY2" s="157"/>
      <c r="DXZ2" s="157"/>
      <c r="DYA2" s="157"/>
      <c r="DYB2" s="157"/>
      <c r="DYC2" s="157"/>
      <c r="DYD2" s="157"/>
      <c r="DYE2" s="157"/>
      <c r="DYF2" s="157"/>
      <c r="DYG2" s="157"/>
      <c r="DYH2" s="157"/>
      <c r="DYI2" s="157"/>
      <c r="DYJ2" s="157"/>
      <c r="DYK2" s="157"/>
      <c r="DYL2" s="157"/>
      <c r="DYM2" s="157"/>
      <c r="DYN2" s="157"/>
      <c r="DYO2" s="157"/>
      <c r="DYP2" s="157"/>
      <c r="DYQ2" s="157"/>
      <c r="DYR2" s="157"/>
      <c r="DYS2" s="157"/>
      <c r="DYT2" s="157"/>
      <c r="DYU2" s="157"/>
      <c r="DYV2" s="157"/>
      <c r="DYW2" s="157"/>
      <c r="DYX2" s="157"/>
      <c r="DYY2" s="157"/>
      <c r="DYZ2" s="157"/>
      <c r="DZA2" s="157"/>
      <c r="DZB2" s="157"/>
      <c r="DZC2" s="157"/>
      <c r="DZD2" s="157"/>
      <c r="DZE2" s="157"/>
      <c r="DZF2" s="157"/>
      <c r="DZG2" s="157"/>
      <c r="DZH2" s="157"/>
      <c r="DZI2" s="157"/>
      <c r="DZJ2" s="157"/>
      <c r="DZK2" s="157"/>
      <c r="DZL2" s="157"/>
      <c r="DZM2" s="157"/>
      <c r="DZN2" s="157"/>
      <c r="DZO2" s="157"/>
      <c r="DZP2" s="157"/>
      <c r="DZQ2" s="157"/>
      <c r="DZR2" s="157"/>
      <c r="DZS2" s="157"/>
      <c r="DZT2" s="157"/>
      <c r="DZU2" s="157"/>
      <c r="DZV2" s="157"/>
      <c r="DZW2" s="157"/>
      <c r="DZX2" s="157"/>
      <c r="DZY2" s="157"/>
      <c r="DZZ2" s="157"/>
      <c r="EAA2" s="157"/>
      <c r="EAB2" s="157"/>
      <c r="EAC2" s="157"/>
      <c r="EAD2" s="157"/>
      <c r="EAE2" s="157"/>
      <c r="EAF2" s="157"/>
      <c r="EAG2" s="157"/>
      <c r="EAH2" s="157"/>
      <c r="EAI2" s="157"/>
      <c r="EAJ2" s="157"/>
      <c r="EAK2" s="157"/>
      <c r="EAL2" s="157"/>
      <c r="EAM2" s="157"/>
      <c r="EAN2" s="157"/>
      <c r="EAO2" s="157"/>
      <c r="EAP2" s="157"/>
      <c r="EAQ2" s="157"/>
      <c r="EAR2" s="157"/>
      <c r="EAS2" s="157"/>
      <c r="EAT2" s="157"/>
      <c r="EAU2" s="157"/>
      <c r="EAV2" s="157"/>
      <c r="EAW2" s="157"/>
      <c r="EAX2" s="157"/>
      <c r="EAY2" s="157"/>
      <c r="EAZ2" s="157"/>
      <c r="EBA2" s="157"/>
      <c r="EBB2" s="157"/>
      <c r="EBC2" s="157"/>
      <c r="EBD2" s="157"/>
      <c r="EBE2" s="157"/>
      <c r="EBF2" s="157"/>
      <c r="EBG2" s="157"/>
      <c r="EBH2" s="157"/>
      <c r="EBI2" s="157"/>
      <c r="EBJ2" s="157"/>
      <c r="EBK2" s="157"/>
      <c r="EBL2" s="157"/>
      <c r="EBM2" s="157"/>
      <c r="EBN2" s="157"/>
      <c r="EBO2" s="157"/>
      <c r="EBP2" s="157"/>
      <c r="EBQ2" s="157"/>
      <c r="EBR2" s="157"/>
      <c r="EBS2" s="157"/>
      <c r="EBT2" s="157"/>
      <c r="EBU2" s="157"/>
      <c r="EBV2" s="157"/>
      <c r="EBW2" s="157"/>
      <c r="EBX2" s="157"/>
      <c r="EBY2" s="157"/>
      <c r="EBZ2" s="157"/>
      <c r="ECA2" s="157"/>
      <c r="ECB2" s="157"/>
      <c r="ECC2" s="157"/>
      <c r="ECD2" s="157"/>
      <c r="ECE2" s="157"/>
      <c r="ECF2" s="157"/>
      <c r="ECG2" s="157"/>
      <c r="ECH2" s="157"/>
      <c r="ECI2" s="157"/>
      <c r="ECJ2" s="157"/>
      <c r="ECK2" s="157"/>
      <c r="ECL2" s="157"/>
      <c r="ECM2" s="157"/>
      <c r="ECN2" s="157"/>
      <c r="ECO2" s="157"/>
      <c r="ECP2" s="157"/>
      <c r="ECQ2" s="157"/>
      <c r="ECR2" s="157"/>
      <c r="ECS2" s="157"/>
      <c r="ECT2" s="157"/>
      <c r="ECU2" s="157"/>
      <c r="ECV2" s="157"/>
      <c r="ECW2" s="157"/>
      <c r="ECX2" s="157"/>
      <c r="ECY2" s="157"/>
      <c r="ECZ2" s="157"/>
      <c r="EDA2" s="157"/>
      <c r="EDB2" s="157"/>
      <c r="EDC2" s="157"/>
      <c r="EDD2" s="157"/>
      <c r="EDE2" s="157"/>
      <c r="EDF2" s="157"/>
      <c r="EDG2" s="157"/>
      <c r="EDH2" s="157"/>
      <c r="EDI2" s="157"/>
      <c r="EDJ2" s="157"/>
      <c r="EDK2" s="157"/>
      <c r="EDL2" s="157"/>
      <c r="EDM2" s="157"/>
      <c r="EDN2" s="157"/>
      <c r="EDO2" s="157"/>
      <c r="EDP2" s="157"/>
      <c r="EDQ2" s="157"/>
      <c r="EDR2" s="157"/>
      <c r="EDS2" s="157"/>
      <c r="EDT2" s="157"/>
      <c r="EDU2" s="157"/>
      <c r="EDV2" s="157"/>
      <c r="EDW2" s="157"/>
      <c r="EDX2" s="157"/>
      <c r="EDY2" s="157"/>
      <c r="EDZ2" s="157"/>
      <c r="EEA2" s="157"/>
      <c r="EEB2" s="157"/>
      <c r="EEC2" s="157"/>
      <c r="EED2" s="157"/>
      <c r="EEE2" s="157"/>
      <c r="EEF2" s="157"/>
      <c r="EEG2" s="157"/>
      <c r="EEH2" s="157"/>
      <c r="EEI2" s="157"/>
      <c r="EEJ2" s="157"/>
      <c r="EEK2" s="157"/>
      <c r="EEL2" s="157"/>
      <c r="EEM2" s="157"/>
      <c r="EEN2" s="157"/>
      <c r="EEO2" s="157"/>
      <c r="EEP2" s="157"/>
      <c r="EEQ2" s="157"/>
      <c r="EER2" s="157"/>
      <c r="EES2" s="157"/>
      <c r="EET2" s="157"/>
      <c r="EEU2" s="157"/>
      <c r="EEV2" s="157"/>
      <c r="EEW2" s="157"/>
      <c r="EEX2" s="157"/>
      <c r="EEY2" s="157"/>
      <c r="EEZ2" s="157"/>
      <c r="EFA2" s="157"/>
      <c r="EFB2" s="157"/>
      <c r="EFC2" s="157"/>
      <c r="EFD2" s="157"/>
      <c r="EFE2" s="157"/>
      <c r="EFF2" s="157"/>
      <c r="EFG2" s="157"/>
      <c r="EFH2" s="157"/>
      <c r="EFI2" s="157"/>
      <c r="EFJ2" s="157"/>
      <c r="EFK2" s="157"/>
      <c r="EFL2" s="157"/>
      <c r="EFM2" s="157"/>
      <c r="EFN2" s="157"/>
      <c r="EFO2" s="157"/>
      <c r="EFP2" s="157"/>
      <c r="EFQ2" s="157"/>
      <c r="EFR2" s="157"/>
      <c r="EFS2" s="157"/>
      <c r="EFT2" s="157"/>
      <c r="EFU2" s="157"/>
      <c r="EFV2" s="157"/>
      <c r="EFW2" s="157"/>
      <c r="EFX2" s="157"/>
      <c r="EFY2" s="157"/>
      <c r="EFZ2" s="157"/>
      <c r="EGA2" s="157"/>
      <c r="EGB2" s="157"/>
      <c r="EGC2" s="157"/>
      <c r="EGD2" s="157"/>
      <c r="EGE2" s="157"/>
      <c r="EGF2" s="157"/>
      <c r="EGG2" s="157"/>
      <c r="EGH2" s="157"/>
      <c r="EGI2" s="157"/>
      <c r="EGJ2" s="157"/>
      <c r="EGK2" s="157"/>
      <c r="EGL2" s="157"/>
      <c r="EGM2" s="157"/>
      <c r="EGN2" s="157"/>
      <c r="EGO2" s="157"/>
      <c r="EGP2" s="157"/>
      <c r="EGQ2" s="157"/>
      <c r="EGR2" s="157"/>
      <c r="EGS2" s="157"/>
      <c r="EGT2" s="157"/>
      <c r="EGU2" s="157"/>
      <c r="EGV2" s="157"/>
      <c r="EGW2" s="157"/>
      <c r="EGX2" s="157"/>
      <c r="EGY2" s="157"/>
      <c r="EGZ2" s="157"/>
      <c r="EHA2" s="157"/>
      <c r="EHB2" s="157"/>
      <c r="EHC2" s="157"/>
      <c r="EHD2" s="157"/>
      <c r="EHE2" s="157"/>
      <c r="EHF2" s="157"/>
      <c r="EHG2" s="157"/>
      <c r="EHH2" s="157"/>
      <c r="EHI2" s="157"/>
      <c r="EHJ2" s="157"/>
      <c r="EHK2" s="157"/>
      <c r="EHL2" s="157"/>
      <c r="EHM2" s="157"/>
      <c r="EHN2" s="157"/>
      <c r="EHO2" s="157"/>
      <c r="EHP2" s="157"/>
      <c r="EHQ2" s="157"/>
      <c r="EHR2" s="157"/>
      <c r="EHS2" s="157"/>
      <c r="EHT2" s="157"/>
      <c r="EHU2" s="157"/>
      <c r="EHV2" s="157"/>
      <c r="EHW2" s="157"/>
      <c r="EHX2" s="157"/>
      <c r="EHY2" s="157"/>
      <c r="EHZ2" s="157"/>
      <c r="EIA2" s="157"/>
      <c r="EIB2" s="157"/>
      <c r="EIC2" s="157"/>
      <c r="EID2" s="157"/>
      <c r="EIE2" s="157"/>
      <c r="EIF2" s="157"/>
      <c r="EIG2" s="157"/>
      <c r="EIH2" s="157"/>
      <c r="EII2" s="157"/>
      <c r="EIJ2" s="157"/>
      <c r="EIK2" s="157"/>
      <c r="EIL2" s="157"/>
      <c r="EIM2" s="157"/>
      <c r="EIN2" s="157"/>
      <c r="EIO2" s="157"/>
      <c r="EIP2" s="157"/>
      <c r="EIQ2" s="157"/>
      <c r="EIR2" s="157"/>
      <c r="EIS2" s="157"/>
      <c r="EIT2" s="157"/>
      <c r="EIU2" s="157"/>
      <c r="EIV2" s="157"/>
      <c r="EIW2" s="157"/>
      <c r="EIX2" s="157"/>
      <c r="EIY2" s="157"/>
      <c r="EIZ2" s="157"/>
      <c r="EJA2" s="157"/>
      <c r="EJB2" s="157"/>
      <c r="EJC2" s="157"/>
      <c r="EJD2" s="157"/>
      <c r="EJE2" s="157"/>
      <c r="EJF2" s="157"/>
      <c r="EJG2" s="157"/>
      <c r="EJH2" s="157"/>
      <c r="EJI2" s="157"/>
      <c r="EJJ2" s="157"/>
      <c r="EJK2" s="157"/>
      <c r="EJL2" s="157"/>
      <c r="EJM2" s="157"/>
      <c r="EJN2" s="157"/>
      <c r="EJO2" s="157"/>
      <c r="EJP2" s="157"/>
      <c r="EJQ2" s="157"/>
      <c r="EJR2" s="157"/>
      <c r="EJS2" s="157"/>
      <c r="EJT2" s="157"/>
      <c r="EJU2" s="157"/>
      <c r="EJV2" s="157"/>
      <c r="EJW2" s="157"/>
      <c r="EJX2" s="157"/>
      <c r="EJY2" s="157"/>
      <c r="EJZ2" s="157"/>
      <c r="EKA2" s="157"/>
      <c r="EKB2" s="157"/>
      <c r="EKC2" s="157"/>
      <c r="EKD2" s="157"/>
      <c r="EKE2" s="157"/>
      <c r="EKF2" s="157"/>
      <c r="EKG2" s="157"/>
      <c r="EKH2" s="157"/>
      <c r="EKI2" s="157"/>
      <c r="EKJ2" s="157"/>
      <c r="EKK2" s="157"/>
      <c r="EKL2" s="157"/>
      <c r="EKM2" s="157"/>
      <c r="EKN2" s="157"/>
      <c r="EKO2" s="157"/>
      <c r="EKP2" s="157"/>
      <c r="EKQ2" s="157"/>
      <c r="EKR2" s="157"/>
      <c r="EKS2" s="157"/>
      <c r="EKT2" s="157"/>
      <c r="EKU2" s="157"/>
      <c r="EKV2" s="157"/>
      <c r="EKW2" s="157"/>
      <c r="EKX2" s="157"/>
      <c r="EKY2" s="157"/>
      <c r="EKZ2" s="157"/>
      <c r="ELA2" s="157"/>
      <c r="ELB2" s="157"/>
      <c r="ELC2" s="157"/>
      <c r="ELD2" s="157"/>
      <c r="ELE2" s="157"/>
      <c r="ELF2" s="157"/>
      <c r="ELG2" s="157"/>
      <c r="ELH2" s="157"/>
      <c r="ELI2" s="157"/>
      <c r="ELJ2" s="157"/>
      <c r="ELK2" s="157"/>
      <c r="ELL2" s="157"/>
      <c r="ELM2" s="157"/>
      <c r="ELN2" s="157"/>
      <c r="ELO2" s="157"/>
      <c r="ELP2" s="157"/>
      <c r="ELQ2" s="157"/>
      <c r="ELR2" s="157"/>
      <c r="ELS2" s="157"/>
      <c r="ELT2" s="157"/>
      <c r="ELU2" s="157"/>
      <c r="ELV2" s="157"/>
      <c r="ELW2" s="157"/>
      <c r="ELX2" s="157"/>
      <c r="ELY2" s="157"/>
      <c r="ELZ2" s="157"/>
      <c r="EMA2" s="157"/>
      <c r="EMB2" s="157"/>
      <c r="EMC2" s="157"/>
      <c r="EMD2" s="157"/>
      <c r="EME2" s="157"/>
      <c r="EMF2" s="157"/>
      <c r="EMG2" s="157"/>
      <c r="EMH2" s="157"/>
      <c r="EMI2" s="157"/>
      <c r="EMJ2" s="157"/>
      <c r="EMK2" s="157"/>
      <c r="EML2" s="157"/>
      <c r="EMM2" s="157"/>
      <c r="EMN2" s="157"/>
      <c r="EMO2" s="157"/>
      <c r="EMP2" s="157"/>
      <c r="EMQ2" s="157"/>
      <c r="EMR2" s="157"/>
      <c r="EMS2" s="157"/>
      <c r="EMT2" s="157"/>
      <c r="EMU2" s="157"/>
      <c r="EMV2" s="157"/>
      <c r="EMW2" s="157"/>
      <c r="EMX2" s="157"/>
      <c r="EMY2" s="157"/>
      <c r="EMZ2" s="157"/>
      <c r="ENA2" s="157"/>
      <c r="ENB2" s="157"/>
      <c r="ENC2" s="157"/>
      <c r="END2" s="157"/>
      <c r="ENE2" s="157"/>
      <c r="ENF2" s="157"/>
      <c r="ENG2" s="157"/>
      <c r="ENH2" s="157"/>
      <c r="ENI2" s="157"/>
      <c r="ENJ2" s="157"/>
      <c r="ENK2" s="157"/>
      <c r="ENL2" s="157"/>
      <c r="ENM2" s="157"/>
      <c r="ENN2" s="157"/>
      <c r="ENO2" s="157"/>
      <c r="ENP2" s="157"/>
      <c r="ENQ2" s="157"/>
      <c r="ENR2" s="157"/>
      <c r="ENS2" s="157"/>
      <c r="ENT2" s="157"/>
      <c r="ENU2" s="157"/>
      <c r="ENV2" s="157"/>
      <c r="ENW2" s="157"/>
      <c r="ENX2" s="157"/>
      <c r="ENY2" s="157"/>
      <c r="ENZ2" s="157"/>
      <c r="EOA2" s="157"/>
      <c r="EOB2" s="157"/>
      <c r="EOC2" s="157"/>
      <c r="EOD2" s="157"/>
      <c r="EOE2" s="157"/>
      <c r="EOF2" s="157"/>
      <c r="EOG2" s="157"/>
      <c r="EOH2" s="157"/>
      <c r="EOI2" s="157"/>
      <c r="EOJ2" s="157"/>
      <c r="EOK2" s="157"/>
      <c r="EOL2" s="157"/>
      <c r="EOM2" s="157"/>
      <c r="EON2" s="157"/>
      <c r="EOO2" s="157"/>
      <c r="EOP2" s="157"/>
      <c r="EOQ2" s="157"/>
      <c r="EOR2" s="157"/>
      <c r="EOS2" s="157"/>
      <c r="EOT2" s="157"/>
      <c r="EOU2" s="157"/>
      <c r="EOV2" s="157"/>
      <c r="EOW2" s="157"/>
      <c r="EOX2" s="157"/>
      <c r="EOY2" s="157"/>
      <c r="EOZ2" s="157"/>
      <c r="EPA2" s="157"/>
      <c r="EPB2" s="157"/>
      <c r="EPC2" s="157"/>
      <c r="EPD2" s="157"/>
      <c r="EPE2" s="157"/>
      <c r="EPF2" s="157"/>
      <c r="EPG2" s="157"/>
      <c r="EPH2" s="157"/>
      <c r="EPI2" s="157"/>
      <c r="EPJ2" s="157"/>
      <c r="EPK2" s="157"/>
      <c r="EPL2" s="157"/>
      <c r="EPM2" s="157"/>
      <c r="EPN2" s="157"/>
      <c r="EPO2" s="157"/>
      <c r="EPP2" s="157"/>
      <c r="EPQ2" s="157"/>
      <c r="EPR2" s="157"/>
      <c r="EPS2" s="157"/>
      <c r="EPT2" s="157"/>
      <c r="EPU2" s="157"/>
      <c r="EPV2" s="157"/>
      <c r="EPW2" s="157"/>
      <c r="EPX2" s="157"/>
      <c r="EPY2" s="157"/>
      <c r="EPZ2" s="157"/>
      <c r="EQA2" s="157"/>
      <c r="EQB2" s="157"/>
      <c r="EQC2" s="157"/>
      <c r="EQD2" s="157"/>
      <c r="EQE2" s="157"/>
      <c r="EQF2" s="157"/>
      <c r="EQG2" s="157"/>
      <c r="EQH2" s="157"/>
      <c r="EQI2" s="157"/>
      <c r="EQJ2" s="157"/>
      <c r="EQK2" s="157"/>
      <c r="EQL2" s="157"/>
      <c r="EQM2" s="157"/>
      <c r="EQN2" s="157"/>
      <c r="EQO2" s="157"/>
      <c r="EQP2" s="157"/>
      <c r="EQQ2" s="157"/>
      <c r="EQR2" s="157"/>
      <c r="EQS2" s="157"/>
      <c r="EQT2" s="157"/>
      <c r="EQU2" s="157"/>
      <c r="EQV2" s="157"/>
      <c r="EQW2" s="157"/>
      <c r="EQX2" s="157"/>
      <c r="EQY2" s="157"/>
      <c r="EQZ2" s="157"/>
      <c r="ERA2" s="157"/>
      <c r="ERB2" s="157"/>
      <c r="ERC2" s="157"/>
      <c r="ERD2" s="157"/>
      <c r="ERE2" s="157"/>
      <c r="ERF2" s="157"/>
      <c r="ERG2" s="157"/>
      <c r="ERH2" s="157"/>
      <c r="ERI2" s="157"/>
      <c r="ERJ2" s="157"/>
      <c r="ERK2" s="157"/>
      <c r="ERL2" s="157"/>
      <c r="ERM2" s="157"/>
      <c r="ERN2" s="157"/>
      <c r="ERO2" s="157"/>
      <c r="ERP2" s="157"/>
      <c r="ERQ2" s="157"/>
      <c r="ERR2" s="157"/>
      <c r="ERS2" s="157"/>
      <c r="ERT2" s="157"/>
      <c r="ERU2" s="157"/>
      <c r="ERV2" s="157"/>
      <c r="ERW2" s="157"/>
      <c r="ERX2" s="157"/>
      <c r="ERY2" s="157"/>
      <c r="ERZ2" s="157"/>
      <c r="ESA2" s="157"/>
      <c r="ESB2" s="157"/>
      <c r="ESC2" s="157"/>
      <c r="ESD2" s="157"/>
      <c r="ESE2" s="157"/>
      <c r="ESF2" s="157"/>
      <c r="ESG2" s="157"/>
      <c r="ESH2" s="157"/>
      <c r="ESI2" s="157"/>
      <c r="ESJ2" s="157"/>
      <c r="ESK2" s="157"/>
      <c r="ESL2" s="157"/>
      <c r="ESM2" s="157"/>
      <c r="ESN2" s="157"/>
      <c r="ESO2" s="157"/>
      <c r="ESP2" s="157"/>
      <c r="ESQ2" s="157"/>
      <c r="ESR2" s="157"/>
      <c r="ESS2" s="157"/>
      <c r="EST2" s="157"/>
      <c r="ESU2" s="157"/>
      <c r="ESV2" s="157"/>
      <c r="ESW2" s="157"/>
      <c r="ESX2" s="157"/>
      <c r="ESY2" s="157"/>
      <c r="ESZ2" s="157"/>
      <c r="ETA2" s="157"/>
      <c r="ETB2" s="157"/>
      <c r="ETC2" s="157"/>
      <c r="ETD2" s="157"/>
      <c r="ETE2" s="157"/>
      <c r="ETF2" s="157"/>
      <c r="ETG2" s="157"/>
      <c r="ETH2" s="157"/>
      <c r="ETI2" s="157"/>
      <c r="ETJ2" s="157"/>
      <c r="ETK2" s="157"/>
      <c r="ETL2" s="157"/>
      <c r="ETM2" s="157"/>
      <c r="ETN2" s="157"/>
      <c r="ETO2" s="157"/>
      <c r="ETP2" s="157"/>
      <c r="ETQ2" s="157"/>
      <c r="ETR2" s="157"/>
      <c r="ETS2" s="157"/>
      <c r="ETT2" s="157"/>
      <c r="ETU2" s="157"/>
      <c r="ETV2" s="157"/>
      <c r="ETW2" s="157"/>
      <c r="ETX2" s="157"/>
      <c r="ETY2" s="157"/>
      <c r="ETZ2" s="157"/>
      <c r="EUA2" s="157"/>
      <c r="EUB2" s="157"/>
      <c r="EUC2" s="157"/>
      <c r="EUD2" s="157"/>
      <c r="EUE2" s="157"/>
      <c r="EUF2" s="157"/>
      <c r="EUG2" s="157"/>
      <c r="EUH2" s="157"/>
      <c r="EUI2" s="157"/>
      <c r="EUJ2" s="157"/>
      <c r="EUK2" s="157"/>
      <c r="EUL2" s="157"/>
      <c r="EUM2" s="157"/>
      <c r="EUN2" s="157"/>
      <c r="EUO2" s="157"/>
      <c r="EUP2" s="157"/>
      <c r="EUQ2" s="157"/>
      <c r="EUR2" s="157"/>
      <c r="EUS2" s="157"/>
      <c r="EUT2" s="157"/>
      <c r="EUU2" s="157"/>
      <c r="EUV2" s="157"/>
      <c r="EUW2" s="157"/>
      <c r="EUX2" s="157"/>
      <c r="EUY2" s="157"/>
      <c r="EUZ2" s="157"/>
      <c r="EVA2" s="157"/>
      <c r="EVB2" s="157"/>
      <c r="EVC2" s="157"/>
      <c r="EVD2" s="157"/>
      <c r="EVE2" s="157"/>
      <c r="EVF2" s="157"/>
      <c r="EVG2" s="157"/>
      <c r="EVH2" s="157"/>
      <c r="EVI2" s="157"/>
      <c r="EVJ2" s="157"/>
      <c r="EVK2" s="157"/>
      <c r="EVL2" s="157"/>
      <c r="EVM2" s="157"/>
      <c r="EVN2" s="157"/>
      <c r="EVO2" s="157"/>
      <c r="EVP2" s="157"/>
      <c r="EVQ2" s="157"/>
      <c r="EVR2" s="157"/>
      <c r="EVS2" s="157"/>
      <c r="EVT2" s="157"/>
      <c r="EVU2" s="157"/>
      <c r="EVV2" s="157"/>
      <c r="EVW2" s="157"/>
      <c r="EVX2" s="157"/>
      <c r="EVY2" s="157"/>
      <c r="EVZ2" s="157"/>
      <c r="EWA2" s="157"/>
      <c r="EWB2" s="157"/>
      <c r="EWC2" s="157"/>
      <c r="EWD2" s="157"/>
      <c r="EWE2" s="157"/>
      <c r="EWF2" s="157"/>
      <c r="EWG2" s="157"/>
      <c r="EWH2" s="157"/>
      <c r="EWI2" s="157"/>
      <c r="EWJ2" s="157"/>
      <c r="EWK2" s="157"/>
      <c r="EWL2" s="157"/>
      <c r="EWM2" s="157"/>
      <c r="EWN2" s="157"/>
      <c r="EWO2" s="157"/>
      <c r="EWP2" s="157"/>
      <c r="EWQ2" s="157"/>
      <c r="EWR2" s="157"/>
      <c r="EWS2" s="157"/>
      <c r="EWT2" s="157"/>
      <c r="EWU2" s="157"/>
      <c r="EWV2" s="157"/>
      <c r="EWW2" s="157"/>
      <c r="EWX2" s="157"/>
      <c r="EWY2" s="157"/>
      <c r="EWZ2" s="157"/>
      <c r="EXA2" s="157"/>
      <c r="EXB2" s="157"/>
      <c r="EXC2" s="157"/>
      <c r="EXD2" s="157"/>
      <c r="EXE2" s="157"/>
      <c r="EXF2" s="157"/>
      <c r="EXG2" s="157"/>
      <c r="EXH2" s="157"/>
      <c r="EXI2" s="157"/>
      <c r="EXJ2" s="157"/>
      <c r="EXK2" s="157"/>
      <c r="EXL2" s="157"/>
      <c r="EXM2" s="157"/>
      <c r="EXN2" s="157"/>
      <c r="EXO2" s="157"/>
      <c r="EXP2" s="157"/>
      <c r="EXQ2" s="157"/>
      <c r="EXR2" s="157"/>
      <c r="EXS2" s="157"/>
      <c r="EXT2" s="157"/>
      <c r="EXU2" s="157"/>
      <c r="EXV2" s="157"/>
      <c r="EXW2" s="157"/>
      <c r="EXX2" s="157"/>
      <c r="EXY2" s="157"/>
      <c r="EXZ2" s="157"/>
      <c r="EYA2" s="157"/>
      <c r="EYB2" s="157"/>
      <c r="EYC2" s="157"/>
      <c r="EYD2" s="157"/>
      <c r="EYE2" s="157"/>
      <c r="EYF2" s="157"/>
      <c r="EYG2" s="157"/>
      <c r="EYH2" s="157"/>
      <c r="EYI2" s="157"/>
      <c r="EYJ2" s="157"/>
      <c r="EYK2" s="157"/>
      <c r="EYL2" s="157"/>
      <c r="EYM2" s="157"/>
      <c r="EYN2" s="157"/>
      <c r="EYO2" s="157"/>
      <c r="EYP2" s="157"/>
      <c r="EYQ2" s="157"/>
      <c r="EYR2" s="157"/>
      <c r="EYS2" s="157"/>
      <c r="EYT2" s="157"/>
      <c r="EYU2" s="157"/>
      <c r="EYV2" s="157"/>
      <c r="EYW2" s="157"/>
      <c r="EYX2" s="157"/>
      <c r="EYY2" s="157"/>
      <c r="EYZ2" s="157"/>
      <c r="EZA2" s="157"/>
      <c r="EZB2" s="157"/>
      <c r="EZC2" s="157"/>
      <c r="EZD2" s="157"/>
      <c r="EZE2" s="157"/>
      <c r="EZF2" s="157"/>
      <c r="EZG2" s="157"/>
      <c r="EZH2" s="157"/>
      <c r="EZI2" s="157"/>
      <c r="EZJ2" s="157"/>
      <c r="EZK2" s="157"/>
      <c r="EZL2" s="157"/>
      <c r="EZM2" s="157"/>
      <c r="EZN2" s="157"/>
      <c r="EZO2" s="157"/>
      <c r="EZP2" s="157"/>
      <c r="EZQ2" s="157"/>
      <c r="EZR2" s="157"/>
      <c r="EZS2" s="157"/>
      <c r="EZT2" s="157"/>
      <c r="EZU2" s="157"/>
      <c r="EZV2" s="157"/>
      <c r="EZW2" s="157"/>
      <c r="EZX2" s="157"/>
      <c r="EZY2" s="157"/>
      <c r="EZZ2" s="157"/>
      <c r="FAA2" s="157"/>
      <c r="FAB2" s="157"/>
      <c r="FAC2" s="157"/>
      <c r="FAD2" s="157"/>
      <c r="FAE2" s="157"/>
      <c r="FAF2" s="157"/>
      <c r="FAG2" s="157"/>
      <c r="FAH2" s="157"/>
      <c r="FAI2" s="157"/>
      <c r="FAJ2" s="157"/>
      <c r="FAK2" s="157"/>
      <c r="FAL2" s="157"/>
      <c r="FAM2" s="157"/>
      <c r="FAN2" s="157"/>
      <c r="FAO2" s="157"/>
      <c r="FAP2" s="157"/>
      <c r="FAQ2" s="157"/>
      <c r="FAR2" s="157"/>
      <c r="FAS2" s="157"/>
      <c r="FAT2" s="157"/>
      <c r="FAU2" s="157"/>
      <c r="FAV2" s="157"/>
      <c r="FAW2" s="157"/>
      <c r="FAX2" s="157"/>
      <c r="FAY2" s="157"/>
      <c r="FAZ2" s="157"/>
      <c r="FBA2" s="157"/>
      <c r="FBB2" s="157"/>
      <c r="FBC2" s="157"/>
      <c r="FBD2" s="157"/>
      <c r="FBE2" s="157"/>
      <c r="FBF2" s="157"/>
      <c r="FBG2" s="157"/>
      <c r="FBH2" s="157"/>
      <c r="FBI2" s="157"/>
      <c r="FBJ2" s="157"/>
      <c r="FBK2" s="157"/>
      <c r="FBL2" s="157"/>
      <c r="FBM2" s="157"/>
      <c r="FBN2" s="157"/>
      <c r="FBO2" s="157"/>
      <c r="FBP2" s="157"/>
      <c r="FBQ2" s="157"/>
      <c r="FBR2" s="157"/>
      <c r="FBS2" s="157"/>
      <c r="FBT2" s="157"/>
      <c r="FBU2" s="157"/>
      <c r="FBV2" s="157"/>
      <c r="FBW2" s="157"/>
      <c r="FBX2" s="157"/>
      <c r="FBY2" s="157"/>
      <c r="FBZ2" s="157"/>
      <c r="FCA2" s="157"/>
      <c r="FCB2" s="157"/>
      <c r="FCC2" s="157"/>
      <c r="FCD2" s="157"/>
      <c r="FCE2" s="157"/>
      <c r="FCF2" s="157"/>
      <c r="FCG2" s="157"/>
      <c r="FCH2" s="157"/>
      <c r="FCI2" s="157"/>
      <c r="FCJ2" s="157"/>
      <c r="FCK2" s="157"/>
      <c r="FCL2" s="157"/>
      <c r="FCM2" s="157"/>
      <c r="FCN2" s="157"/>
      <c r="FCO2" s="157"/>
      <c r="FCP2" s="157"/>
      <c r="FCQ2" s="157"/>
      <c r="FCR2" s="157"/>
      <c r="FCS2" s="157"/>
      <c r="FCT2" s="157"/>
      <c r="FCU2" s="157"/>
      <c r="FCV2" s="157"/>
      <c r="FCW2" s="157"/>
      <c r="FCX2" s="157"/>
      <c r="FCY2" s="157"/>
      <c r="FCZ2" s="157"/>
      <c r="FDA2" s="157"/>
      <c r="FDB2" s="157"/>
      <c r="FDC2" s="157"/>
      <c r="FDD2" s="157"/>
      <c r="FDE2" s="157"/>
      <c r="FDF2" s="157"/>
      <c r="FDG2" s="157"/>
      <c r="FDH2" s="157"/>
      <c r="FDI2" s="157"/>
      <c r="FDJ2" s="157"/>
      <c r="FDK2" s="157"/>
      <c r="FDL2" s="157"/>
      <c r="FDM2" s="157"/>
      <c r="FDN2" s="157"/>
      <c r="FDO2" s="157"/>
      <c r="FDP2" s="157"/>
      <c r="FDQ2" s="157"/>
      <c r="FDR2" s="157"/>
      <c r="FDS2" s="157"/>
      <c r="FDT2" s="157"/>
      <c r="FDU2" s="157"/>
      <c r="FDV2" s="157"/>
      <c r="FDW2" s="157"/>
      <c r="FDX2" s="157"/>
      <c r="FDY2" s="157"/>
      <c r="FDZ2" s="157"/>
      <c r="FEA2" s="157"/>
      <c r="FEB2" s="157"/>
      <c r="FEC2" s="157"/>
      <c r="FED2" s="157"/>
      <c r="FEE2" s="157"/>
      <c r="FEF2" s="157"/>
      <c r="FEG2" s="157"/>
      <c r="FEH2" s="157"/>
      <c r="FEI2" s="157"/>
      <c r="FEJ2" s="157"/>
      <c r="FEK2" s="157"/>
      <c r="FEL2" s="157"/>
      <c r="FEM2" s="157"/>
      <c r="FEN2" s="157"/>
      <c r="FEO2" s="157"/>
      <c r="FEP2" s="157"/>
      <c r="FEQ2" s="157"/>
      <c r="FER2" s="157"/>
      <c r="FES2" s="157"/>
      <c r="FET2" s="157"/>
      <c r="FEU2" s="157"/>
      <c r="FEV2" s="157"/>
      <c r="FEW2" s="157"/>
      <c r="FEX2" s="157"/>
      <c r="FEY2" s="157"/>
      <c r="FEZ2" s="157"/>
      <c r="FFA2" s="157"/>
      <c r="FFB2" s="157"/>
      <c r="FFC2" s="157"/>
      <c r="FFD2" s="157"/>
      <c r="FFE2" s="157"/>
      <c r="FFF2" s="157"/>
      <c r="FFG2" s="157"/>
      <c r="FFH2" s="157"/>
      <c r="FFI2" s="157"/>
      <c r="FFJ2" s="157"/>
      <c r="FFK2" s="157"/>
      <c r="FFL2" s="157"/>
      <c r="FFM2" s="157"/>
      <c r="FFN2" s="157"/>
      <c r="FFO2" s="157"/>
      <c r="FFP2" s="157"/>
      <c r="FFQ2" s="157"/>
      <c r="FFR2" s="157"/>
      <c r="FFS2" s="157"/>
      <c r="FFT2" s="157"/>
      <c r="FFU2" s="157"/>
      <c r="FFV2" s="157"/>
      <c r="FFW2" s="157"/>
      <c r="FFX2" s="157"/>
      <c r="FFY2" s="157"/>
      <c r="FFZ2" s="157"/>
      <c r="FGA2" s="157"/>
      <c r="FGB2" s="157"/>
      <c r="FGC2" s="157"/>
      <c r="FGD2" s="157"/>
      <c r="FGE2" s="157"/>
      <c r="FGF2" s="157"/>
      <c r="FGG2" s="157"/>
      <c r="FGH2" s="157"/>
      <c r="FGI2" s="157"/>
      <c r="FGJ2" s="157"/>
      <c r="FGK2" s="157"/>
      <c r="FGL2" s="157"/>
      <c r="FGM2" s="157"/>
      <c r="FGN2" s="157"/>
      <c r="FGO2" s="157"/>
      <c r="FGP2" s="157"/>
      <c r="FGQ2" s="157"/>
      <c r="FGR2" s="157"/>
      <c r="FGS2" s="157"/>
      <c r="FGT2" s="157"/>
      <c r="FGU2" s="157"/>
      <c r="FGV2" s="157"/>
      <c r="FGW2" s="157"/>
      <c r="FGX2" s="157"/>
      <c r="FGY2" s="157"/>
      <c r="FGZ2" s="157"/>
      <c r="FHA2" s="157"/>
      <c r="FHB2" s="157"/>
      <c r="FHC2" s="157"/>
      <c r="FHD2" s="157"/>
      <c r="FHE2" s="157"/>
      <c r="FHF2" s="157"/>
      <c r="FHG2" s="157"/>
      <c r="FHH2" s="157"/>
      <c r="FHI2" s="157"/>
      <c r="FHJ2" s="157"/>
      <c r="FHK2" s="157"/>
      <c r="FHL2" s="157"/>
      <c r="FHM2" s="157"/>
      <c r="FHN2" s="157"/>
      <c r="FHO2" s="157"/>
      <c r="FHP2" s="157"/>
      <c r="FHQ2" s="157"/>
      <c r="FHR2" s="157"/>
      <c r="FHS2" s="157"/>
      <c r="FHT2" s="157"/>
      <c r="FHU2" s="157"/>
      <c r="FHV2" s="157"/>
      <c r="FHW2" s="157"/>
      <c r="FHX2" s="157"/>
      <c r="FHY2" s="157"/>
      <c r="FHZ2" s="157"/>
      <c r="FIA2" s="157"/>
      <c r="FIB2" s="157"/>
      <c r="FIC2" s="157"/>
      <c r="FID2" s="157"/>
      <c r="FIE2" s="157"/>
      <c r="FIF2" s="157"/>
      <c r="FIG2" s="157"/>
      <c r="FIH2" s="157"/>
      <c r="FII2" s="157"/>
      <c r="FIJ2" s="157"/>
      <c r="FIK2" s="157"/>
      <c r="FIL2" s="157"/>
      <c r="FIM2" s="157"/>
      <c r="FIN2" s="157"/>
      <c r="FIO2" s="157"/>
      <c r="FIP2" s="157"/>
      <c r="FIQ2" s="157"/>
      <c r="FIR2" s="157"/>
      <c r="FIS2" s="157"/>
      <c r="FIT2" s="157"/>
      <c r="FIU2" s="157"/>
      <c r="FIV2" s="157"/>
      <c r="FIW2" s="157"/>
      <c r="FIX2" s="157"/>
      <c r="FIY2" s="157"/>
      <c r="FIZ2" s="157"/>
      <c r="FJA2" s="157"/>
      <c r="FJB2" s="157"/>
      <c r="FJC2" s="157"/>
      <c r="FJD2" s="157"/>
      <c r="FJE2" s="157"/>
      <c r="FJF2" s="157"/>
      <c r="FJG2" s="157"/>
      <c r="FJH2" s="157"/>
      <c r="FJI2" s="157"/>
      <c r="FJJ2" s="157"/>
      <c r="FJK2" s="157"/>
      <c r="FJL2" s="157"/>
      <c r="FJM2" s="157"/>
      <c r="FJN2" s="157"/>
      <c r="FJO2" s="157"/>
      <c r="FJP2" s="157"/>
      <c r="FJQ2" s="157"/>
      <c r="FJR2" s="157"/>
      <c r="FJS2" s="157"/>
      <c r="FJT2" s="157"/>
      <c r="FJU2" s="157"/>
      <c r="FJV2" s="157"/>
      <c r="FJW2" s="157"/>
      <c r="FJX2" s="157"/>
      <c r="FJY2" s="157"/>
      <c r="FJZ2" s="157"/>
      <c r="FKA2" s="157"/>
      <c r="FKB2" s="157"/>
      <c r="FKC2" s="157"/>
      <c r="FKD2" s="157"/>
      <c r="FKE2" s="157"/>
      <c r="FKF2" s="157"/>
      <c r="FKG2" s="157"/>
      <c r="FKH2" s="157"/>
      <c r="FKI2" s="157"/>
      <c r="FKJ2" s="157"/>
      <c r="FKK2" s="157"/>
      <c r="FKL2" s="157"/>
      <c r="FKM2" s="157"/>
      <c r="FKN2" s="157"/>
      <c r="FKO2" s="157"/>
      <c r="FKP2" s="157"/>
      <c r="FKQ2" s="157"/>
      <c r="FKR2" s="157"/>
      <c r="FKS2" s="157"/>
      <c r="FKT2" s="157"/>
      <c r="FKU2" s="157"/>
      <c r="FKV2" s="157"/>
      <c r="FKW2" s="157"/>
      <c r="FKX2" s="157"/>
      <c r="FKY2" s="157"/>
      <c r="FKZ2" s="157"/>
      <c r="FLA2" s="157"/>
      <c r="FLB2" s="157"/>
      <c r="FLC2" s="157"/>
      <c r="FLD2" s="157"/>
      <c r="FLE2" s="157"/>
      <c r="FLF2" s="157"/>
      <c r="FLG2" s="157"/>
      <c r="FLH2" s="157"/>
      <c r="FLI2" s="157"/>
      <c r="FLJ2" s="157"/>
      <c r="FLK2" s="157"/>
      <c r="FLL2" s="157"/>
      <c r="FLM2" s="157"/>
      <c r="FLN2" s="157"/>
      <c r="FLO2" s="157"/>
      <c r="FLP2" s="157"/>
      <c r="FLQ2" s="157"/>
      <c r="FLR2" s="157"/>
      <c r="FLS2" s="157"/>
      <c r="FLT2" s="157"/>
      <c r="FLU2" s="157"/>
      <c r="FLV2" s="157"/>
      <c r="FLW2" s="157"/>
      <c r="FLX2" s="157"/>
      <c r="FLY2" s="157"/>
      <c r="FLZ2" s="157"/>
      <c r="FMA2" s="157"/>
      <c r="FMB2" s="157"/>
      <c r="FMC2" s="157"/>
      <c r="FMD2" s="157"/>
      <c r="FME2" s="157"/>
      <c r="FMF2" s="157"/>
      <c r="FMG2" s="157"/>
      <c r="FMH2" s="157"/>
      <c r="FMI2" s="157"/>
      <c r="FMJ2" s="157"/>
      <c r="FMK2" s="157"/>
      <c r="FML2" s="157"/>
      <c r="FMM2" s="157"/>
      <c r="FMN2" s="157"/>
      <c r="FMO2" s="157"/>
      <c r="FMP2" s="157"/>
      <c r="FMQ2" s="157"/>
      <c r="FMR2" s="157"/>
      <c r="FMS2" s="157"/>
      <c r="FMT2" s="157"/>
      <c r="FMU2" s="157"/>
      <c r="FMV2" s="157"/>
      <c r="FMW2" s="157"/>
      <c r="FMX2" s="157"/>
      <c r="FMY2" s="157"/>
      <c r="FMZ2" s="157"/>
      <c r="FNA2" s="157"/>
      <c r="FNB2" s="157"/>
      <c r="FNC2" s="157"/>
      <c r="FND2" s="157"/>
      <c r="FNE2" s="157"/>
      <c r="FNF2" s="157"/>
      <c r="FNG2" s="157"/>
      <c r="FNH2" s="157"/>
      <c r="FNI2" s="157"/>
      <c r="FNJ2" s="157"/>
      <c r="FNK2" s="157"/>
      <c r="FNL2" s="157"/>
      <c r="FNM2" s="157"/>
      <c r="FNN2" s="157"/>
      <c r="FNO2" s="157"/>
      <c r="FNP2" s="157"/>
      <c r="FNQ2" s="157"/>
      <c r="FNR2" s="157"/>
      <c r="FNS2" s="157"/>
      <c r="FNT2" s="157"/>
      <c r="FNU2" s="157"/>
      <c r="FNV2" s="157"/>
      <c r="FNW2" s="157"/>
      <c r="FNX2" s="157"/>
      <c r="FNY2" s="157"/>
      <c r="FNZ2" s="157"/>
      <c r="FOA2" s="157"/>
      <c r="FOB2" s="157"/>
      <c r="FOC2" s="157"/>
      <c r="FOD2" s="157"/>
      <c r="FOE2" s="157"/>
      <c r="FOF2" s="157"/>
      <c r="FOG2" s="157"/>
      <c r="FOH2" s="157"/>
      <c r="FOI2" s="157"/>
      <c r="FOJ2" s="157"/>
      <c r="FOK2" s="157"/>
      <c r="FOL2" s="157"/>
      <c r="FOM2" s="157"/>
      <c r="FON2" s="157"/>
      <c r="FOO2" s="157"/>
      <c r="FOP2" s="157"/>
      <c r="FOQ2" s="157"/>
      <c r="FOR2" s="157"/>
      <c r="FOS2" s="157"/>
      <c r="FOT2" s="157"/>
      <c r="FOU2" s="157"/>
      <c r="FOV2" s="157"/>
      <c r="FOW2" s="157"/>
      <c r="FOX2" s="157"/>
      <c r="FOY2" s="157"/>
      <c r="FOZ2" s="157"/>
      <c r="FPA2" s="157"/>
      <c r="FPB2" s="157"/>
      <c r="FPC2" s="157"/>
      <c r="FPD2" s="157"/>
      <c r="FPE2" s="157"/>
      <c r="FPF2" s="157"/>
      <c r="FPG2" s="157"/>
      <c r="FPH2" s="157"/>
      <c r="FPI2" s="157"/>
      <c r="FPJ2" s="157"/>
      <c r="FPK2" s="157"/>
      <c r="FPL2" s="157"/>
      <c r="FPM2" s="157"/>
      <c r="FPN2" s="157"/>
      <c r="FPO2" s="157"/>
      <c r="FPP2" s="157"/>
      <c r="FPQ2" s="157"/>
      <c r="FPR2" s="157"/>
      <c r="FPS2" s="157"/>
      <c r="FPT2" s="157"/>
      <c r="FPU2" s="157"/>
      <c r="FPV2" s="157"/>
      <c r="FPW2" s="157"/>
      <c r="FPX2" s="157"/>
      <c r="FPY2" s="157"/>
      <c r="FPZ2" s="157"/>
      <c r="FQA2" s="157"/>
      <c r="FQB2" s="157"/>
      <c r="FQC2" s="157"/>
      <c r="FQD2" s="157"/>
      <c r="FQE2" s="157"/>
      <c r="FQF2" s="157"/>
      <c r="FQG2" s="157"/>
      <c r="FQH2" s="157"/>
      <c r="FQI2" s="157"/>
      <c r="FQJ2" s="157"/>
      <c r="FQK2" s="157"/>
      <c r="FQL2" s="157"/>
      <c r="FQM2" s="157"/>
      <c r="FQN2" s="157"/>
      <c r="FQO2" s="157"/>
      <c r="FQP2" s="157"/>
      <c r="FQQ2" s="157"/>
      <c r="FQR2" s="157"/>
      <c r="FQS2" s="157"/>
      <c r="FQT2" s="157"/>
      <c r="FQU2" s="157"/>
      <c r="FQV2" s="157"/>
      <c r="FQW2" s="157"/>
      <c r="FQX2" s="157"/>
      <c r="FQY2" s="157"/>
      <c r="FQZ2" s="157"/>
      <c r="FRA2" s="157"/>
      <c r="FRB2" s="157"/>
      <c r="FRC2" s="157"/>
      <c r="FRD2" s="157"/>
      <c r="FRE2" s="157"/>
      <c r="FRF2" s="157"/>
      <c r="FRG2" s="157"/>
      <c r="FRH2" s="157"/>
      <c r="FRI2" s="157"/>
      <c r="FRJ2" s="157"/>
      <c r="FRK2" s="157"/>
      <c r="FRL2" s="157"/>
      <c r="FRM2" s="157"/>
      <c r="FRN2" s="157"/>
      <c r="FRO2" s="157"/>
      <c r="FRP2" s="157"/>
      <c r="FRQ2" s="157"/>
      <c r="FRR2" s="157"/>
      <c r="FRS2" s="157"/>
      <c r="FRT2" s="157"/>
      <c r="FRU2" s="157"/>
      <c r="FRV2" s="157"/>
      <c r="FRW2" s="157"/>
      <c r="FRX2" s="157"/>
      <c r="FRY2" s="157"/>
      <c r="FRZ2" s="157"/>
      <c r="FSA2" s="157"/>
      <c r="FSB2" s="157"/>
      <c r="FSC2" s="157"/>
      <c r="FSD2" s="157"/>
      <c r="FSE2" s="157"/>
      <c r="FSF2" s="157"/>
      <c r="FSG2" s="157"/>
      <c r="FSH2" s="157"/>
      <c r="FSI2" s="157"/>
      <c r="FSJ2" s="157"/>
      <c r="FSK2" s="157"/>
      <c r="FSL2" s="157"/>
      <c r="FSM2" s="157"/>
      <c r="FSN2" s="157"/>
      <c r="FSO2" s="157"/>
      <c r="FSP2" s="157"/>
      <c r="FSQ2" s="157"/>
      <c r="FSR2" s="157"/>
      <c r="FSS2" s="157"/>
      <c r="FST2" s="157"/>
      <c r="FSU2" s="157"/>
      <c r="FSV2" s="157"/>
      <c r="FSW2" s="157"/>
      <c r="FSX2" s="157"/>
      <c r="FSY2" s="157"/>
      <c r="FSZ2" s="157"/>
      <c r="FTA2" s="157"/>
      <c r="FTB2" s="157"/>
      <c r="FTC2" s="157"/>
      <c r="FTD2" s="157"/>
      <c r="FTE2" s="157"/>
      <c r="FTF2" s="157"/>
      <c r="FTG2" s="157"/>
      <c r="FTH2" s="157"/>
      <c r="FTI2" s="157"/>
      <c r="FTJ2" s="157"/>
      <c r="FTK2" s="157"/>
      <c r="FTL2" s="157"/>
      <c r="FTM2" s="157"/>
      <c r="FTN2" s="157"/>
      <c r="FTO2" s="157"/>
      <c r="FTP2" s="157"/>
      <c r="FTQ2" s="157"/>
      <c r="FTR2" s="157"/>
      <c r="FTS2" s="157"/>
      <c r="FTT2" s="157"/>
      <c r="FTU2" s="157"/>
      <c r="FTV2" s="157"/>
      <c r="FTW2" s="157"/>
      <c r="FTX2" s="157"/>
      <c r="FTY2" s="157"/>
      <c r="FTZ2" s="157"/>
      <c r="FUA2" s="157"/>
      <c r="FUB2" s="157"/>
      <c r="FUC2" s="157"/>
      <c r="FUD2" s="157"/>
      <c r="FUE2" s="157"/>
      <c r="FUF2" s="157"/>
      <c r="FUG2" s="157"/>
      <c r="FUH2" s="157"/>
      <c r="FUI2" s="157"/>
      <c r="FUJ2" s="157"/>
      <c r="FUK2" s="157"/>
      <c r="FUL2" s="157"/>
      <c r="FUM2" s="157"/>
      <c r="FUN2" s="157"/>
      <c r="FUO2" s="157"/>
      <c r="FUP2" s="157"/>
      <c r="FUQ2" s="157"/>
      <c r="FUR2" s="157"/>
      <c r="FUS2" s="157"/>
      <c r="FUT2" s="157"/>
      <c r="FUU2" s="157"/>
      <c r="FUV2" s="157"/>
      <c r="FUW2" s="157"/>
      <c r="FUX2" s="157"/>
      <c r="FUY2" s="157"/>
      <c r="FUZ2" s="157"/>
      <c r="FVA2" s="157"/>
      <c r="FVB2" s="157"/>
      <c r="FVC2" s="157"/>
      <c r="FVD2" s="157"/>
      <c r="FVE2" s="157"/>
      <c r="FVF2" s="157"/>
      <c r="FVG2" s="157"/>
      <c r="FVH2" s="157"/>
      <c r="FVI2" s="157"/>
      <c r="FVJ2" s="157"/>
      <c r="FVK2" s="157"/>
      <c r="FVL2" s="157"/>
      <c r="FVM2" s="157"/>
      <c r="FVN2" s="157"/>
      <c r="FVO2" s="157"/>
      <c r="FVP2" s="157"/>
      <c r="FVQ2" s="157"/>
      <c r="FVR2" s="157"/>
      <c r="FVS2" s="157"/>
      <c r="FVT2" s="157"/>
      <c r="FVU2" s="157"/>
      <c r="FVV2" s="157"/>
      <c r="FVW2" s="157"/>
      <c r="FVX2" s="157"/>
      <c r="FVY2" s="157"/>
      <c r="FVZ2" s="157"/>
      <c r="FWA2" s="157"/>
      <c r="FWB2" s="157"/>
      <c r="FWC2" s="157"/>
      <c r="FWD2" s="157"/>
      <c r="FWE2" s="157"/>
      <c r="FWF2" s="157"/>
      <c r="FWG2" s="157"/>
      <c r="FWH2" s="157"/>
      <c r="FWI2" s="157"/>
      <c r="FWJ2" s="157"/>
      <c r="FWK2" s="157"/>
      <c r="FWL2" s="157"/>
      <c r="FWM2" s="157"/>
      <c r="FWN2" s="157"/>
      <c r="FWO2" s="157"/>
      <c r="FWP2" s="157"/>
      <c r="FWQ2" s="157"/>
      <c r="FWR2" s="157"/>
      <c r="FWS2" s="157"/>
      <c r="FWT2" s="157"/>
      <c r="FWU2" s="157"/>
      <c r="FWV2" s="157"/>
      <c r="FWW2" s="157"/>
      <c r="FWX2" s="157"/>
      <c r="FWY2" s="157"/>
      <c r="FWZ2" s="157"/>
      <c r="FXA2" s="157"/>
      <c r="FXB2" s="157"/>
      <c r="FXC2" s="157"/>
      <c r="FXD2" s="157"/>
      <c r="FXE2" s="157"/>
      <c r="FXF2" s="157"/>
      <c r="FXG2" s="157"/>
      <c r="FXH2" s="157"/>
      <c r="FXI2" s="157"/>
      <c r="FXJ2" s="157"/>
      <c r="FXK2" s="157"/>
      <c r="FXL2" s="157"/>
      <c r="FXM2" s="157"/>
      <c r="FXN2" s="157"/>
      <c r="FXO2" s="157"/>
      <c r="FXP2" s="157"/>
      <c r="FXQ2" s="157"/>
      <c r="FXR2" s="157"/>
      <c r="FXS2" s="157"/>
      <c r="FXT2" s="157"/>
      <c r="FXU2" s="157"/>
      <c r="FXV2" s="157"/>
      <c r="FXW2" s="157"/>
      <c r="FXX2" s="157"/>
      <c r="FXY2" s="157"/>
      <c r="FXZ2" s="157"/>
      <c r="FYA2" s="157"/>
      <c r="FYB2" s="157"/>
      <c r="FYC2" s="157"/>
      <c r="FYD2" s="157"/>
      <c r="FYE2" s="157"/>
      <c r="FYF2" s="157"/>
      <c r="FYG2" s="157"/>
      <c r="FYH2" s="157"/>
      <c r="FYI2" s="157"/>
      <c r="FYJ2" s="157"/>
      <c r="FYK2" s="157"/>
      <c r="FYL2" s="157"/>
      <c r="FYM2" s="157"/>
      <c r="FYN2" s="157"/>
      <c r="FYO2" s="157"/>
      <c r="FYP2" s="157"/>
      <c r="FYQ2" s="157"/>
      <c r="FYR2" s="157"/>
      <c r="FYS2" s="157"/>
      <c r="FYT2" s="157"/>
      <c r="FYU2" s="157"/>
      <c r="FYV2" s="157"/>
      <c r="FYW2" s="157"/>
      <c r="FYX2" s="157"/>
      <c r="FYY2" s="157"/>
      <c r="FYZ2" s="157"/>
      <c r="FZA2" s="157"/>
      <c r="FZB2" s="157"/>
      <c r="FZC2" s="157"/>
      <c r="FZD2" s="157"/>
      <c r="FZE2" s="157"/>
      <c r="FZF2" s="157"/>
      <c r="FZG2" s="157"/>
      <c r="FZH2" s="157"/>
      <c r="FZI2" s="157"/>
      <c r="FZJ2" s="157"/>
      <c r="FZK2" s="157"/>
      <c r="FZL2" s="157"/>
      <c r="FZM2" s="157"/>
      <c r="FZN2" s="157"/>
      <c r="FZO2" s="157"/>
      <c r="FZP2" s="157"/>
      <c r="FZQ2" s="157"/>
      <c r="FZR2" s="157"/>
      <c r="FZS2" s="157"/>
      <c r="FZT2" s="157"/>
      <c r="FZU2" s="157"/>
      <c r="FZV2" s="157"/>
      <c r="FZW2" s="157"/>
      <c r="FZX2" s="157"/>
      <c r="FZY2" s="157"/>
      <c r="FZZ2" s="157"/>
      <c r="GAA2" s="157"/>
      <c r="GAB2" s="157"/>
      <c r="GAC2" s="157"/>
      <c r="GAD2" s="157"/>
      <c r="GAE2" s="157"/>
      <c r="GAF2" s="157"/>
      <c r="GAG2" s="157"/>
      <c r="GAH2" s="157"/>
      <c r="GAI2" s="157"/>
      <c r="GAJ2" s="157"/>
      <c r="GAK2" s="157"/>
      <c r="GAL2" s="157"/>
      <c r="GAM2" s="157"/>
      <c r="GAN2" s="157"/>
      <c r="GAO2" s="157"/>
      <c r="GAP2" s="157"/>
      <c r="GAQ2" s="157"/>
      <c r="GAR2" s="157"/>
      <c r="GAS2" s="157"/>
      <c r="GAT2" s="157"/>
      <c r="GAU2" s="157"/>
      <c r="GAV2" s="157"/>
      <c r="GAW2" s="157"/>
      <c r="GAX2" s="157"/>
      <c r="GAY2" s="157"/>
      <c r="GAZ2" s="157"/>
      <c r="GBA2" s="157"/>
      <c r="GBB2" s="157"/>
      <c r="GBC2" s="157"/>
      <c r="GBD2" s="157"/>
      <c r="GBE2" s="157"/>
      <c r="GBF2" s="157"/>
      <c r="GBG2" s="157"/>
      <c r="GBH2" s="157"/>
      <c r="GBI2" s="157"/>
      <c r="GBJ2" s="157"/>
      <c r="GBK2" s="157"/>
      <c r="GBL2" s="157"/>
      <c r="GBM2" s="157"/>
      <c r="GBN2" s="157"/>
      <c r="GBO2" s="157"/>
      <c r="GBP2" s="157"/>
      <c r="GBQ2" s="157"/>
      <c r="GBR2" s="157"/>
      <c r="GBS2" s="157"/>
      <c r="GBT2" s="157"/>
      <c r="GBU2" s="157"/>
      <c r="GBV2" s="157"/>
      <c r="GBW2" s="157"/>
      <c r="GBX2" s="157"/>
      <c r="GBY2" s="157"/>
      <c r="GBZ2" s="157"/>
      <c r="GCA2" s="157"/>
      <c r="GCB2" s="157"/>
      <c r="GCC2" s="157"/>
      <c r="GCD2" s="157"/>
      <c r="GCE2" s="157"/>
      <c r="GCF2" s="157"/>
      <c r="GCG2" s="157"/>
      <c r="GCH2" s="157"/>
      <c r="GCI2" s="157"/>
      <c r="GCJ2" s="157"/>
      <c r="GCK2" s="157"/>
      <c r="GCL2" s="157"/>
      <c r="GCM2" s="157"/>
      <c r="GCN2" s="157"/>
      <c r="GCO2" s="157"/>
      <c r="GCP2" s="157"/>
      <c r="GCQ2" s="157"/>
      <c r="GCR2" s="157"/>
      <c r="GCS2" s="157"/>
      <c r="GCT2" s="157"/>
      <c r="GCU2" s="157"/>
      <c r="GCV2" s="157"/>
      <c r="GCW2" s="157"/>
      <c r="GCX2" s="157"/>
      <c r="GCY2" s="157"/>
      <c r="GCZ2" s="157"/>
      <c r="GDA2" s="157"/>
      <c r="GDB2" s="157"/>
      <c r="GDC2" s="157"/>
      <c r="GDD2" s="157"/>
      <c r="GDE2" s="157"/>
      <c r="GDF2" s="157"/>
      <c r="GDG2" s="157"/>
      <c r="GDH2" s="157"/>
      <c r="GDI2" s="157"/>
      <c r="GDJ2" s="157"/>
      <c r="GDK2" s="157"/>
      <c r="GDL2" s="157"/>
      <c r="GDM2" s="157"/>
      <c r="GDN2" s="157"/>
      <c r="GDO2" s="157"/>
      <c r="GDP2" s="157"/>
      <c r="GDQ2" s="157"/>
      <c r="GDR2" s="157"/>
      <c r="GDS2" s="157"/>
      <c r="GDT2" s="157"/>
      <c r="GDU2" s="157"/>
      <c r="GDV2" s="157"/>
      <c r="GDW2" s="157"/>
      <c r="GDX2" s="157"/>
      <c r="GDY2" s="157"/>
      <c r="GDZ2" s="157"/>
      <c r="GEA2" s="157"/>
      <c r="GEB2" s="157"/>
      <c r="GEC2" s="157"/>
      <c r="GED2" s="157"/>
      <c r="GEE2" s="157"/>
      <c r="GEF2" s="157"/>
      <c r="GEG2" s="157"/>
      <c r="GEH2" s="157"/>
      <c r="GEI2" s="157"/>
      <c r="GEJ2" s="157"/>
      <c r="GEK2" s="157"/>
      <c r="GEL2" s="157"/>
      <c r="GEM2" s="157"/>
      <c r="GEN2" s="157"/>
      <c r="GEO2" s="157"/>
      <c r="GEP2" s="157"/>
      <c r="GEQ2" s="157"/>
      <c r="GER2" s="157"/>
      <c r="GES2" s="157"/>
      <c r="GET2" s="157"/>
      <c r="GEU2" s="157"/>
      <c r="GEV2" s="157"/>
      <c r="GEW2" s="157"/>
      <c r="GEX2" s="157"/>
      <c r="GEY2" s="157"/>
      <c r="GEZ2" s="157"/>
      <c r="GFA2" s="157"/>
      <c r="GFB2" s="157"/>
      <c r="GFC2" s="157"/>
      <c r="GFD2" s="157"/>
      <c r="GFE2" s="157"/>
      <c r="GFF2" s="157"/>
      <c r="GFG2" s="157"/>
      <c r="GFH2" s="157"/>
      <c r="GFI2" s="157"/>
      <c r="GFJ2" s="157"/>
      <c r="GFK2" s="157"/>
      <c r="GFL2" s="157"/>
      <c r="GFM2" s="157"/>
      <c r="GFN2" s="157"/>
      <c r="GFO2" s="157"/>
      <c r="GFP2" s="157"/>
      <c r="GFQ2" s="157"/>
      <c r="GFR2" s="157"/>
      <c r="GFS2" s="157"/>
      <c r="GFT2" s="157"/>
      <c r="GFU2" s="157"/>
      <c r="GFV2" s="157"/>
      <c r="GFW2" s="157"/>
      <c r="GFX2" s="157"/>
      <c r="GFY2" s="157"/>
      <c r="GFZ2" s="157"/>
      <c r="GGA2" s="157"/>
      <c r="GGB2" s="157"/>
      <c r="GGC2" s="157"/>
      <c r="GGD2" s="157"/>
      <c r="GGE2" s="157"/>
      <c r="GGF2" s="157"/>
      <c r="GGG2" s="157"/>
      <c r="GGH2" s="157"/>
      <c r="GGI2" s="157"/>
      <c r="GGJ2" s="157"/>
      <c r="GGK2" s="157"/>
      <c r="GGL2" s="157"/>
      <c r="GGM2" s="157"/>
      <c r="GGN2" s="157"/>
      <c r="GGO2" s="157"/>
      <c r="GGP2" s="157"/>
      <c r="GGQ2" s="157"/>
      <c r="GGR2" s="157"/>
      <c r="GGS2" s="157"/>
      <c r="GGT2" s="157"/>
      <c r="GGU2" s="157"/>
      <c r="GGV2" s="157"/>
      <c r="GGW2" s="157"/>
      <c r="GGX2" s="157"/>
      <c r="GGY2" s="157"/>
      <c r="GGZ2" s="157"/>
      <c r="GHA2" s="157"/>
      <c r="GHB2" s="157"/>
      <c r="GHC2" s="157"/>
      <c r="GHD2" s="157"/>
      <c r="GHE2" s="157"/>
      <c r="GHF2" s="157"/>
      <c r="GHG2" s="157"/>
      <c r="GHH2" s="157"/>
      <c r="GHI2" s="157"/>
      <c r="GHJ2" s="157"/>
      <c r="GHK2" s="157"/>
      <c r="GHL2" s="157"/>
      <c r="GHM2" s="157"/>
      <c r="GHN2" s="157"/>
      <c r="GHO2" s="157"/>
      <c r="GHP2" s="157"/>
      <c r="GHQ2" s="157"/>
      <c r="GHR2" s="157"/>
      <c r="GHS2" s="157"/>
      <c r="GHT2" s="157"/>
      <c r="GHU2" s="157"/>
      <c r="GHV2" s="157"/>
      <c r="GHW2" s="157"/>
      <c r="GHX2" s="157"/>
      <c r="GHY2" s="157"/>
      <c r="GHZ2" s="157"/>
      <c r="GIA2" s="157"/>
      <c r="GIB2" s="157"/>
      <c r="GIC2" s="157"/>
      <c r="GID2" s="157"/>
      <c r="GIE2" s="157"/>
      <c r="GIF2" s="157"/>
      <c r="GIG2" s="157"/>
      <c r="GIH2" s="157"/>
      <c r="GII2" s="157"/>
      <c r="GIJ2" s="157"/>
      <c r="GIK2" s="157"/>
      <c r="GIL2" s="157"/>
      <c r="GIM2" s="157"/>
      <c r="GIN2" s="157"/>
      <c r="GIO2" s="157"/>
      <c r="GIP2" s="157"/>
      <c r="GIQ2" s="157"/>
      <c r="GIR2" s="157"/>
      <c r="GIS2" s="157"/>
      <c r="GIT2" s="157"/>
      <c r="GIU2" s="157"/>
      <c r="GIV2" s="157"/>
      <c r="GIW2" s="157"/>
      <c r="GIX2" s="157"/>
      <c r="GIY2" s="157"/>
      <c r="GIZ2" s="157"/>
      <c r="GJA2" s="157"/>
      <c r="GJB2" s="157"/>
      <c r="GJC2" s="157"/>
      <c r="GJD2" s="157"/>
      <c r="GJE2" s="157"/>
      <c r="GJF2" s="157"/>
      <c r="GJG2" s="157"/>
      <c r="GJH2" s="157"/>
      <c r="GJI2" s="157"/>
      <c r="GJJ2" s="157"/>
      <c r="GJK2" s="157"/>
      <c r="GJL2" s="157"/>
      <c r="GJM2" s="157"/>
      <c r="GJN2" s="157"/>
      <c r="GJO2" s="157"/>
      <c r="GJP2" s="157"/>
      <c r="GJQ2" s="157"/>
      <c r="GJR2" s="157"/>
      <c r="GJS2" s="157"/>
      <c r="GJT2" s="157"/>
      <c r="GJU2" s="157"/>
      <c r="GJV2" s="157"/>
      <c r="GJW2" s="157"/>
      <c r="GJX2" s="157"/>
      <c r="GJY2" s="157"/>
      <c r="GJZ2" s="157"/>
      <c r="GKA2" s="157"/>
      <c r="GKB2" s="157"/>
      <c r="GKC2" s="157"/>
      <c r="GKD2" s="157"/>
      <c r="GKE2" s="157"/>
      <c r="GKF2" s="157"/>
      <c r="GKG2" s="157"/>
      <c r="GKH2" s="157"/>
      <c r="GKI2" s="157"/>
      <c r="GKJ2" s="157"/>
      <c r="GKK2" s="157"/>
      <c r="GKL2" s="157"/>
      <c r="GKM2" s="157"/>
      <c r="GKN2" s="157"/>
      <c r="GKO2" s="157"/>
      <c r="GKP2" s="157"/>
      <c r="GKQ2" s="157"/>
      <c r="GKR2" s="157"/>
      <c r="GKS2" s="157"/>
      <c r="GKT2" s="157"/>
      <c r="GKU2" s="157"/>
      <c r="GKV2" s="157"/>
      <c r="GKW2" s="157"/>
      <c r="GKX2" s="157"/>
      <c r="GKY2" s="157"/>
      <c r="GKZ2" s="157"/>
      <c r="GLA2" s="157"/>
      <c r="GLB2" s="157"/>
      <c r="GLC2" s="157"/>
      <c r="GLD2" s="157"/>
      <c r="GLE2" s="157"/>
      <c r="GLF2" s="157"/>
      <c r="GLG2" s="157"/>
      <c r="GLH2" s="157"/>
      <c r="GLI2" s="157"/>
      <c r="GLJ2" s="157"/>
      <c r="GLK2" s="157"/>
      <c r="GLL2" s="157"/>
      <c r="GLM2" s="157"/>
      <c r="GLN2" s="157"/>
      <c r="GLO2" s="157"/>
      <c r="GLP2" s="157"/>
      <c r="GLQ2" s="157"/>
      <c r="GLR2" s="157"/>
      <c r="GLS2" s="157"/>
      <c r="GLT2" s="157"/>
      <c r="GLU2" s="157"/>
      <c r="GLV2" s="157"/>
      <c r="GLW2" s="157"/>
      <c r="GLX2" s="157"/>
      <c r="GLY2" s="157"/>
      <c r="GLZ2" s="157"/>
      <c r="GMA2" s="157"/>
      <c r="GMB2" s="157"/>
      <c r="GMC2" s="157"/>
      <c r="GMD2" s="157"/>
      <c r="GME2" s="157"/>
      <c r="GMF2" s="157"/>
      <c r="GMG2" s="157"/>
      <c r="GMH2" s="157"/>
      <c r="GMI2" s="157"/>
      <c r="GMJ2" s="157"/>
      <c r="GMK2" s="157"/>
      <c r="GML2" s="157"/>
      <c r="GMM2" s="157"/>
      <c r="GMN2" s="157"/>
      <c r="GMO2" s="157"/>
      <c r="GMP2" s="157"/>
      <c r="GMQ2" s="157"/>
      <c r="GMR2" s="157"/>
      <c r="GMS2" s="157"/>
      <c r="GMT2" s="157"/>
      <c r="GMU2" s="157"/>
      <c r="GMV2" s="157"/>
      <c r="GMW2" s="157"/>
      <c r="GMX2" s="157"/>
      <c r="GMY2" s="157"/>
      <c r="GMZ2" s="157"/>
      <c r="GNA2" s="157"/>
      <c r="GNB2" s="157"/>
      <c r="GNC2" s="157"/>
      <c r="GND2" s="157"/>
      <c r="GNE2" s="157"/>
      <c r="GNF2" s="157"/>
      <c r="GNG2" s="157"/>
      <c r="GNH2" s="157"/>
      <c r="GNI2" s="157"/>
      <c r="GNJ2" s="157"/>
      <c r="GNK2" s="157"/>
      <c r="GNL2" s="157"/>
      <c r="GNM2" s="157"/>
      <c r="GNN2" s="157"/>
      <c r="GNO2" s="157"/>
      <c r="GNP2" s="157"/>
      <c r="GNQ2" s="157"/>
      <c r="GNR2" s="157"/>
      <c r="GNS2" s="157"/>
      <c r="GNT2" s="157"/>
      <c r="GNU2" s="157"/>
      <c r="GNV2" s="157"/>
      <c r="GNW2" s="157"/>
      <c r="GNX2" s="157"/>
      <c r="GNY2" s="157"/>
      <c r="GNZ2" s="157"/>
      <c r="GOA2" s="157"/>
      <c r="GOB2" s="157"/>
      <c r="GOC2" s="157"/>
      <c r="GOD2" s="157"/>
      <c r="GOE2" s="157"/>
      <c r="GOF2" s="157"/>
      <c r="GOG2" s="157"/>
      <c r="GOH2" s="157"/>
      <c r="GOI2" s="157"/>
      <c r="GOJ2" s="157"/>
      <c r="GOK2" s="157"/>
      <c r="GOL2" s="157"/>
      <c r="GOM2" s="157"/>
      <c r="GON2" s="157"/>
      <c r="GOO2" s="157"/>
      <c r="GOP2" s="157"/>
      <c r="GOQ2" s="157"/>
      <c r="GOR2" s="157"/>
      <c r="GOS2" s="157"/>
      <c r="GOT2" s="157"/>
      <c r="GOU2" s="157"/>
      <c r="GOV2" s="157"/>
      <c r="GOW2" s="157"/>
      <c r="GOX2" s="157"/>
      <c r="GOY2" s="157"/>
      <c r="GOZ2" s="157"/>
      <c r="GPA2" s="157"/>
      <c r="GPB2" s="157"/>
      <c r="GPC2" s="157"/>
      <c r="GPD2" s="157"/>
      <c r="GPE2" s="157"/>
      <c r="GPF2" s="157"/>
      <c r="GPG2" s="157"/>
      <c r="GPH2" s="157"/>
      <c r="GPI2" s="157"/>
      <c r="GPJ2" s="157"/>
      <c r="GPK2" s="157"/>
      <c r="GPL2" s="157"/>
      <c r="GPM2" s="157"/>
      <c r="GPN2" s="157"/>
      <c r="GPO2" s="157"/>
      <c r="GPP2" s="157"/>
      <c r="GPQ2" s="157"/>
      <c r="GPR2" s="157"/>
      <c r="GPS2" s="157"/>
      <c r="GPT2" s="157"/>
      <c r="GPU2" s="157"/>
      <c r="GPV2" s="157"/>
      <c r="GPW2" s="157"/>
      <c r="GPX2" s="157"/>
      <c r="GPY2" s="157"/>
      <c r="GPZ2" s="157"/>
      <c r="GQA2" s="157"/>
      <c r="GQB2" s="157"/>
      <c r="GQC2" s="157"/>
      <c r="GQD2" s="157"/>
      <c r="GQE2" s="157"/>
      <c r="GQF2" s="157"/>
      <c r="GQG2" s="157"/>
      <c r="GQH2" s="157"/>
      <c r="GQI2" s="157"/>
      <c r="GQJ2" s="157"/>
      <c r="GQK2" s="157"/>
      <c r="GQL2" s="157"/>
      <c r="GQM2" s="157"/>
      <c r="GQN2" s="157"/>
      <c r="GQO2" s="157"/>
      <c r="GQP2" s="157"/>
      <c r="GQQ2" s="157"/>
      <c r="GQR2" s="157"/>
      <c r="GQS2" s="157"/>
      <c r="GQT2" s="157"/>
      <c r="GQU2" s="157"/>
      <c r="GQV2" s="157"/>
      <c r="GQW2" s="157"/>
      <c r="GQX2" s="157"/>
      <c r="GQY2" s="157"/>
      <c r="GQZ2" s="157"/>
      <c r="GRA2" s="157"/>
      <c r="GRB2" s="157"/>
      <c r="GRC2" s="157"/>
      <c r="GRD2" s="157"/>
      <c r="GRE2" s="157"/>
      <c r="GRF2" s="157"/>
      <c r="GRG2" s="157"/>
      <c r="GRH2" s="157"/>
      <c r="GRI2" s="157"/>
      <c r="GRJ2" s="157"/>
      <c r="GRK2" s="157"/>
      <c r="GRL2" s="157"/>
      <c r="GRM2" s="157"/>
      <c r="GRN2" s="157"/>
      <c r="GRO2" s="157"/>
      <c r="GRP2" s="157"/>
      <c r="GRQ2" s="157"/>
      <c r="GRR2" s="157"/>
      <c r="GRS2" s="157"/>
      <c r="GRT2" s="157"/>
      <c r="GRU2" s="157"/>
      <c r="GRV2" s="157"/>
      <c r="GRW2" s="157"/>
      <c r="GRX2" s="157"/>
      <c r="GRY2" s="157"/>
      <c r="GRZ2" s="157"/>
      <c r="GSA2" s="157"/>
      <c r="GSB2" s="157"/>
      <c r="GSC2" s="157"/>
      <c r="GSD2" s="157"/>
      <c r="GSE2" s="157"/>
      <c r="GSF2" s="157"/>
      <c r="GSG2" s="157"/>
      <c r="GSH2" s="157"/>
      <c r="GSI2" s="157"/>
      <c r="GSJ2" s="157"/>
      <c r="GSK2" s="157"/>
      <c r="GSL2" s="157"/>
      <c r="GSM2" s="157"/>
      <c r="GSN2" s="157"/>
      <c r="GSO2" s="157"/>
      <c r="GSP2" s="157"/>
      <c r="GSQ2" s="157"/>
      <c r="GSR2" s="157"/>
      <c r="GSS2" s="157"/>
      <c r="GST2" s="157"/>
      <c r="GSU2" s="157"/>
      <c r="GSV2" s="157"/>
      <c r="GSW2" s="157"/>
      <c r="GSX2" s="157"/>
      <c r="GSY2" s="157"/>
      <c r="GSZ2" s="157"/>
      <c r="GTA2" s="157"/>
      <c r="GTB2" s="157"/>
      <c r="GTC2" s="157"/>
      <c r="GTD2" s="157"/>
      <c r="GTE2" s="157"/>
      <c r="GTF2" s="157"/>
      <c r="GTG2" s="157"/>
      <c r="GTH2" s="157"/>
      <c r="GTI2" s="157"/>
      <c r="GTJ2" s="157"/>
      <c r="GTK2" s="157"/>
      <c r="GTL2" s="157"/>
      <c r="GTM2" s="157"/>
      <c r="GTN2" s="157"/>
      <c r="GTO2" s="157"/>
      <c r="GTP2" s="157"/>
      <c r="GTQ2" s="157"/>
      <c r="GTR2" s="157"/>
      <c r="GTS2" s="157"/>
      <c r="GTT2" s="157"/>
      <c r="GTU2" s="157"/>
      <c r="GTV2" s="157"/>
      <c r="GTW2" s="157"/>
      <c r="GTX2" s="157"/>
      <c r="GTY2" s="157"/>
      <c r="GTZ2" s="157"/>
      <c r="GUA2" s="157"/>
      <c r="GUB2" s="157"/>
      <c r="GUC2" s="157"/>
      <c r="GUD2" s="157"/>
      <c r="GUE2" s="157"/>
      <c r="GUF2" s="157"/>
      <c r="GUG2" s="157"/>
      <c r="GUH2" s="157"/>
      <c r="GUI2" s="157"/>
      <c r="GUJ2" s="157"/>
      <c r="GUK2" s="157"/>
      <c r="GUL2" s="157"/>
      <c r="GUM2" s="157"/>
      <c r="GUN2" s="157"/>
      <c r="GUO2" s="157"/>
      <c r="GUP2" s="157"/>
      <c r="GUQ2" s="157"/>
      <c r="GUR2" s="157"/>
      <c r="GUS2" s="157"/>
      <c r="GUT2" s="157"/>
      <c r="GUU2" s="157"/>
      <c r="GUV2" s="157"/>
      <c r="GUW2" s="157"/>
      <c r="GUX2" s="157"/>
      <c r="GUY2" s="157"/>
      <c r="GUZ2" s="157"/>
      <c r="GVA2" s="157"/>
      <c r="GVB2" s="157"/>
      <c r="GVC2" s="157"/>
      <c r="GVD2" s="157"/>
      <c r="GVE2" s="157"/>
      <c r="GVF2" s="157"/>
      <c r="GVG2" s="157"/>
      <c r="GVH2" s="157"/>
      <c r="GVI2" s="157"/>
      <c r="GVJ2" s="157"/>
      <c r="GVK2" s="157"/>
      <c r="GVL2" s="157"/>
      <c r="GVM2" s="157"/>
      <c r="GVN2" s="157"/>
      <c r="GVO2" s="157"/>
      <c r="GVP2" s="157"/>
      <c r="GVQ2" s="157"/>
      <c r="GVR2" s="157"/>
      <c r="GVS2" s="157"/>
      <c r="GVT2" s="157"/>
      <c r="GVU2" s="157"/>
      <c r="GVV2" s="157"/>
      <c r="GVW2" s="157"/>
      <c r="GVX2" s="157"/>
      <c r="GVY2" s="157"/>
      <c r="GVZ2" s="157"/>
      <c r="GWA2" s="157"/>
      <c r="GWB2" s="157"/>
      <c r="GWC2" s="157"/>
      <c r="GWD2" s="157"/>
      <c r="GWE2" s="157"/>
      <c r="GWF2" s="157"/>
      <c r="GWG2" s="157"/>
      <c r="GWH2" s="157"/>
      <c r="GWI2" s="157"/>
      <c r="GWJ2" s="157"/>
      <c r="GWK2" s="157"/>
      <c r="GWL2" s="157"/>
      <c r="GWM2" s="157"/>
      <c r="GWN2" s="157"/>
      <c r="GWO2" s="157"/>
      <c r="GWP2" s="157"/>
      <c r="GWQ2" s="157"/>
      <c r="GWR2" s="157"/>
      <c r="GWS2" s="157"/>
      <c r="GWT2" s="157"/>
      <c r="GWU2" s="157"/>
      <c r="GWV2" s="157"/>
      <c r="GWW2" s="157"/>
      <c r="GWX2" s="157"/>
      <c r="GWY2" s="157"/>
      <c r="GWZ2" s="157"/>
      <c r="GXA2" s="157"/>
      <c r="GXB2" s="157"/>
      <c r="GXC2" s="157"/>
      <c r="GXD2" s="157"/>
      <c r="GXE2" s="157"/>
      <c r="GXF2" s="157"/>
      <c r="GXG2" s="157"/>
      <c r="GXH2" s="157"/>
      <c r="GXI2" s="157"/>
      <c r="GXJ2" s="157"/>
      <c r="GXK2" s="157"/>
      <c r="GXL2" s="157"/>
      <c r="GXM2" s="157"/>
      <c r="GXN2" s="157"/>
      <c r="GXO2" s="157"/>
      <c r="GXP2" s="157"/>
      <c r="GXQ2" s="157"/>
      <c r="GXR2" s="157"/>
      <c r="GXS2" s="157"/>
      <c r="GXT2" s="157"/>
      <c r="GXU2" s="157"/>
      <c r="GXV2" s="157"/>
      <c r="GXW2" s="157"/>
      <c r="GXX2" s="157"/>
      <c r="GXY2" s="157"/>
      <c r="GXZ2" s="157"/>
      <c r="GYA2" s="157"/>
      <c r="GYB2" s="157"/>
      <c r="GYC2" s="157"/>
      <c r="GYD2" s="157"/>
      <c r="GYE2" s="157"/>
      <c r="GYF2" s="157"/>
      <c r="GYG2" s="157"/>
      <c r="GYH2" s="157"/>
      <c r="GYI2" s="157"/>
      <c r="GYJ2" s="157"/>
      <c r="GYK2" s="157"/>
      <c r="GYL2" s="157"/>
      <c r="GYM2" s="157"/>
      <c r="GYN2" s="157"/>
      <c r="GYO2" s="157"/>
      <c r="GYP2" s="157"/>
      <c r="GYQ2" s="157"/>
      <c r="GYR2" s="157"/>
      <c r="GYS2" s="157"/>
      <c r="GYT2" s="157"/>
      <c r="GYU2" s="157"/>
      <c r="GYV2" s="157"/>
      <c r="GYW2" s="157"/>
      <c r="GYX2" s="157"/>
      <c r="GYY2" s="157"/>
      <c r="GYZ2" s="157"/>
      <c r="GZA2" s="157"/>
      <c r="GZB2" s="157"/>
      <c r="GZC2" s="157"/>
      <c r="GZD2" s="157"/>
      <c r="GZE2" s="157"/>
      <c r="GZF2" s="157"/>
      <c r="GZG2" s="157"/>
      <c r="GZH2" s="157"/>
      <c r="GZI2" s="157"/>
      <c r="GZJ2" s="157"/>
      <c r="GZK2" s="157"/>
      <c r="GZL2" s="157"/>
      <c r="GZM2" s="157"/>
      <c r="GZN2" s="157"/>
      <c r="GZO2" s="157"/>
      <c r="GZP2" s="157"/>
      <c r="GZQ2" s="157"/>
      <c r="GZR2" s="157"/>
      <c r="GZS2" s="157"/>
      <c r="GZT2" s="157"/>
      <c r="GZU2" s="157"/>
      <c r="GZV2" s="157"/>
      <c r="GZW2" s="157"/>
      <c r="GZX2" s="157"/>
      <c r="GZY2" s="157"/>
      <c r="GZZ2" s="157"/>
      <c r="HAA2" s="157"/>
      <c r="HAB2" s="157"/>
      <c r="HAC2" s="157"/>
      <c r="HAD2" s="157"/>
      <c r="HAE2" s="157"/>
      <c r="HAF2" s="157"/>
      <c r="HAG2" s="157"/>
      <c r="HAH2" s="157"/>
      <c r="HAI2" s="157"/>
      <c r="HAJ2" s="157"/>
      <c r="HAK2" s="157"/>
      <c r="HAL2" s="157"/>
      <c r="HAM2" s="157"/>
      <c r="HAN2" s="157"/>
      <c r="HAO2" s="157"/>
      <c r="HAP2" s="157"/>
      <c r="HAQ2" s="157"/>
      <c r="HAR2" s="157"/>
      <c r="HAS2" s="157"/>
      <c r="HAT2" s="157"/>
      <c r="HAU2" s="157"/>
      <c r="HAV2" s="157"/>
      <c r="HAW2" s="157"/>
      <c r="HAX2" s="157"/>
      <c r="HAY2" s="157"/>
      <c r="HAZ2" s="157"/>
      <c r="HBA2" s="157"/>
      <c r="HBB2" s="157"/>
      <c r="HBC2" s="157"/>
      <c r="HBD2" s="157"/>
      <c r="HBE2" s="157"/>
      <c r="HBF2" s="157"/>
      <c r="HBG2" s="157"/>
      <c r="HBH2" s="157"/>
      <c r="HBI2" s="157"/>
      <c r="HBJ2" s="157"/>
      <c r="HBK2" s="157"/>
      <c r="HBL2" s="157"/>
      <c r="HBM2" s="157"/>
      <c r="HBN2" s="157"/>
      <c r="HBO2" s="157"/>
      <c r="HBP2" s="157"/>
      <c r="HBQ2" s="157"/>
      <c r="HBR2" s="157"/>
      <c r="HBS2" s="157"/>
      <c r="HBT2" s="157"/>
      <c r="HBU2" s="157"/>
      <c r="HBV2" s="157"/>
      <c r="HBW2" s="157"/>
      <c r="HBX2" s="157"/>
      <c r="HBY2" s="157"/>
      <c r="HBZ2" s="157"/>
      <c r="HCA2" s="157"/>
      <c r="HCB2" s="157"/>
      <c r="HCC2" s="157"/>
      <c r="HCD2" s="157"/>
      <c r="HCE2" s="157"/>
      <c r="HCF2" s="157"/>
      <c r="HCG2" s="157"/>
      <c r="HCH2" s="157"/>
      <c r="HCI2" s="157"/>
      <c r="HCJ2" s="157"/>
      <c r="HCK2" s="157"/>
      <c r="HCL2" s="157"/>
      <c r="HCM2" s="157"/>
      <c r="HCN2" s="157"/>
      <c r="HCO2" s="157"/>
      <c r="HCP2" s="157"/>
      <c r="HCQ2" s="157"/>
      <c r="HCR2" s="157"/>
      <c r="HCS2" s="157"/>
      <c r="HCT2" s="157"/>
      <c r="HCU2" s="157"/>
      <c r="HCV2" s="157"/>
      <c r="HCW2" s="157"/>
      <c r="HCX2" s="157"/>
      <c r="HCY2" s="157"/>
      <c r="HCZ2" s="157"/>
      <c r="HDA2" s="157"/>
      <c r="HDB2" s="157"/>
      <c r="HDC2" s="157"/>
      <c r="HDD2" s="157"/>
      <c r="HDE2" s="157"/>
      <c r="HDF2" s="157"/>
      <c r="HDG2" s="157"/>
      <c r="HDH2" s="157"/>
      <c r="HDI2" s="157"/>
      <c r="HDJ2" s="157"/>
      <c r="HDK2" s="157"/>
      <c r="HDL2" s="157"/>
      <c r="HDM2" s="157"/>
      <c r="HDN2" s="157"/>
      <c r="HDO2" s="157"/>
      <c r="HDP2" s="157"/>
      <c r="HDQ2" s="157"/>
      <c r="HDR2" s="157"/>
      <c r="HDS2" s="157"/>
      <c r="HDT2" s="157"/>
      <c r="HDU2" s="157"/>
      <c r="HDV2" s="157"/>
      <c r="HDW2" s="157"/>
      <c r="HDX2" s="157"/>
      <c r="HDY2" s="157"/>
      <c r="HDZ2" s="157"/>
      <c r="HEA2" s="157"/>
      <c r="HEB2" s="157"/>
      <c r="HEC2" s="157"/>
      <c r="HED2" s="157"/>
      <c r="HEE2" s="157"/>
      <c r="HEF2" s="157"/>
      <c r="HEG2" s="157"/>
      <c r="HEH2" s="157"/>
      <c r="HEI2" s="157"/>
      <c r="HEJ2" s="157"/>
      <c r="HEK2" s="157"/>
      <c r="HEL2" s="157"/>
      <c r="HEM2" s="157"/>
      <c r="HEN2" s="157"/>
      <c r="HEO2" s="157"/>
      <c r="HEP2" s="157"/>
      <c r="HEQ2" s="157"/>
      <c r="HER2" s="157"/>
      <c r="HES2" s="157"/>
      <c r="HET2" s="157"/>
      <c r="HEU2" s="157"/>
      <c r="HEV2" s="157"/>
      <c r="HEW2" s="157"/>
      <c r="HEX2" s="157"/>
      <c r="HEY2" s="157"/>
      <c r="HEZ2" s="157"/>
      <c r="HFA2" s="157"/>
      <c r="HFB2" s="157"/>
      <c r="HFC2" s="157"/>
      <c r="HFD2" s="157"/>
      <c r="HFE2" s="157"/>
      <c r="HFF2" s="157"/>
      <c r="HFG2" s="157"/>
      <c r="HFH2" s="157"/>
      <c r="HFI2" s="157"/>
      <c r="HFJ2" s="157"/>
      <c r="HFK2" s="157"/>
      <c r="HFL2" s="157"/>
      <c r="HFM2" s="157"/>
      <c r="HFN2" s="157"/>
      <c r="HFO2" s="157"/>
      <c r="HFP2" s="157"/>
      <c r="HFQ2" s="157"/>
      <c r="HFR2" s="157"/>
      <c r="HFS2" s="157"/>
      <c r="HFT2" s="157"/>
      <c r="HFU2" s="157"/>
      <c r="HFV2" s="157"/>
      <c r="HFW2" s="157"/>
      <c r="HFX2" s="157"/>
      <c r="HFY2" s="157"/>
      <c r="HFZ2" s="157"/>
      <c r="HGA2" s="157"/>
      <c r="HGB2" s="157"/>
      <c r="HGC2" s="157"/>
      <c r="HGD2" s="157"/>
      <c r="HGE2" s="157"/>
      <c r="HGF2" s="157"/>
      <c r="HGG2" s="157"/>
      <c r="HGH2" s="157"/>
      <c r="HGI2" s="157"/>
      <c r="HGJ2" s="157"/>
      <c r="HGK2" s="157"/>
      <c r="HGL2" s="157"/>
      <c r="HGM2" s="157"/>
      <c r="HGN2" s="157"/>
      <c r="HGO2" s="157"/>
      <c r="HGP2" s="157"/>
      <c r="HGQ2" s="157"/>
      <c r="HGR2" s="157"/>
      <c r="HGS2" s="157"/>
      <c r="HGT2" s="157"/>
      <c r="HGU2" s="157"/>
      <c r="HGV2" s="157"/>
      <c r="HGW2" s="157"/>
      <c r="HGX2" s="157"/>
      <c r="HGY2" s="157"/>
      <c r="HGZ2" s="157"/>
      <c r="HHA2" s="157"/>
      <c r="HHB2" s="157"/>
      <c r="HHC2" s="157"/>
      <c r="HHD2" s="157"/>
      <c r="HHE2" s="157"/>
      <c r="HHF2" s="157"/>
      <c r="HHG2" s="157"/>
      <c r="HHH2" s="157"/>
      <c r="HHI2" s="157"/>
      <c r="HHJ2" s="157"/>
      <c r="HHK2" s="157"/>
      <c r="HHL2" s="157"/>
      <c r="HHM2" s="157"/>
      <c r="HHN2" s="157"/>
      <c r="HHO2" s="157"/>
      <c r="HHP2" s="157"/>
      <c r="HHQ2" s="157"/>
      <c r="HHR2" s="157"/>
      <c r="HHS2" s="157"/>
      <c r="HHT2" s="157"/>
      <c r="HHU2" s="157"/>
      <c r="HHV2" s="157"/>
      <c r="HHW2" s="157"/>
      <c r="HHX2" s="157"/>
      <c r="HHY2" s="157"/>
      <c r="HHZ2" s="157"/>
      <c r="HIA2" s="157"/>
      <c r="HIB2" s="157"/>
      <c r="HIC2" s="157"/>
      <c r="HID2" s="157"/>
      <c r="HIE2" s="157"/>
      <c r="HIF2" s="157"/>
      <c r="HIG2" s="157"/>
      <c r="HIH2" s="157"/>
      <c r="HII2" s="157"/>
      <c r="HIJ2" s="157"/>
      <c r="HIK2" s="157"/>
      <c r="HIL2" s="157"/>
      <c r="HIM2" s="157"/>
      <c r="HIN2" s="157"/>
      <c r="HIO2" s="157"/>
      <c r="HIP2" s="157"/>
      <c r="HIQ2" s="157"/>
      <c r="HIR2" s="157"/>
      <c r="HIS2" s="157"/>
      <c r="HIT2" s="157"/>
      <c r="HIU2" s="157"/>
      <c r="HIV2" s="157"/>
      <c r="HIW2" s="157"/>
      <c r="HIX2" s="157"/>
      <c r="HIY2" s="157"/>
      <c r="HIZ2" s="157"/>
      <c r="HJA2" s="157"/>
      <c r="HJB2" s="157"/>
      <c r="HJC2" s="157"/>
      <c r="HJD2" s="157"/>
      <c r="HJE2" s="157"/>
      <c r="HJF2" s="157"/>
      <c r="HJG2" s="157"/>
      <c r="HJH2" s="157"/>
      <c r="HJI2" s="157"/>
      <c r="HJJ2" s="157"/>
      <c r="HJK2" s="157"/>
      <c r="HJL2" s="157"/>
      <c r="HJM2" s="157"/>
      <c r="HJN2" s="157"/>
      <c r="HJO2" s="157"/>
      <c r="HJP2" s="157"/>
      <c r="HJQ2" s="157"/>
      <c r="HJR2" s="157"/>
      <c r="HJS2" s="157"/>
      <c r="HJT2" s="157"/>
      <c r="HJU2" s="157"/>
      <c r="HJV2" s="157"/>
      <c r="HJW2" s="157"/>
      <c r="HJX2" s="157"/>
      <c r="HJY2" s="157"/>
      <c r="HJZ2" s="157"/>
      <c r="HKA2" s="157"/>
      <c r="HKB2" s="157"/>
      <c r="HKC2" s="157"/>
      <c r="HKD2" s="157"/>
      <c r="HKE2" s="157"/>
      <c r="HKF2" s="157"/>
      <c r="HKG2" s="157"/>
      <c r="HKH2" s="157"/>
      <c r="HKI2" s="157"/>
      <c r="HKJ2" s="157"/>
      <c r="HKK2" s="157"/>
      <c r="HKL2" s="157"/>
      <c r="HKM2" s="157"/>
      <c r="HKN2" s="157"/>
      <c r="HKO2" s="157"/>
      <c r="HKP2" s="157"/>
      <c r="HKQ2" s="157"/>
      <c r="HKR2" s="157"/>
      <c r="HKS2" s="157"/>
      <c r="HKT2" s="157"/>
      <c r="HKU2" s="157"/>
      <c r="HKV2" s="157"/>
      <c r="HKW2" s="157"/>
      <c r="HKX2" s="157"/>
      <c r="HKY2" s="157"/>
      <c r="HKZ2" s="157"/>
      <c r="HLA2" s="157"/>
      <c r="HLB2" s="157"/>
      <c r="HLC2" s="157"/>
      <c r="HLD2" s="157"/>
      <c r="HLE2" s="157"/>
      <c r="HLF2" s="157"/>
      <c r="HLG2" s="157"/>
      <c r="HLH2" s="157"/>
      <c r="HLI2" s="157"/>
      <c r="HLJ2" s="157"/>
      <c r="HLK2" s="157"/>
      <c r="HLL2" s="157"/>
      <c r="HLM2" s="157"/>
      <c r="HLN2" s="157"/>
      <c r="HLO2" s="157"/>
      <c r="HLP2" s="157"/>
      <c r="HLQ2" s="157"/>
      <c r="HLR2" s="157"/>
      <c r="HLS2" s="157"/>
      <c r="HLT2" s="157"/>
      <c r="HLU2" s="157"/>
      <c r="HLV2" s="157"/>
      <c r="HLW2" s="157"/>
      <c r="HLX2" s="157"/>
      <c r="HLY2" s="157"/>
      <c r="HLZ2" s="157"/>
      <c r="HMA2" s="157"/>
      <c r="HMB2" s="157"/>
      <c r="HMC2" s="157"/>
      <c r="HMD2" s="157"/>
      <c r="HME2" s="157"/>
      <c r="HMF2" s="157"/>
      <c r="HMG2" s="157"/>
      <c r="HMH2" s="157"/>
      <c r="HMI2" s="157"/>
      <c r="HMJ2" s="157"/>
      <c r="HMK2" s="157"/>
      <c r="HML2" s="157"/>
      <c r="HMM2" s="157"/>
      <c r="HMN2" s="157"/>
      <c r="HMO2" s="157"/>
      <c r="HMP2" s="157"/>
      <c r="HMQ2" s="157"/>
      <c r="HMR2" s="157"/>
      <c r="HMS2" s="157"/>
      <c r="HMT2" s="157"/>
      <c r="HMU2" s="157"/>
      <c r="HMV2" s="157"/>
      <c r="HMW2" s="157"/>
      <c r="HMX2" s="157"/>
      <c r="HMY2" s="157"/>
      <c r="HMZ2" s="157"/>
      <c r="HNA2" s="157"/>
      <c r="HNB2" s="157"/>
      <c r="HNC2" s="157"/>
      <c r="HND2" s="157"/>
      <c r="HNE2" s="157"/>
      <c r="HNF2" s="157"/>
      <c r="HNG2" s="157"/>
      <c r="HNH2" s="157"/>
      <c r="HNI2" s="157"/>
      <c r="HNJ2" s="157"/>
      <c r="HNK2" s="157"/>
      <c r="HNL2" s="157"/>
      <c r="HNM2" s="157"/>
      <c r="HNN2" s="157"/>
      <c r="HNO2" s="157"/>
      <c r="HNP2" s="157"/>
      <c r="HNQ2" s="157"/>
      <c r="HNR2" s="157"/>
      <c r="HNS2" s="157"/>
      <c r="HNT2" s="157"/>
      <c r="HNU2" s="157"/>
      <c r="HNV2" s="157"/>
      <c r="HNW2" s="157"/>
      <c r="HNX2" s="157"/>
      <c r="HNY2" s="157"/>
      <c r="HNZ2" s="157"/>
      <c r="HOA2" s="157"/>
      <c r="HOB2" s="157"/>
      <c r="HOC2" s="157"/>
      <c r="HOD2" s="157"/>
      <c r="HOE2" s="157"/>
      <c r="HOF2" s="157"/>
      <c r="HOG2" s="157"/>
      <c r="HOH2" s="157"/>
      <c r="HOI2" s="157"/>
      <c r="HOJ2" s="157"/>
      <c r="HOK2" s="157"/>
      <c r="HOL2" s="157"/>
      <c r="HOM2" s="157"/>
      <c r="HON2" s="157"/>
      <c r="HOO2" s="157"/>
      <c r="HOP2" s="157"/>
      <c r="HOQ2" s="157"/>
      <c r="HOR2" s="157"/>
      <c r="HOS2" s="157"/>
      <c r="HOT2" s="157"/>
      <c r="HOU2" s="157"/>
      <c r="HOV2" s="157"/>
      <c r="HOW2" s="157"/>
      <c r="HOX2" s="157"/>
      <c r="HOY2" s="157"/>
      <c r="HOZ2" s="157"/>
      <c r="HPA2" s="157"/>
      <c r="HPB2" s="157"/>
      <c r="HPC2" s="157"/>
      <c r="HPD2" s="157"/>
      <c r="HPE2" s="157"/>
      <c r="HPF2" s="157"/>
      <c r="HPG2" s="157"/>
      <c r="HPH2" s="157"/>
      <c r="HPI2" s="157"/>
      <c r="HPJ2" s="157"/>
      <c r="HPK2" s="157"/>
      <c r="HPL2" s="157"/>
      <c r="HPM2" s="157"/>
      <c r="HPN2" s="157"/>
      <c r="HPO2" s="157"/>
      <c r="HPP2" s="157"/>
      <c r="HPQ2" s="157"/>
      <c r="HPR2" s="157"/>
      <c r="HPS2" s="157"/>
      <c r="HPT2" s="157"/>
      <c r="HPU2" s="157"/>
      <c r="HPV2" s="157"/>
      <c r="HPW2" s="157"/>
      <c r="HPX2" s="157"/>
      <c r="HPY2" s="157"/>
      <c r="HPZ2" s="157"/>
      <c r="HQA2" s="157"/>
      <c r="HQB2" s="157"/>
      <c r="HQC2" s="157"/>
      <c r="HQD2" s="157"/>
      <c r="HQE2" s="157"/>
      <c r="HQF2" s="157"/>
      <c r="HQG2" s="157"/>
      <c r="HQH2" s="157"/>
      <c r="HQI2" s="157"/>
      <c r="HQJ2" s="157"/>
      <c r="HQK2" s="157"/>
      <c r="HQL2" s="157"/>
      <c r="HQM2" s="157"/>
      <c r="HQN2" s="157"/>
      <c r="HQO2" s="157"/>
      <c r="HQP2" s="157"/>
      <c r="HQQ2" s="157"/>
      <c r="HQR2" s="157"/>
      <c r="HQS2" s="157"/>
      <c r="HQT2" s="157"/>
      <c r="HQU2" s="157"/>
      <c r="HQV2" s="157"/>
      <c r="HQW2" s="157"/>
      <c r="HQX2" s="157"/>
      <c r="HQY2" s="157"/>
      <c r="HQZ2" s="157"/>
      <c r="HRA2" s="157"/>
      <c r="HRB2" s="157"/>
      <c r="HRC2" s="157"/>
      <c r="HRD2" s="157"/>
      <c r="HRE2" s="157"/>
      <c r="HRF2" s="157"/>
      <c r="HRG2" s="157"/>
      <c r="HRH2" s="157"/>
      <c r="HRI2" s="157"/>
      <c r="HRJ2" s="157"/>
      <c r="HRK2" s="157"/>
      <c r="HRL2" s="157"/>
      <c r="HRM2" s="157"/>
      <c r="HRN2" s="157"/>
      <c r="HRO2" s="157"/>
      <c r="HRP2" s="157"/>
      <c r="HRQ2" s="157"/>
      <c r="HRR2" s="157"/>
      <c r="HRS2" s="157"/>
      <c r="HRT2" s="157"/>
      <c r="HRU2" s="157"/>
      <c r="HRV2" s="157"/>
      <c r="HRW2" s="157"/>
      <c r="HRX2" s="157"/>
      <c r="HRY2" s="157"/>
      <c r="HRZ2" s="157"/>
      <c r="HSA2" s="157"/>
      <c r="HSB2" s="157"/>
      <c r="HSC2" s="157"/>
      <c r="HSD2" s="157"/>
      <c r="HSE2" s="157"/>
      <c r="HSF2" s="157"/>
      <c r="HSG2" s="157"/>
      <c r="HSH2" s="157"/>
      <c r="HSI2" s="157"/>
      <c r="HSJ2" s="157"/>
      <c r="HSK2" s="157"/>
      <c r="HSL2" s="157"/>
      <c r="HSM2" s="157"/>
      <c r="HSN2" s="157"/>
      <c r="HSO2" s="157"/>
      <c r="HSP2" s="157"/>
      <c r="HSQ2" s="157"/>
      <c r="HSR2" s="157"/>
      <c r="HSS2" s="157"/>
      <c r="HST2" s="157"/>
      <c r="HSU2" s="157"/>
      <c r="HSV2" s="157"/>
      <c r="HSW2" s="157"/>
      <c r="HSX2" s="157"/>
      <c r="HSY2" s="157"/>
      <c r="HSZ2" s="157"/>
      <c r="HTA2" s="157"/>
      <c r="HTB2" s="157"/>
      <c r="HTC2" s="157"/>
      <c r="HTD2" s="157"/>
      <c r="HTE2" s="157"/>
      <c r="HTF2" s="157"/>
      <c r="HTG2" s="157"/>
      <c r="HTH2" s="157"/>
      <c r="HTI2" s="157"/>
      <c r="HTJ2" s="157"/>
      <c r="HTK2" s="157"/>
      <c r="HTL2" s="157"/>
      <c r="HTM2" s="157"/>
      <c r="HTN2" s="157"/>
      <c r="HTO2" s="157"/>
      <c r="HTP2" s="157"/>
      <c r="HTQ2" s="157"/>
      <c r="HTR2" s="157"/>
      <c r="HTS2" s="157"/>
      <c r="HTT2" s="157"/>
      <c r="HTU2" s="157"/>
      <c r="HTV2" s="157"/>
      <c r="HTW2" s="157"/>
      <c r="HTX2" s="157"/>
      <c r="HTY2" s="157"/>
      <c r="HTZ2" s="157"/>
      <c r="HUA2" s="157"/>
      <c r="HUB2" s="157"/>
      <c r="HUC2" s="157"/>
      <c r="HUD2" s="157"/>
      <c r="HUE2" s="157"/>
      <c r="HUF2" s="157"/>
      <c r="HUG2" s="157"/>
      <c r="HUH2" s="157"/>
      <c r="HUI2" s="157"/>
      <c r="HUJ2" s="157"/>
      <c r="HUK2" s="157"/>
      <c r="HUL2" s="157"/>
      <c r="HUM2" s="157"/>
      <c r="HUN2" s="157"/>
      <c r="HUO2" s="157"/>
      <c r="HUP2" s="157"/>
      <c r="HUQ2" s="157"/>
      <c r="HUR2" s="157"/>
      <c r="HUS2" s="157"/>
      <c r="HUT2" s="157"/>
      <c r="HUU2" s="157"/>
      <c r="HUV2" s="157"/>
      <c r="HUW2" s="157"/>
      <c r="HUX2" s="157"/>
      <c r="HUY2" s="157"/>
      <c r="HUZ2" s="157"/>
      <c r="HVA2" s="157"/>
      <c r="HVB2" s="157"/>
      <c r="HVC2" s="157"/>
      <c r="HVD2" s="157"/>
      <c r="HVE2" s="157"/>
      <c r="HVF2" s="157"/>
      <c r="HVG2" s="157"/>
      <c r="HVH2" s="157"/>
      <c r="HVI2" s="157"/>
      <c r="HVJ2" s="157"/>
      <c r="HVK2" s="157"/>
      <c r="HVL2" s="157"/>
      <c r="HVM2" s="157"/>
      <c r="HVN2" s="157"/>
      <c r="HVO2" s="157"/>
      <c r="HVP2" s="157"/>
      <c r="HVQ2" s="157"/>
      <c r="HVR2" s="157"/>
      <c r="HVS2" s="157"/>
      <c r="HVT2" s="157"/>
      <c r="HVU2" s="157"/>
      <c r="HVV2" s="157"/>
      <c r="HVW2" s="157"/>
      <c r="HVX2" s="157"/>
      <c r="HVY2" s="157"/>
      <c r="HVZ2" s="157"/>
      <c r="HWA2" s="157"/>
      <c r="HWB2" s="157"/>
      <c r="HWC2" s="157"/>
      <c r="HWD2" s="157"/>
      <c r="HWE2" s="157"/>
      <c r="HWF2" s="157"/>
      <c r="HWG2" s="157"/>
      <c r="HWH2" s="157"/>
      <c r="HWI2" s="157"/>
      <c r="HWJ2" s="157"/>
      <c r="HWK2" s="157"/>
      <c r="HWL2" s="157"/>
      <c r="HWM2" s="157"/>
      <c r="HWN2" s="157"/>
      <c r="HWO2" s="157"/>
      <c r="HWP2" s="157"/>
      <c r="HWQ2" s="157"/>
      <c r="HWR2" s="157"/>
      <c r="HWS2" s="157"/>
      <c r="HWT2" s="157"/>
      <c r="HWU2" s="157"/>
      <c r="HWV2" s="157"/>
      <c r="HWW2" s="157"/>
      <c r="HWX2" s="157"/>
      <c r="HWY2" s="157"/>
      <c r="HWZ2" s="157"/>
      <c r="HXA2" s="157"/>
      <c r="HXB2" s="157"/>
      <c r="HXC2" s="157"/>
      <c r="HXD2" s="157"/>
      <c r="HXE2" s="157"/>
      <c r="HXF2" s="157"/>
      <c r="HXG2" s="157"/>
      <c r="HXH2" s="157"/>
      <c r="HXI2" s="157"/>
      <c r="HXJ2" s="157"/>
      <c r="HXK2" s="157"/>
      <c r="HXL2" s="157"/>
      <c r="HXM2" s="157"/>
      <c r="HXN2" s="157"/>
      <c r="HXO2" s="157"/>
      <c r="HXP2" s="157"/>
      <c r="HXQ2" s="157"/>
      <c r="HXR2" s="157"/>
      <c r="HXS2" s="157"/>
      <c r="HXT2" s="157"/>
      <c r="HXU2" s="157"/>
      <c r="HXV2" s="157"/>
      <c r="HXW2" s="157"/>
      <c r="HXX2" s="157"/>
      <c r="HXY2" s="157"/>
      <c r="HXZ2" s="157"/>
      <c r="HYA2" s="157"/>
      <c r="HYB2" s="157"/>
      <c r="HYC2" s="157"/>
      <c r="HYD2" s="157"/>
      <c r="HYE2" s="157"/>
      <c r="HYF2" s="157"/>
      <c r="HYG2" s="157"/>
      <c r="HYH2" s="157"/>
      <c r="HYI2" s="157"/>
      <c r="HYJ2" s="157"/>
      <c r="HYK2" s="157"/>
      <c r="HYL2" s="157"/>
      <c r="HYM2" s="157"/>
      <c r="HYN2" s="157"/>
      <c r="HYO2" s="157"/>
      <c r="HYP2" s="157"/>
      <c r="HYQ2" s="157"/>
      <c r="HYR2" s="157"/>
      <c r="HYS2" s="157"/>
      <c r="HYT2" s="157"/>
      <c r="HYU2" s="157"/>
      <c r="HYV2" s="157"/>
      <c r="HYW2" s="157"/>
      <c r="HYX2" s="157"/>
      <c r="HYY2" s="157"/>
      <c r="HYZ2" s="157"/>
      <c r="HZA2" s="157"/>
      <c r="HZB2" s="157"/>
      <c r="HZC2" s="157"/>
      <c r="HZD2" s="157"/>
      <c r="HZE2" s="157"/>
      <c r="HZF2" s="157"/>
      <c r="HZG2" s="157"/>
      <c r="HZH2" s="157"/>
      <c r="HZI2" s="157"/>
      <c r="HZJ2" s="157"/>
      <c r="HZK2" s="157"/>
      <c r="HZL2" s="157"/>
      <c r="HZM2" s="157"/>
      <c r="HZN2" s="157"/>
      <c r="HZO2" s="157"/>
      <c r="HZP2" s="157"/>
      <c r="HZQ2" s="157"/>
      <c r="HZR2" s="157"/>
      <c r="HZS2" s="157"/>
      <c r="HZT2" s="157"/>
      <c r="HZU2" s="157"/>
      <c r="HZV2" s="157"/>
      <c r="HZW2" s="157"/>
      <c r="HZX2" s="157"/>
      <c r="HZY2" s="157"/>
      <c r="HZZ2" s="157"/>
      <c r="IAA2" s="157"/>
      <c r="IAB2" s="157"/>
      <c r="IAC2" s="157"/>
      <c r="IAD2" s="157"/>
      <c r="IAE2" s="157"/>
      <c r="IAF2" s="157"/>
      <c r="IAG2" s="157"/>
      <c r="IAH2" s="157"/>
      <c r="IAI2" s="157"/>
      <c r="IAJ2" s="157"/>
      <c r="IAK2" s="157"/>
      <c r="IAL2" s="157"/>
      <c r="IAM2" s="157"/>
      <c r="IAN2" s="157"/>
      <c r="IAO2" s="157"/>
      <c r="IAP2" s="157"/>
      <c r="IAQ2" s="157"/>
      <c r="IAR2" s="157"/>
      <c r="IAS2" s="157"/>
      <c r="IAT2" s="157"/>
      <c r="IAU2" s="157"/>
      <c r="IAV2" s="157"/>
      <c r="IAW2" s="157"/>
      <c r="IAX2" s="157"/>
      <c r="IAY2" s="157"/>
      <c r="IAZ2" s="157"/>
      <c r="IBA2" s="157"/>
      <c r="IBB2" s="157"/>
      <c r="IBC2" s="157"/>
      <c r="IBD2" s="157"/>
      <c r="IBE2" s="157"/>
      <c r="IBF2" s="157"/>
      <c r="IBG2" s="157"/>
      <c r="IBH2" s="157"/>
      <c r="IBI2" s="157"/>
      <c r="IBJ2" s="157"/>
      <c r="IBK2" s="157"/>
      <c r="IBL2" s="157"/>
      <c r="IBM2" s="157"/>
      <c r="IBN2" s="157"/>
      <c r="IBO2" s="157"/>
      <c r="IBP2" s="157"/>
      <c r="IBQ2" s="157"/>
      <c r="IBR2" s="157"/>
      <c r="IBS2" s="157"/>
      <c r="IBT2" s="157"/>
      <c r="IBU2" s="157"/>
      <c r="IBV2" s="157"/>
      <c r="IBW2" s="157"/>
      <c r="IBX2" s="157"/>
      <c r="IBY2" s="157"/>
      <c r="IBZ2" s="157"/>
      <c r="ICA2" s="157"/>
      <c r="ICB2" s="157"/>
      <c r="ICC2" s="157"/>
      <c r="ICD2" s="157"/>
      <c r="ICE2" s="157"/>
      <c r="ICF2" s="157"/>
      <c r="ICG2" s="157"/>
      <c r="ICH2" s="157"/>
      <c r="ICI2" s="157"/>
      <c r="ICJ2" s="157"/>
      <c r="ICK2" s="157"/>
      <c r="ICL2" s="157"/>
      <c r="ICM2" s="157"/>
      <c r="ICN2" s="157"/>
      <c r="ICO2" s="157"/>
      <c r="ICP2" s="157"/>
      <c r="ICQ2" s="157"/>
      <c r="ICR2" s="157"/>
      <c r="ICS2" s="157"/>
      <c r="ICT2" s="157"/>
      <c r="ICU2" s="157"/>
      <c r="ICV2" s="157"/>
      <c r="ICW2" s="157"/>
      <c r="ICX2" s="157"/>
      <c r="ICY2" s="157"/>
      <c r="ICZ2" s="157"/>
      <c r="IDA2" s="157"/>
      <c r="IDB2" s="157"/>
      <c r="IDC2" s="157"/>
      <c r="IDD2" s="157"/>
      <c r="IDE2" s="157"/>
      <c r="IDF2" s="157"/>
      <c r="IDG2" s="157"/>
      <c r="IDH2" s="157"/>
      <c r="IDI2" s="157"/>
      <c r="IDJ2" s="157"/>
      <c r="IDK2" s="157"/>
      <c r="IDL2" s="157"/>
      <c r="IDM2" s="157"/>
      <c r="IDN2" s="157"/>
      <c r="IDO2" s="157"/>
      <c r="IDP2" s="157"/>
      <c r="IDQ2" s="157"/>
      <c r="IDR2" s="157"/>
      <c r="IDS2" s="157"/>
      <c r="IDT2" s="157"/>
      <c r="IDU2" s="157"/>
      <c r="IDV2" s="157"/>
      <c r="IDW2" s="157"/>
      <c r="IDX2" s="157"/>
      <c r="IDY2" s="157"/>
      <c r="IDZ2" s="157"/>
      <c r="IEA2" s="157"/>
      <c r="IEB2" s="157"/>
      <c r="IEC2" s="157"/>
      <c r="IED2" s="157"/>
      <c r="IEE2" s="157"/>
      <c r="IEF2" s="157"/>
      <c r="IEG2" s="157"/>
      <c r="IEH2" s="157"/>
      <c r="IEI2" s="157"/>
      <c r="IEJ2" s="157"/>
      <c r="IEK2" s="157"/>
      <c r="IEL2" s="157"/>
      <c r="IEM2" s="157"/>
      <c r="IEN2" s="157"/>
      <c r="IEO2" s="157"/>
      <c r="IEP2" s="157"/>
      <c r="IEQ2" s="157"/>
      <c r="IER2" s="157"/>
      <c r="IES2" s="157"/>
      <c r="IET2" s="157"/>
      <c r="IEU2" s="157"/>
      <c r="IEV2" s="157"/>
      <c r="IEW2" s="157"/>
      <c r="IEX2" s="157"/>
      <c r="IEY2" s="157"/>
      <c r="IEZ2" s="157"/>
      <c r="IFA2" s="157"/>
      <c r="IFB2" s="157"/>
      <c r="IFC2" s="157"/>
      <c r="IFD2" s="157"/>
      <c r="IFE2" s="157"/>
      <c r="IFF2" s="157"/>
      <c r="IFG2" s="157"/>
      <c r="IFH2" s="157"/>
      <c r="IFI2" s="157"/>
      <c r="IFJ2" s="157"/>
      <c r="IFK2" s="157"/>
      <c r="IFL2" s="157"/>
      <c r="IFM2" s="157"/>
      <c r="IFN2" s="157"/>
      <c r="IFO2" s="157"/>
      <c r="IFP2" s="157"/>
      <c r="IFQ2" s="157"/>
      <c r="IFR2" s="157"/>
      <c r="IFS2" s="157"/>
      <c r="IFT2" s="157"/>
      <c r="IFU2" s="157"/>
      <c r="IFV2" s="157"/>
      <c r="IFW2" s="157"/>
      <c r="IFX2" s="157"/>
      <c r="IFY2" s="157"/>
      <c r="IFZ2" s="157"/>
      <c r="IGA2" s="157"/>
      <c r="IGB2" s="157"/>
      <c r="IGC2" s="157"/>
      <c r="IGD2" s="157"/>
      <c r="IGE2" s="157"/>
      <c r="IGF2" s="157"/>
      <c r="IGG2" s="157"/>
      <c r="IGH2" s="157"/>
      <c r="IGI2" s="157"/>
      <c r="IGJ2" s="157"/>
      <c r="IGK2" s="157"/>
      <c r="IGL2" s="157"/>
      <c r="IGM2" s="157"/>
      <c r="IGN2" s="157"/>
      <c r="IGO2" s="157"/>
      <c r="IGP2" s="157"/>
      <c r="IGQ2" s="157"/>
      <c r="IGR2" s="157"/>
      <c r="IGS2" s="157"/>
      <c r="IGT2" s="157"/>
      <c r="IGU2" s="157"/>
      <c r="IGV2" s="157"/>
      <c r="IGW2" s="157"/>
      <c r="IGX2" s="157"/>
      <c r="IGY2" s="157"/>
      <c r="IGZ2" s="157"/>
      <c r="IHA2" s="157"/>
      <c r="IHB2" s="157"/>
      <c r="IHC2" s="157"/>
      <c r="IHD2" s="157"/>
      <c r="IHE2" s="157"/>
      <c r="IHF2" s="157"/>
      <c r="IHG2" s="157"/>
      <c r="IHH2" s="157"/>
      <c r="IHI2" s="157"/>
      <c r="IHJ2" s="157"/>
      <c r="IHK2" s="157"/>
      <c r="IHL2" s="157"/>
      <c r="IHM2" s="157"/>
      <c r="IHN2" s="157"/>
      <c r="IHO2" s="157"/>
      <c r="IHP2" s="157"/>
      <c r="IHQ2" s="157"/>
      <c r="IHR2" s="157"/>
      <c r="IHS2" s="157"/>
      <c r="IHT2" s="157"/>
      <c r="IHU2" s="157"/>
      <c r="IHV2" s="157"/>
      <c r="IHW2" s="157"/>
      <c r="IHX2" s="157"/>
      <c r="IHY2" s="157"/>
      <c r="IHZ2" s="157"/>
      <c r="IIA2" s="157"/>
      <c r="IIB2" s="157"/>
      <c r="IIC2" s="157"/>
      <c r="IID2" s="157"/>
      <c r="IIE2" s="157"/>
      <c r="IIF2" s="157"/>
      <c r="IIG2" s="157"/>
      <c r="IIH2" s="157"/>
      <c r="III2" s="157"/>
      <c r="IIJ2" s="157"/>
      <c r="IIK2" s="157"/>
      <c r="IIL2" s="157"/>
      <c r="IIM2" s="157"/>
      <c r="IIN2" s="157"/>
      <c r="IIO2" s="157"/>
      <c r="IIP2" s="157"/>
      <c r="IIQ2" s="157"/>
      <c r="IIR2" s="157"/>
      <c r="IIS2" s="157"/>
      <c r="IIT2" s="157"/>
      <c r="IIU2" s="157"/>
      <c r="IIV2" s="157"/>
      <c r="IIW2" s="157"/>
      <c r="IIX2" s="157"/>
      <c r="IIY2" s="157"/>
      <c r="IIZ2" s="157"/>
      <c r="IJA2" s="157"/>
      <c r="IJB2" s="157"/>
      <c r="IJC2" s="157"/>
      <c r="IJD2" s="157"/>
      <c r="IJE2" s="157"/>
      <c r="IJF2" s="157"/>
      <c r="IJG2" s="157"/>
      <c r="IJH2" s="157"/>
      <c r="IJI2" s="157"/>
      <c r="IJJ2" s="157"/>
      <c r="IJK2" s="157"/>
      <c r="IJL2" s="157"/>
      <c r="IJM2" s="157"/>
      <c r="IJN2" s="157"/>
      <c r="IJO2" s="157"/>
      <c r="IJP2" s="157"/>
      <c r="IJQ2" s="157"/>
      <c r="IJR2" s="157"/>
      <c r="IJS2" s="157"/>
      <c r="IJT2" s="157"/>
      <c r="IJU2" s="157"/>
      <c r="IJV2" s="157"/>
      <c r="IJW2" s="157"/>
      <c r="IJX2" s="157"/>
      <c r="IJY2" s="157"/>
      <c r="IJZ2" s="157"/>
      <c r="IKA2" s="157"/>
      <c r="IKB2" s="157"/>
      <c r="IKC2" s="157"/>
      <c r="IKD2" s="157"/>
      <c r="IKE2" s="157"/>
      <c r="IKF2" s="157"/>
      <c r="IKG2" s="157"/>
      <c r="IKH2" s="157"/>
      <c r="IKI2" s="157"/>
      <c r="IKJ2" s="157"/>
      <c r="IKK2" s="157"/>
      <c r="IKL2" s="157"/>
      <c r="IKM2" s="157"/>
      <c r="IKN2" s="157"/>
      <c r="IKO2" s="157"/>
      <c r="IKP2" s="157"/>
      <c r="IKQ2" s="157"/>
      <c r="IKR2" s="157"/>
      <c r="IKS2" s="157"/>
      <c r="IKT2" s="157"/>
      <c r="IKU2" s="157"/>
      <c r="IKV2" s="157"/>
      <c r="IKW2" s="157"/>
      <c r="IKX2" s="157"/>
      <c r="IKY2" s="157"/>
      <c r="IKZ2" s="157"/>
      <c r="ILA2" s="157"/>
      <c r="ILB2" s="157"/>
      <c r="ILC2" s="157"/>
      <c r="ILD2" s="157"/>
      <c r="ILE2" s="157"/>
      <c r="ILF2" s="157"/>
      <c r="ILG2" s="157"/>
      <c r="ILH2" s="157"/>
      <c r="ILI2" s="157"/>
      <c r="ILJ2" s="157"/>
      <c r="ILK2" s="157"/>
      <c r="ILL2" s="157"/>
      <c r="ILM2" s="157"/>
      <c r="ILN2" s="157"/>
      <c r="ILO2" s="157"/>
      <c r="ILP2" s="157"/>
      <c r="ILQ2" s="157"/>
      <c r="ILR2" s="157"/>
      <c r="ILS2" s="157"/>
      <c r="ILT2" s="157"/>
      <c r="ILU2" s="157"/>
      <c r="ILV2" s="157"/>
      <c r="ILW2" s="157"/>
      <c r="ILX2" s="157"/>
      <c r="ILY2" s="157"/>
      <c r="ILZ2" s="157"/>
      <c r="IMA2" s="157"/>
      <c r="IMB2" s="157"/>
      <c r="IMC2" s="157"/>
      <c r="IMD2" s="157"/>
      <c r="IME2" s="157"/>
      <c r="IMF2" s="157"/>
      <c r="IMG2" s="157"/>
      <c r="IMH2" s="157"/>
      <c r="IMI2" s="157"/>
      <c r="IMJ2" s="157"/>
      <c r="IMK2" s="157"/>
      <c r="IML2" s="157"/>
      <c r="IMM2" s="157"/>
      <c r="IMN2" s="157"/>
      <c r="IMO2" s="157"/>
      <c r="IMP2" s="157"/>
      <c r="IMQ2" s="157"/>
      <c r="IMR2" s="157"/>
      <c r="IMS2" s="157"/>
      <c r="IMT2" s="157"/>
      <c r="IMU2" s="157"/>
      <c r="IMV2" s="157"/>
      <c r="IMW2" s="157"/>
      <c r="IMX2" s="157"/>
      <c r="IMY2" s="157"/>
      <c r="IMZ2" s="157"/>
      <c r="INA2" s="157"/>
      <c r="INB2" s="157"/>
      <c r="INC2" s="157"/>
      <c r="IND2" s="157"/>
      <c r="INE2" s="157"/>
      <c r="INF2" s="157"/>
      <c r="ING2" s="157"/>
      <c r="INH2" s="157"/>
      <c r="INI2" s="157"/>
      <c r="INJ2" s="157"/>
      <c r="INK2" s="157"/>
      <c r="INL2" s="157"/>
      <c r="INM2" s="157"/>
      <c r="INN2" s="157"/>
      <c r="INO2" s="157"/>
      <c r="INP2" s="157"/>
      <c r="INQ2" s="157"/>
      <c r="INR2" s="157"/>
      <c r="INS2" s="157"/>
      <c r="INT2" s="157"/>
      <c r="INU2" s="157"/>
      <c r="INV2" s="157"/>
      <c r="INW2" s="157"/>
      <c r="INX2" s="157"/>
      <c r="INY2" s="157"/>
      <c r="INZ2" s="157"/>
      <c r="IOA2" s="157"/>
      <c r="IOB2" s="157"/>
      <c r="IOC2" s="157"/>
      <c r="IOD2" s="157"/>
      <c r="IOE2" s="157"/>
      <c r="IOF2" s="157"/>
      <c r="IOG2" s="157"/>
      <c r="IOH2" s="157"/>
      <c r="IOI2" s="157"/>
      <c r="IOJ2" s="157"/>
      <c r="IOK2" s="157"/>
      <c r="IOL2" s="157"/>
      <c r="IOM2" s="157"/>
      <c r="ION2" s="157"/>
      <c r="IOO2" s="157"/>
      <c r="IOP2" s="157"/>
      <c r="IOQ2" s="157"/>
      <c r="IOR2" s="157"/>
      <c r="IOS2" s="157"/>
      <c r="IOT2" s="157"/>
      <c r="IOU2" s="157"/>
      <c r="IOV2" s="157"/>
      <c r="IOW2" s="157"/>
      <c r="IOX2" s="157"/>
      <c r="IOY2" s="157"/>
      <c r="IOZ2" s="157"/>
      <c r="IPA2" s="157"/>
      <c r="IPB2" s="157"/>
      <c r="IPC2" s="157"/>
      <c r="IPD2" s="157"/>
      <c r="IPE2" s="157"/>
      <c r="IPF2" s="157"/>
      <c r="IPG2" s="157"/>
      <c r="IPH2" s="157"/>
      <c r="IPI2" s="157"/>
      <c r="IPJ2" s="157"/>
      <c r="IPK2" s="157"/>
      <c r="IPL2" s="157"/>
      <c r="IPM2" s="157"/>
      <c r="IPN2" s="157"/>
      <c r="IPO2" s="157"/>
      <c r="IPP2" s="157"/>
      <c r="IPQ2" s="157"/>
      <c r="IPR2" s="157"/>
      <c r="IPS2" s="157"/>
      <c r="IPT2" s="157"/>
      <c r="IPU2" s="157"/>
      <c r="IPV2" s="157"/>
      <c r="IPW2" s="157"/>
      <c r="IPX2" s="157"/>
      <c r="IPY2" s="157"/>
      <c r="IPZ2" s="157"/>
      <c r="IQA2" s="157"/>
      <c r="IQB2" s="157"/>
      <c r="IQC2" s="157"/>
      <c r="IQD2" s="157"/>
      <c r="IQE2" s="157"/>
      <c r="IQF2" s="157"/>
      <c r="IQG2" s="157"/>
      <c r="IQH2" s="157"/>
      <c r="IQI2" s="157"/>
      <c r="IQJ2" s="157"/>
      <c r="IQK2" s="157"/>
      <c r="IQL2" s="157"/>
      <c r="IQM2" s="157"/>
      <c r="IQN2" s="157"/>
      <c r="IQO2" s="157"/>
      <c r="IQP2" s="157"/>
      <c r="IQQ2" s="157"/>
      <c r="IQR2" s="157"/>
      <c r="IQS2" s="157"/>
      <c r="IQT2" s="157"/>
      <c r="IQU2" s="157"/>
      <c r="IQV2" s="157"/>
      <c r="IQW2" s="157"/>
      <c r="IQX2" s="157"/>
      <c r="IQY2" s="157"/>
      <c r="IQZ2" s="157"/>
      <c r="IRA2" s="157"/>
      <c r="IRB2" s="157"/>
      <c r="IRC2" s="157"/>
      <c r="IRD2" s="157"/>
      <c r="IRE2" s="157"/>
      <c r="IRF2" s="157"/>
      <c r="IRG2" s="157"/>
      <c r="IRH2" s="157"/>
      <c r="IRI2" s="157"/>
      <c r="IRJ2" s="157"/>
      <c r="IRK2" s="157"/>
      <c r="IRL2" s="157"/>
      <c r="IRM2" s="157"/>
      <c r="IRN2" s="157"/>
      <c r="IRO2" s="157"/>
      <c r="IRP2" s="157"/>
      <c r="IRQ2" s="157"/>
      <c r="IRR2" s="157"/>
      <c r="IRS2" s="157"/>
      <c r="IRT2" s="157"/>
      <c r="IRU2" s="157"/>
      <c r="IRV2" s="157"/>
      <c r="IRW2" s="157"/>
      <c r="IRX2" s="157"/>
      <c r="IRY2" s="157"/>
      <c r="IRZ2" s="157"/>
      <c r="ISA2" s="157"/>
      <c r="ISB2" s="157"/>
      <c r="ISC2" s="157"/>
      <c r="ISD2" s="157"/>
      <c r="ISE2" s="157"/>
      <c r="ISF2" s="157"/>
      <c r="ISG2" s="157"/>
      <c r="ISH2" s="157"/>
      <c r="ISI2" s="157"/>
      <c r="ISJ2" s="157"/>
      <c r="ISK2" s="157"/>
      <c r="ISL2" s="157"/>
      <c r="ISM2" s="157"/>
      <c r="ISN2" s="157"/>
      <c r="ISO2" s="157"/>
      <c r="ISP2" s="157"/>
      <c r="ISQ2" s="157"/>
      <c r="ISR2" s="157"/>
      <c r="ISS2" s="157"/>
      <c r="IST2" s="157"/>
      <c r="ISU2" s="157"/>
      <c r="ISV2" s="157"/>
      <c r="ISW2" s="157"/>
      <c r="ISX2" s="157"/>
      <c r="ISY2" s="157"/>
      <c r="ISZ2" s="157"/>
      <c r="ITA2" s="157"/>
      <c r="ITB2" s="157"/>
      <c r="ITC2" s="157"/>
      <c r="ITD2" s="157"/>
      <c r="ITE2" s="157"/>
      <c r="ITF2" s="157"/>
      <c r="ITG2" s="157"/>
      <c r="ITH2" s="157"/>
      <c r="ITI2" s="157"/>
      <c r="ITJ2" s="157"/>
      <c r="ITK2" s="157"/>
      <c r="ITL2" s="157"/>
      <c r="ITM2" s="157"/>
      <c r="ITN2" s="157"/>
      <c r="ITO2" s="157"/>
      <c r="ITP2" s="157"/>
      <c r="ITQ2" s="157"/>
      <c r="ITR2" s="157"/>
      <c r="ITS2" s="157"/>
      <c r="ITT2" s="157"/>
      <c r="ITU2" s="157"/>
      <c r="ITV2" s="157"/>
      <c r="ITW2" s="157"/>
      <c r="ITX2" s="157"/>
      <c r="ITY2" s="157"/>
      <c r="ITZ2" s="157"/>
      <c r="IUA2" s="157"/>
      <c r="IUB2" s="157"/>
      <c r="IUC2" s="157"/>
      <c r="IUD2" s="157"/>
      <c r="IUE2" s="157"/>
      <c r="IUF2" s="157"/>
      <c r="IUG2" s="157"/>
      <c r="IUH2" s="157"/>
      <c r="IUI2" s="157"/>
      <c r="IUJ2" s="157"/>
      <c r="IUK2" s="157"/>
      <c r="IUL2" s="157"/>
      <c r="IUM2" s="157"/>
      <c r="IUN2" s="157"/>
      <c r="IUO2" s="157"/>
      <c r="IUP2" s="157"/>
      <c r="IUQ2" s="157"/>
      <c r="IUR2" s="157"/>
      <c r="IUS2" s="157"/>
      <c r="IUT2" s="157"/>
      <c r="IUU2" s="157"/>
      <c r="IUV2" s="157"/>
      <c r="IUW2" s="157"/>
      <c r="IUX2" s="157"/>
      <c r="IUY2" s="157"/>
      <c r="IUZ2" s="157"/>
      <c r="IVA2" s="157"/>
      <c r="IVB2" s="157"/>
      <c r="IVC2" s="157"/>
      <c r="IVD2" s="157"/>
      <c r="IVE2" s="157"/>
      <c r="IVF2" s="157"/>
      <c r="IVG2" s="157"/>
      <c r="IVH2" s="157"/>
      <c r="IVI2" s="157"/>
      <c r="IVJ2" s="157"/>
      <c r="IVK2" s="157"/>
      <c r="IVL2" s="157"/>
      <c r="IVM2" s="157"/>
      <c r="IVN2" s="157"/>
      <c r="IVO2" s="157"/>
      <c r="IVP2" s="157"/>
      <c r="IVQ2" s="157"/>
      <c r="IVR2" s="157"/>
      <c r="IVS2" s="157"/>
      <c r="IVT2" s="157"/>
      <c r="IVU2" s="157"/>
      <c r="IVV2" s="157"/>
      <c r="IVW2" s="157"/>
      <c r="IVX2" s="157"/>
      <c r="IVY2" s="157"/>
      <c r="IVZ2" s="157"/>
      <c r="IWA2" s="157"/>
      <c r="IWB2" s="157"/>
      <c r="IWC2" s="157"/>
      <c r="IWD2" s="157"/>
      <c r="IWE2" s="157"/>
      <c r="IWF2" s="157"/>
      <c r="IWG2" s="157"/>
      <c r="IWH2" s="157"/>
      <c r="IWI2" s="157"/>
      <c r="IWJ2" s="157"/>
      <c r="IWK2" s="157"/>
      <c r="IWL2" s="157"/>
      <c r="IWM2" s="157"/>
      <c r="IWN2" s="157"/>
      <c r="IWO2" s="157"/>
      <c r="IWP2" s="157"/>
      <c r="IWQ2" s="157"/>
      <c r="IWR2" s="157"/>
      <c r="IWS2" s="157"/>
      <c r="IWT2" s="157"/>
      <c r="IWU2" s="157"/>
      <c r="IWV2" s="157"/>
      <c r="IWW2" s="157"/>
      <c r="IWX2" s="157"/>
      <c r="IWY2" s="157"/>
      <c r="IWZ2" s="157"/>
      <c r="IXA2" s="157"/>
      <c r="IXB2" s="157"/>
      <c r="IXC2" s="157"/>
      <c r="IXD2" s="157"/>
      <c r="IXE2" s="157"/>
      <c r="IXF2" s="157"/>
      <c r="IXG2" s="157"/>
      <c r="IXH2" s="157"/>
      <c r="IXI2" s="157"/>
      <c r="IXJ2" s="157"/>
      <c r="IXK2" s="157"/>
      <c r="IXL2" s="157"/>
      <c r="IXM2" s="157"/>
      <c r="IXN2" s="157"/>
      <c r="IXO2" s="157"/>
      <c r="IXP2" s="157"/>
      <c r="IXQ2" s="157"/>
      <c r="IXR2" s="157"/>
      <c r="IXS2" s="157"/>
      <c r="IXT2" s="157"/>
      <c r="IXU2" s="157"/>
      <c r="IXV2" s="157"/>
      <c r="IXW2" s="157"/>
      <c r="IXX2" s="157"/>
      <c r="IXY2" s="157"/>
      <c r="IXZ2" s="157"/>
      <c r="IYA2" s="157"/>
      <c r="IYB2" s="157"/>
      <c r="IYC2" s="157"/>
      <c r="IYD2" s="157"/>
      <c r="IYE2" s="157"/>
      <c r="IYF2" s="157"/>
      <c r="IYG2" s="157"/>
      <c r="IYH2" s="157"/>
      <c r="IYI2" s="157"/>
      <c r="IYJ2" s="157"/>
      <c r="IYK2" s="157"/>
      <c r="IYL2" s="157"/>
      <c r="IYM2" s="157"/>
      <c r="IYN2" s="157"/>
      <c r="IYO2" s="157"/>
      <c r="IYP2" s="157"/>
      <c r="IYQ2" s="157"/>
      <c r="IYR2" s="157"/>
      <c r="IYS2" s="157"/>
      <c r="IYT2" s="157"/>
      <c r="IYU2" s="157"/>
      <c r="IYV2" s="157"/>
      <c r="IYW2" s="157"/>
      <c r="IYX2" s="157"/>
      <c r="IYY2" s="157"/>
      <c r="IYZ2" s="157"/>
      <c r="IZA2" s="157"/>
      <c r="IZB2" s="157"/>
      <c r="IZC2" s="157"/>
      <c r="IZD2" s="157"/>
      <c r="IZE2" s="157"/>
      <c r="IZF2" s="157"/>
      <c r="IZG2" s="157"/>
      <c r="IZH2" s="157"/>
      <c r="IZI2" s="157"/>
      <c r="IZJ2" s="157"/>
      <c r="IZK2" s="157"/>
      <c r="IZL2" s="157"/>
      <c r="IZM2" s="157"/>
      <c r="IZN2" s="157"/>
      <c r="IZO2" s="157"/>
      <c r="IZP2" s="157"/>
      <c r="IZQ2" s="157"/>
      <c r="IZR2" s="157"/>
      <c r="IZS2" s="157"/>
      <c r="IZT2" s="157"/>
      <c r="IZU2" s="157"/>
      <c r="IZV2" s="157"/>
      <c r="IZW2" s="157"/>
      <c r="IZX2" s="157"/>
      <c r="IZY2" s="157"/>
      <c r="IZZ2" s="157"/>
      <c r="JAA2" s="157"/>
      <c r="JAB2" s="157"/>
      <c r="JAC2" s="157"/>
      <c r="JAD2" s="157"/>
      <c r="JAE2" s="157"/>
      <c r="JAF2" s="157"/>
      <c r="JAG2" s="157"/>
      <c r="JAH2" s="157"/>
      <c r="JAI2" s="157"/>
      <c r="JAJ2" s="157"/>
      <c r="JAK2" s="157"/>
      <c r="JAL2" s="157"/>
      <c r="JAM2" s="157"/>
      <c r="JAN2" s="157"/>
      <c r="JAO2" s="157"/>
      <c r="JAP2" s="157"/>
      <c r="JAQ2" s="157"/>
      <c r="JAR2" s="157"/>
      <c r="JAS2" s="157"/>
      <c r="JAT2" s="157"/>
      <c r="JAU2" s="157"/>
      <c r="JAV2" s="157"/>
      <c r="JAW2" s="157"/>
      <c r="JAX2" s="157"/>
      <c r="JAY2" s="157"/>
      <c r="JAZ2" s="157"/>
      <c r="JBA2" s="157"/>
      <c r="JBB2" s="157"/>
      <c r="JBC2" s="157"/>
      <c r="JBD2" s="157"/>
      <c r="JBE2" s="157"/>
      <c r="JBF2" s="157"/>
      <c r="JBG2" s="157"/>
      <c r="JBH2" s="157"/>
      <c r="JBI2" s="157"/>
      <c r="JBJ2" s="157"/>
      <c r="JBK2" s="157"/>
      <c r="JBL2" s="157"/>
      <c r="JBM2" s="157"/>
      <c r="JBN2" s="157"/>
      <c r="JBO2" s="157"/>
      <c r="JBP2" s="157"/>
      <c r="JBQ2" s="157"/>
      <c r="JBR2" s="157"/>
      <c r="JBS2" s="157"/>
      <c r="JBT2" s="157"/>
      <c r="JBU2" s="157"/>
      <c r="JBV2" s="157"/>
      <c r="JBW2" s="157"/>
      <c r="JBX2" s="157"/>
      <c r="JBY2" s="157"/>
      <c r="JBZ2" s="157"/>
      <c r="JCA2" s="157"/>
      <c r="JCB2" s="157"/>
      <c r="JCC2" s="157"/>
      <c r="JCD2" s="157"/>
      <c r="JCE2" s="157"/>
      <c r="JCF2" s="157"/>
      <c r="JCG2" s="157"/>
      <c r="JCH2" s="157"/>
      <c r="JCI2" s="157"/>
      <c r="JCJ2" s="157"/>
      <c r="JCK2" s="157"/>
      <c r="JCL2" s="157"/>
      <c r="JCM2" s="157"/>
      <c r="JCN2" s="157"/>
      <c r="JCO2" s="157"/>
      <c r="JCP2" s="157"/>
      <c r="JCQ2" s="157"/>
      <c r="JCR2" s="157"/>
      <c r="JCS2" s="157"/>
      <c r="JCT2" s="157"/>
      <c r="JCU2" s="157"/>
      <c r="JCV2" s="157"/>
      <c r="JCW2" s="157"/>
      <c r="JCX2" s="157"/>
      <c r="JCY2" s="157"/>
      <c r="JCZ2" s="157"/>
      <c r="JDA2" s="157"/>
      <c r="JDB2" s="157"/>
      <c r="JDC2" s="157"/>
      <c r="JDD2" s="157"/>
      <c r="JDE2" s="157"/>
      <c r="JDF2" s="157"/>
      <c r="JDG2" s="157"/>
      <c r="JDH2" s="157"/>
      <c r="JDI2" s="157"/>
      <c r="JDJ2" s="157"/>
      <c r="JDK2" s="157"/>
      <c r="JDL2" s="157"/>
      <c r="JDM2" s="157"/>
      <c r="JDN2" s="157"/>
      <c r="JDO2" s="157"/>
      <c r="JDP2" s="157"/>
      <c r="JDQ2" s="157"/>
      <c r="JDR2" s="157"/>
      <c r="JDS2" s="157"/>
      <c r="JDT2" s="157"/>
      <c r="JDU2" s="157"/>
      <c r="JDV2" s="157"/>
      <c r="JDW2" s="157"/>
      <c r="JDX2" s="157"/>
      <c r="JDY2" s="157"/>
      <c r="JDZ2" s="157"/>
      <c r="JEA2" s="157"/>
      <c r="JEB2" s="157"/>
      <c r="JEC2" s="157"/>
      <c r="JED2" s="157"/>
      <c r="JEE2" s="157"/>
      <c r="JEF2" s="157"/>
      <c r="JEG2" s="157"/>
      <c r="JEH2" s="157"/>
      <c r="JEI2" s="157"/>
      <c r="JEJ2" s="157"/>
      <c r="JEK2" s="157"/>
      <c r="JEL2" s="157"/>
      <c r="JEM2" s="157"/>
      <c r="JEN2" s="157"/>
      <c r="JEO2" s="157"/>
      <c r="JEP2" s="157"/>
      <c r="JEQ2" s="157"/>
      <c r="JER2" s="157"/>
      <c r="JES2" s="157"/>
      <c r="JET2" s="157"/>
      <c r="JEU2" s="157"/>
      <c r="JEV2" s="157"/>
      <c r="JEW2" s="157"/>
      <c r="JEX2" s="157"/>
      <c r="JEY2" s="157"/>
      <c r="JEZ2" s="157"/>
      <c r="JFA2" s="157"/>
      <c r="JFB2" s="157"/>
      <c r="JFC2" s="157"/>
      <c r="JFD2" s="157"/>
      <c r="JFE2" s="157"/>
      <c r="JFF2" s="157"/>
      <c r="JFG2" s="157"/>
      <c r="JFH2" s="157"/>
      <c r="JFI2" s="157"/>
      <c r="JFJ2" s="157"/>
      <c r="JFK2" s="157"/>
      <c r="JFL2" s="157"/>
      <c r="JFM2" s="157"/>
      <c r="JFN2" s="157"/>
      <c r="JFO2" s="157"/>
      <c r="JFP2" s="157"/>
      <c r="JFQ2" s="157"/>
      <c r="JFR2" s="157"/>
      <c r="JFS2" s="157"/>
      <c r="JFT2" s="157"/>
      <c r="JFU2" s="157"/>
      <c r="JFV2" s="157"/>
      <c r="JFW2" s="157"/>
      <c r="JFX2" s="157"/>
      <c r="JFY2" s="157"/>
      <c r="JFZ2" s="157"/>
      <c r="JGA2" s="157"/>
      <c r="JGB2" s="157"/>
      <c r="JGC2" s="157"/>
      <c r="JGD2" s="157"/>
      <c r="JGE2" s="157"/>
      <c r="JGF2" s="157"/>
      <c r="JGG2" s="157"/>
      <c r="JGH2" s="157"/>
      <c r="JGI2" s="157"/>
      <c r="JGJ2" s="157"/>
      <c r="JGK2" s="157"/>
      <c r="JGL2" s="157"/>
      <c r="JGM2" s="157"/>
      <c r="JGN2" s="157"/>
      <c r="JGO2" s="157"/>
      <c r="JGP2" s="157"/>
      <c r="JGQ2" s="157"/>
      <c r="JGR2" s="157"/>
      <c r="JGS2" s="157"/>
      <c r="JGT2" s="157"/>
      <c r="JGU2" s="157"/>
      <c r="JGV2" s="157"/>
      <c r="JGW2" s="157"/>
      <c r="JGX2" s="157"/>
      <c r="JGY2" s="157"/>
      <c r="JGZ2" s="157"/>
      <c r="JHA2" s="157"/>
      <c r="JHB2" s="157"/>
      <c r="JHC2" s="157"/>
      <c r="JHD2" s="157"/>
      <c r="JHE2" s="157"/>
      <c r="JHF2" s="157"/>
      <c r="JHG2" s="157"/>
      <c r="JHH2" s="157"/>
      <c r="JHI2" s="157"/>
      <c r="JHJ2" s="157"/>
      <c r="JHK2" s="157"/>
      <c r="JHL2" s="157"/>
      <c r="JHM2" s="157"/>
      <c r="JHN2" s="157"/>
      <c r="JHO2" s="157"/>
      <c r="JHP2" s="157"/>
      <c r="JHQ2" s="157"/>
      <c r="JHR2" s="157"/>
      <c r="JHS2" s="157"/>
      <c r="JHT2" s="157"/>
      <c r="JHU2" s="157"/>
      <c r="JHV2" s="157"/>
      <c r="JHW2" s="157"/>
      <c r="JHX2" s="157"/>
      <c r="JHY2" s="157"/>
      <c r="JHZ2" s="157"/>
      <c r="JIA2" s="157"/>
      <c r="JIB2" s="157"/>
      <c r="JIC2" s="157"/>
      <c r="JID2" s="157"/>
      <c r="JIE2" s="157"/>
      <c r="JIF2" s="157"/>
      <c r="JIG2" s="157"/>
      <c r="JIH2" s="157"/>
      <c r="JII2" s="157"/>
      <c r="JIJ2" s="157"/>
      <c r="JIK2" s="157"/>
      <c r="JIL2" s="157"/>
      <c r="JIM2" s="157"/>
      <c r="JIN2" s="157"/>
      <c r="JIO2" s="157"/>
      <c r="JIP2" s="157"/>
      <c r="JIQ2" s="157"/>
      <c r="JIR2" s="157"/>
      <c r="JIS2" s="157"/>
      <c r="JIT2" s="157"/>
      <c r="JIU2" s="157"/>
      <c r="JIV2" s="157"/>
      <c r="JIW2" s="157"/>
      <c r="JIX2" s="157"/>
      <c r="JIY2" s="157"/>
      <c r="JIZ2" s="157"/>
      <c r="JJA2" s="157"/>
      <c r="JJB2" s="157"/>
      <c r="JJC2" s="157"/>
      <c r="JJD2" s="157"/>
      <c r="JJE2" s="157"/>
      <c r="JJF2" s="157"/>
      <c r="JJG2" s="157"/>
      <c r="JJH2" s="157"/>
      <c r="JJI2" s="157"/>
      <c r="JJJ2" s="157"/>
      <c r="JJK2" s="157"/>
      <c r="JJL2" s="157"/>
      <c r="JJM2" s="157"/>
      <c r="JJN2" s="157"/>
      <c r="JJO2" s="157"/>
      <c r="JJP2" s="157"/>
      <c r="JJQ2" s="157"/>
      <c r="JJR2" s="157"/>
      <c r="JJS2" s="157"/>
      <c r="JJT2" s="157"/>
      <c r="JJU2" s="157"/>
      <c r="JJV2" s="157"/>
      <c r="JJW2" s="157"/>
      <c r="JJX2" s="157"/>
      <c r="JJY2" s="157"/>
      <c r="JJZ2" s="157"/>
      <c r="JKA2" s="157"/>
      <c r="JKB2" s="157"/>
      <c r="JKC2" s="157"/>
      <c r="JKD2" s="157"/>
      <c r="JKE2" s="157"/>
      <c r="JKF2" s="157"/>
      <c r="JKG2" s="157"/>
      <c r="JKH2" s="157"/>
      <c r="JKI2" s="157"/>
      <c r="JKJ2" s="157"/>
      <c r="JKK2" s="157"/>
      <c r="JKL2" s="157"/>
      <c r="JKM2" s="157"/>
      <c r="JKN2" s="157"/>
      <c r="JKO2" s="157"/>
      <c r="JKP2" s="157"/>
      <c r="JKQ2" s="157"/>
      <c r="JKR2" s="157"/>
      <c r="JKS2" s="157"/>
      <c r="JKT2" s="157"/>
      <c r="JKU2" s="157"/>
      <c r="JKV2" s="157"/>
      <c r="JKW2" s="157"/>
      <c r="JKX2" s="157"/>
      <c r="JKY2" s="157"/>
      <c r="JKZ2" s="157"/>
      <c r="JLA2" s="157"/>
      <c r="JLB2" s="157"/>
      <c r="JLC2" s="157"/>
      <c r="JLD2" s="157"/>
      <c r="JLE2" s="157"/>
      <c r="JLF2" s="157"/>
      <c r="JLG2" s="157"/>
      <c r="JLH2" s="157"/>
      <c r="JLI2" s="157"/>
      <c r="JLJ2" s="157"/>
      <c r="JLK2" s="157"/>
      <c r="JLL2" s="157"/>
      <c r="JLM2" s="157"/>
      <c r="JLN2" s="157"/>
      <c r="JLO2" s="157"/>
      <c r="JLP2" s="157"/>
      <c r="JLQ2" s="157"/>
      <c r="JLR2" s="157"/>
      <c r="JLS2" s="157"/>
      <c r="JLT2" s="157"/>
      <c r="JLU2" s="157"/>
      <c r="JLV2" s="157"/>
      <c r="JLW2" s="157"/>
      <c r="JLX2" s="157"/>
      <c r="JLY2" s="157"/>
      <c r="JLZ2" s="157"/>
      <c r="JMA2" s="157"/>
      <c r="JMB2" s="157"/>
      <c r="JMC2" s="157"/>
      <c r="JMD2" s="157"/>
      <c r="JME2" s="157"/>
      <c r="JMF2" s="157"/>
      <c r="JMG2" s="157"/>
      <c r="JMH2" s="157"/>
      <c r="JMI2" s="157"/>
      <c r="JMJ2" s="157"/>
      <c r="JMK2" s="157"/>
      <c r="JML2" s="157"/>
      <c r="JMM2" s="157"/>
      <c r="JMN2" s="157"/>
      <c r="JMO2" s="157"/>
      <c r="JMP2" s="157"/>
      <c r="JMQ2" s="157"/>
      <c r="JMR2" s="157"/>
      <c r="JMS2" s="157"/>
      <c r="JMT2" s="157"/>
      <c r="JMU2" s="157"/>
      <c r="JMV2" s="157"/>
      <c r="JMW2" s="157"/>
      <c r="JMX2" s="157"/>
      <c r="JMY2" s="157"/>
      <c r="JMZ2" s="157"/>
      <c r="JNA2" s="157"/>
      <c r="JNB2" s="157"/>
      <c r="JNC2" s="157"/>
      <c r="JND2" s="157"/>
      <c r="JNE2" s="157"/>
      <c r="JNF2" s="157"/>
      <c r="JNG2" s="157"/>
      <c r="JNH2" s="157"/>
      <c r="JNI2" s="157"/>
      <c r="JNJ2" s="157"/>
      <c r="JNK2" s="157"/>
      <c r="JNL2" s="157"/>
      <c r="JNM2" s="157"/>
      <c r="JNN2" s="157"/>
      <c r="JNO2" s="157"/>
      <c r="JNP2" s="157"/>
      <c r="JNQ2" s="157"/>
      <c r="JNR2" s="157"/>
      <c r="JNS2" s="157"/>
      <c r="JNT2" s="157"/>
      <c r="JNU2" s="157"/>
      <c r="JNV2" s="157"/>
      <c r="JNW2" s="157"/>
      <c r="JNX2" s="157"/>
      <c r="JNY2" s="157"/>
      <c r="JNZ2" s="157"/>
      <c r="JOA2" s="157"/>
      <c r="JOB2" s="157"/>
      <c r="JOC2" s="157"/>
      <c r="JOD2" s="157"/>
      <c r="JOE2" s="157"/>
      <c r="JOF2" s="157"/>
      <c r="JOG2" s="157"/>
      <c r="JOH2" s="157"/>
      <c r="JOI2" s="157"/>
      <c r="JOJ2" s="157"/>
      <c r="JOK2" s="157"/>
      <c r="JOL2" s="157"/>
      <c r="JOM2" s="157"/>
      <c r="JON2" s="157"/>
      <c r="JOO2" s="157"/>
      <c r="JOP2" s="157"/>
      <c r="JOQ2" s="157"/>
      <c r="JOR2" s="157"/>
      <c r="JOS2" s="157"/>
      <c r="JOT2" s="157"/>
      <c r="JOU2" s="157"/>
      <c r="JOV2" s="157"/>
      <c r="JOW2" s="157"/>
      <c r="JOX2" s="157"/>
      <c r="JOY2" s="157"/>
      <c r="JOZ2" s="157"/>
      <c r="JPA2" s="157"/>
      <c r="JPB2" s="157"/>
      <c r="JPC2" s="157"/>
      <c r="JPD2" s="157"/>
      <c r="JPE2" s="157"/>
      <c r="JPF2" s="157"/>
      <c r="JPG2" s="157"/>
      <c r="JPH2" s="157"/>
      <c r="JPI2" s="157"/>
      <c r="JPJ2" s="157"/>
      <c r="JPK2" s="157"/>
      <c r="JPL2" s="157"/>
      <c r="JPM2" s="157"/>
      <c r="JPN2" s="157"/>
      <c r="JPO2" s="157"/>
      <c r="JPP2" s="157"/>
      <c r="JPQ2" s="157"/>
      <c r="JPR2" s="157"/>
      <c r="JPS2" s="157"/>
      <c r="JPT2" s="157"/>
      <c r="JPU2" s="157"/>
      <c r="JPV2" s="157"/>
      <c r="JPW2" s="157"/>
      <c r="JPX2" s="157"/>
      <c r="JPY2" s="157"/>
      <c r="JPZ2" s="157"/>
      <c r="JQA2" s="157"/>
      <c r="JQB2" s="157"/>
      <c r="JQC2" s="157"/>
      <c r="JQD2" s="157"/>
      <c r="JQE2" s="157"/>
      <c r="JQF2" s="157"/>
      <c r="JQG2" s="157"/>
      <c r="JQH2" s="157"/>
      <c r="JQI2" s="157"/>
      <c r="JQJ2" s="157"/>
      <c r="JQK2" s="157"/>
      <c r="JQL2" s="157"/>
      <c r="JQM2" s="157"/>
      <c r="JQN2" s="157"/>
      <c r="JQO2" s="157"/>
      <c r="JQP2" s="157"/>
      <c r="JQQ2" s="157"/>
      <c r="JQR2" s="157"/>
      <c r="JQS2" s="157"/>
      <c r="JQT2" s="157"/>
      <c r="JQU2" s="157"/>
      <c r="JQV2" s="157"/>
      <c r="JQW2" s="157"/>
      <c r="JQX2" s="157"/>
      <c r="JQY2" s="157"/>
      <c r="JQZ2" s="157"/>
      <c r="JRA2" s="157"/>
      <c r="JRB2" s="157"/>
      <c r="JRC2" s="157"/>
      <c r="JRD2" s="157"/>
      <c r="JRE2" s="157"/>
      <c r="JRF2" s="157"/>
      <c r="JRG2" s="157"/>
      <c r="JRH2" s="157"/>
      <c r="JRI2" s="157"/>
      <c r="JRJ2" s="157"/>
      <c r="JRK2" s="157"/>
      <c r="JRL2" s="157"/>
      <c r="JRM2" s="157"/>
      <c r="JRN2" s="157"/>
      <c r="JRO2" s="157"/>
      <c r="JRP2" s="157"/>
      <c r="JRQ2" s="157"/>
      <c r="JRR2" s="157"/>
      <c r="JRS2" s="157"/>
      <c r="JRT2" s="157"/>
      <c r="JRU2" s="157"/>
      <c r="JRV2" s="157"/>
      <c r="JRW2" s="157"/>
      <c r="JRX2" s="157"/>
      <c r="JRY2" s="157"/>
      <c r="JRZ2" s="157"/>
      <c r="JSA2" s="157"/>
      <c r="JSB2" s="157"/>
      <c r="JSC2" s="157"/>
      <c r="JSD2" s="157"/>
      <c r="JSE2" s="157"/>
      <c r="JSF2" s="157"/>
      <c r="JSG2" s="157"/>
      <c r="JSH2" s="157"/>
      <c r="JSI2" s="157"/>
      <c r="JSJ2" s="157"/>
      <c r="JSK2" s="157"/>
      <c r="JSL2" s="157"/>
      <c r="JSM2" s="157"/>
      <c r="JSN2" s="157"/>
      <c r="JSO2" s="157"/>
      <c r="JSP2" s="157"/>
      <c r="JSQ2" s="157"/>
      <c r="JSR2" s="157"/>
      <c r="JSS2" s="157"/>
      <c r="JST2" s="157"/>
      <c r="JSU2" s="157"/>
      <c r="JSV2" s="157"/>
      <c r="JSW2" s="157"/>
      <c r="JSX2" s="157"/>
      <c r="JSY2" s="157"/>
      <c r="JSZ2" s="157"/>
      <c r="JTA2" s="157"/>
      <c r="JTB2" s="157"/>
      <c r="JTC2" s="157"/>
      <c r="JTD2" s="157"/>
      <c r="JTE2" s="157"/>
      <c r="JTF2" s="157"/>
      <c r="JTG2" s="157"/>
      <c r="JTH2" s="157"/>
      <c r="JTI2" s="157"/>
      <c r="JTJ2" s="157"/>
      <c r="JTK2" s="157"/>
      <c r="JTL2" s="157"/>
      <c r="JTM2" s="157"/>
      <c r="JTN2" s="157"/>
      <c r="JTO2" s="157"/>
      <c r="JTP2" s="157"/>
      <c r="JTQ2" s="157"/>
      <c r="JTR2" s="157"/>
      <c r="JTS2" s="157"/>
      <c r="JTT2" s="157"/>
      <c r="JTU2" s="157"/>
      <c r="JTV2" s="157"/>
      <c r="JTW2" s="157"/>
      <c r="JTX2" s="157"/>
      <c r="JTY2" s="157"/>
      <c r="JTZ2" s="157"/>
      <c r="JUA2" s="157"/>
      <c r="JUB2" s="157"/>
      <c r="JUC2" s="157"/>
      <c r="JUD2" s="157"/>
      <c r="JUE2" s="157"/>
      <c r="JUF2" s="157"/>
      <c r="JUG2" s="157"/>
      <c r="JUH2" s="157"/>
      <c r="JUI2" s="157"/>
      <c r="JUJ2" s="157"/>
      <c r="JUK2" s="157"/>
      <c r="JUL2" s="157"/>
      <c r="JUM2" s="157"/>
      <c r="JUN2" s="157"/>
      <c r="JUO2" s="157"/>
      <c r="JUP2" s="157"/>
      <c r="JUQ2" s="157"/>
      <c r="JUR2" s="157"/>
      <c r="JUS2" s="157"/>
      <c r="JUT2" s="157"/>
      <c r="JUU2" s="157"/>
      <c r="JUV2" s="157"/>
      <c r="JUW2" s="157"/>
      <c r="JUX2" s="157"/>
      <c r="JUY2" s="157"/>
      <c r="JUZ2" s="157"/>
      <c r="JVA2" s="157"/>
      <c r="JVB2" s="157"/>
      <c r="JVC2" s="157"/>
      <c r="JVD2" s="157"/>
      <c r="JVE2" s="157"/>
      <c r="JVF2" s="157"/>
      <c r="JVG2" s="157"/>
      <c r="JVH2" s="157"/>
      <c r="JVI2" s="157"/>
      <c r="JVJ2" s="157"/>
      <c r="JVK2" s="157"/>
      <c r="JVL2" s="157"/>
      <c r="JVM2" s="157"/>
      <c r="JVN2" s="157"/>
      <c r="JVO2" s="157"/>
      <c r="JVP2" s="157"/>
      <c r="JVQ2" s="157"/>
      <c r="JVR2" s="157"/>
      <c r="JVS2" s="157"/>
      <c r="JVT2" s="157"/>
      <c r="JVU2" s="157"/>
      <c r="JVV2" s="157"/>
      <c r="JVW2" s="157"/>
      <c r="JVX2" s="157"/>
      <c r="JVY2" s="157"/>
      <c r="JVZ2" s="157"/>
      <c r="JWA2" s="157"/>
      <c r="JWB2" s="157"/>
      <c r="JWC2" s="157"/>
      <c r="JWD2" s="157"/>
      <c r="JWE2" s="157"/>
      <c r="JWF2" s="157"/>
      <c r="JWG2" s="157"/>
      <c r="JWH2" s="157"/>
      <c r="JWI2" s="157"/>
      <c r="JWJ2" s="157"/>
      <c r="JWK2" s="157"/>
      <c r="JWL2" s="157"/>
      <c r="JWM2" s="157"/>
      <c r="JWN2" s="157"/>
      <c r="JWO2" s="157"/>
      <c r="JWP2" s="157"/>
      <c r="JWQ2" s="157"/>
      <c r="JWR2" s="157"/>
      <c r="JWS2" s="157"/>
      <c r="JWT2" s="157"/>
      <c r="JWU2" s="157"/>
      <c r="JWV2" s="157"/>
      <c r="JWW2" s="157"/>
      <c r="JWX2" s="157"/>
      <c r="JWY2" s="157"/>
      <c r="JWZ2" s="157"/>
      <c r="JXA2" s="157"/>
      <c r="JXB2" s="157"/>
      <c r="JXC2" s="157"/>
      <c r="JXD2" s="157"/>
      <c r="JXE2" s="157"/>
      <c r="JXF2" s="157"/>
      <c r="JXG2" s="157"/>
      <c r="JXH2" s="157"/>
      <c r="JXI2" s="157"/>
      <c r="JXJ2" s="157"/>
      <c r="JXK2" s="157"/>
      <c r="JXL2" s="157"/>
      <c r="JXM2" s="157"/>
      <c r="JXN2" s="157"/>
      <c r="JXO2" s="157"/>
      <c r="JXP2" s="157"/>
      <c r="JXQ2" s="157"/>
      <c r="JXR2" s="157"/>
      <c r="JXS2" s="157"/>
      <c r="JXT2" s="157"/>
      <c r="JXU2" s="157"/>
      <c r="JXV2" s="157"/>
      <c r="JXW2" s="157"/>
      <c r="JXX2" s="157"/>
      <c r="JXY2" s="157"/>
      <c r="JXZ2" s="157"/>
      <c r="JYA2" s="157"/>
      <c r="JYB2" s="157"/>
      <c r="JYC2" s="157"/>
      <c r="JYD2" s="157"/>
      <c r="JYE2" s="157"/>
      <c r="JYF2" s="157"/>
      <c r="JYG2" s="157"/>
      <c r="JYH2" s="157"/>
      <c r="JYI2" s="157"/>
      <c r="JYJ2" s="157"/>
      <c r="JYK2" s="157"/>
      <c r="JYL2" s="157"/>
      <c r="JYM2" s="157"/>
      <c r="JYN2" s="157"/>
      <c r="JYO2" s="157"/>
      <c r="JYP2" s="157"/>
      <c r="JYQ2" s="157"/>
      <c r="JYR2" s="157"/>
      <c r="JYS2" s="157"/>
      <c r="JYT2" s="157"/>
      <c r="JYU2" s="157"/>
      <c r="JYV2" s="157"/>
      <c r="JYW2" s="157"/>
      <c r="JYX2" s="157"/>
      <c r="JYY2" s="157"/>
      <c r="JYZ2" s="157"/>
      <c r="JZA2" s="157"/>
      <c r="JZB2" s="157"/>
      <c r="JZC2" s="157"/>
      <c r="JZD2" s="157"/>
      <c r="JZE2" s="157"/>
      <c r="JZF2" s="157"/>
      <c r="JZG2" s="157"/>
      <c r="JZH2" s="157"/>
      <c r="JZI2" s="157"/>
      <c r="JZJ2" s="157"/>
      <c r="JZK2" s="157"/>
      <c r="JZL2" s="157"/>
      <c r="JZM2" s="157"/>
      <c r="JZN2" s="157"/>
      <c r="JZO2" s="157"/>
      <c r="JZP2" s="157"/>
      <c r="JZQ2" s="157"/>
      <c r="JZR2" s="157"/>
      <c r="JZS2" s="157"/>
      <c r="JZT2" s="157"/>
      <c r="JZU2" s="157"/>
      <c r="JZV2" s="157"/>
      <c r="JZW2" s="157"/>
      <c r="JZX2" s="157"/>
      <c r="JZY2" s="157"/>
      <c r="JZZ2" s="157"/>
      <c r="KAA2" s="157"/>
      <c r="KAB2" s="157"/>
      <c r="KAC2" s="157"/>
      <c r="KAD2" s="157"/>
      <c r="KAE2" s="157"/>
      <c r="KAF2" s="157"/>
      <c r="KAG2" s="157"/>
      <c r="KAH2" s="157"/>
      <c r="KAI2" s="157"/>
      <c r="KAJ2" s="157"/>
      <c r="KAK2" s="157"/>
      <c r="KAL2" s="157"/>
      <c r="KAM2" s="157"/>
      <c r="KAN2" s="157"/>
      <c r="KAO2" s="157"/>
      <c r="KAP2" s="157"/>
      <c r="KAQ2" s="157"/>
      <c r="KAR2" s="157"/>
      <c r="KAS2" s="157"/>
      <c r="KAT2" s="157"/>
      <c r="KAU2" s="157"/>
      <c r="KAV2" s="157"/>
      <c r="KAW2" s="157"/>
      <c r="KAX2" s="157"/>
      <c r="KAY2" s="157"/>
      <c r="KAZ2" s="157"/>
      <c r="KBA2" s="157"/>
      <c r="KBB2" s="157"/>
      <c r="KBC2" s="157"/>
      <c r="KBD2" s="157"/>
      <c r="KBE2" s="157"/>
      <c r="KBF2" s="157"/>
      <c r="KBG2" s="157"/>
      <c r="KBH2" s="157"/>
      <c r="KBI2" s="157"/>
      <c r="KBJ2" s="157"/>
      <c r="KBK2" s="157"/>
      <c r="KBL2" s="157"/>
      <c r="KBM2" s="157"/>
      <c r="KBN2" s="157"/>
      <c r="KBO2" s="157"/>
      <c r="KBP2" s="157"/>
      <c r="KBQ2" s="157"/>
      <c r="KBR2" s="157"/>
      <c r="KBS2" s="157"/>
      <c r="KBT2" s="157"/>
      <c r="KBU2" s="157"/>
      <c r="KBV2" s="157"/>
      <c r="KBW2" s="157"/>
      <c r="KBX2" s="157"/>
      <c r="KBY2" s="157"/>
      <c r="KBZ2" s="157"/>
      <c r="KCA2" s="157"/>
      <c r="KCB2" s="157"/>
      <c r="KCC2" s="157"/>
      <c r="KCD2" s="157"/>
      <c r="KCE2" s="157"/>
      <c r="KCF2" s="157"/>
      <c r="KCG2" s="157"/>
      <c r="KCH2" s="157"/>
      <c r="KCI2" s="157"/>
      <c r="KCJ2" s="157"/>
      <c r="KCK2" s="157"/>
      <c r="KCL2" s="157"/>
      <c r="KCM2" s="157"/>
      <c r="KCN2" s="157"/>
      <c r="KCO2" s="157"/>
      <c r="KCP2" s="157"/>
      <c r="KCQ2" s="157"/>
      <c r="KCR2" s="157"/>
      <c r="KCS2" s="157"/>
      <c r="KCT2" s="157"/>
      <c r="KCU2" s="157"/>
      <c r="KCV2" s="157"/>
      <c r="KCW2" s="157"/>
      <c r="KCX2" s="157"/>
      <c r="KCY2" s="157"/>
      <c r="KCZ2" s="157"/>
      <c r="KDA2" s="157"/>
      <c r="KDB2" s="157"/>
      <c r="KDC2" s="157"/>
      <c r="KDD2" s="157"/>
      <c r="KDE2" s="157"/>
      <c r="KDF2" s="157"/>
      <c r="KDG2" s="157"/>
      <c r="KDH2" s="157"/>
      <c r="KDI2" s="157"/>
      <c r="KDJ2" s="157"/>
      <c r="KDK2" s="157"/>
      <c r="KDL2" s="157"/>
      <c r="KDM2" s="157"/>
      <c r="KDN2" s="157"/>
      <c r="KDO2" s="157"/>
      <c r="KDP2" s="157"/>
      <c r="KDQ2" s="157"/>
      <c r="KDR2" s="157"/>
      <c r="KDS2" s="157"/>
      <c r="KDT2" s="157"/>
      <c r="KDU2" s="157"/>
      <c r="KDV2" s="157"/>
      <c r="KDW2" s="157"/>
      <c r="KDX2" s="157"/>
      <c r="KDY2" s="157"/>
      <c r="KDZ2" s="157"/>
      <c r="KEA2" s="157"/>
      <c r="KEB2" s="157"/>
      <c r="KEC2" s="157"/>
      <c r="KED2" s="157"/>
      <c r="KEE2" s="157"/>
      <c r="KEF2" s="157"/>
      <c r="KEG2" s="157"/>
      <c r="KEH2" s="157"/>
      <c r="KEI2" s="157"/>
      <c r="KEJ2" s="157"/>
      <c r="KEK2" s="157"/>
      <c r="KEL2" s="157"/>
      <c r="KEM2" s="157"/>
      <c r="KEN2" s="157"/>
      <c r="KEO2" s="157"/>
      <c r="KEP2" s="157"/>
      <c r="KEQ2" s="157"/>
      <c r="KER2" s="157"/>
      <c r="KES2" s="157"/>
      <c r="KET2" s="157"/>
      <c r="KEU2" s="157"/>
      <c r="KEV2" s="157"/>
      <c r="KEW2" s="157"/>
      <c r="KEX2" s="157"/>
      <c r="KEY2" s="157"/>
      <c r="KEZ2" s="157"/>
      <c r="KFA2" s="157"/>
      <c r="KFB2" s="157"/>
      <c r="KFC2" s="157"/>
      <c r="KFD2" s="157"/>
      <c r="KFE2" s="157"/>
      <c r="KFF2" s="157"/>
      <c r="KFG2" s="157"/>
      <c r="KFH2" s="157"/>
      <c r="KFI2" s="157"/>
      <c r="KFJ2" s="157"/>
      <c r="KFK2" s="157"/>
      <c r="KFL2" s="157"/>
      <c r="KFM2" s="157"/>
      <c r="KFN2" s="157"/>
      <c r="KFO2" s="157"/>
      <c r="KFP2" s="157"/>
      <c r="KFQ2" s="157"/>
      <c r="KFR2" s="157"/>
      <c r="KFS2" s="157"/>
      <c r="KFT2" s="157"/>
      <c r="KFU2" s="157"/>
      <c r="KFV2" s="157"/>
      <c r="KFW2" s="157"/>
      <c r="KFX2" s="157"/>
      <c r="KFY2" s="157"/>
      <c r="KFZ2" s="157"/>
      <c r="KGA2" s="157"/>
      <c r="KGB2" s="157"/>
      <c r="KGC2" s="157"/>
      <c r="KGD2" s="157"/>
      <c r="KGE2" s="157"/>
      <c r="KGF2" s="157"/>
      <c r="KGG2" s="157"/>
      <c r="KGH2" s="157"/>
      <c r="KGI2" s="157"/>
      <c r="KGJ2" s="157"/>
      <c r="KGK2" s="157"/>
      <c r="KGL2" s="157"/>
      <c r="KGM2" s="157"/>
      <c r="KGN2" s="157"/>
      <c r="KGO2" s="157"/>
      <c r="KGP2" s="157"/>
      <c r="KGQ2" s="157"/>
      <c r="KGR2" s="157"/>
      <c r="KGS2" s="157"/>
      <c r="KGT2" s="157"/>
      <c r="KGU2" s="157"/>
      <c r="KGV2" s="157"/>
      <c r="KGW2" s="157"/>
      <c r="KGX2" s="157"/>
      <c r="KGY2" s="157"/>
      <c r="KGZ2" s="157"/>
      <c r="KHA2" s="157"/>
      <c r="KHB2" s="157"/>
      <c r="KHC2" s="157"/>
      <c r="KHD2" s="157"/>
      <c r="KHE2" s="157"/>
      <c r="KHF2" s="157"/>
      <c r="KHG2" s="157"/>
      <c r="KHH2" s="157"/>
      <c r="KHI2" s="157"/>
      <c r="KHJ2" s="157"/>
      <c r="KHK2" s="157"/>
      <c r="KHL2" s="157"/>
      <c r="KHM2" s="157"/>
      <c r="KHN2" s="157"/>
      <c r="KHO2" s="157"/>
      <c r="KHP2" s="157"/>
      <c r="KHQ2" s="157"/>
      <c r="KHR2" s="157"/>
      <c r="KHS2" s="157"/>
      <c r="KHT2" s="157"/>
      <c r="KHU2" s="157"/>
      <c r="KHV2" s="157"/>
      <c r="KHW2" s="157"/>
      <c r="KHX2" s="157"/>
      <c r="KHY2" s="157"/>
      <c r="KHZ2" s="157"/>
      <c r="KIA2" s="157"/>
      <c r="KIB2" s="157"/>
      <c r="KIC2" s="157"/>
      <c r="KID2" s="157"/>
      <c r="KIE2" s="157"/>
      <c r="KIF2" s="157"/>
      <c r="KIG2" s="157"/>
      <c r="KIH2" s="157"/>
      <c r="KII2" s="157"/>
      <c r="KIJ2" s="157"/>
      <c r="KIK2" s="157"/>
      <c r="KIL2" s="157"/>
      <c r="KIM2" s="157"/>
      <c r="KIN2" s="157"/>
      <c r="KIO2" s="157"/>
      <c r="KIP2" s="157"/>
      <c r="KIQ2" s="157"/>
      <c r="KIR2" s="157"/>
      <c r="KIS2" s="157"/>
      <c r="KIT2" s="157"/>
      <c r="KIU2" s="157"/>
      <c r="KIV2" s="157"/>
      <c r="KIW2" s="157"/>
      <c r="KIX2" s="157"/>
      <c r="KIY2" s="157"/>
      <c r="KIZ2" s="157"/>
      <c r="KJA2" s="157"/>
      <c r="KJB2" s="157"/>
      <c r="KJC2" s="157"/>
      <c r="KJD2" s="157"/>
      <c r="KJE2" s="157"/>
      <c r="KJF2" s="157"/>
      <c r="KJG2" s="157"/>
      <c r="KJH2" s="157"/>
      <c r="KJI2" s="157"/>
      <c r="KJJ2" s="157"/>
      <c r="KJK2" s="157"/>
      <c r="KJL2" s="157"/>
      <c r="KJM2" s="157"/>
      <c r="KJN2" s="157"/>
      <c r="KJO2" s="157"/>
      <c r="KJP2" s="157"/>
      <c r="KJQ2" s="157"/>
      <c r="KJR2" s="157"/>
      <c r="KJS2" s="157"/>
      <c r="KJT2" s="157"/>
      <c r="KJU2" s="157"/>
      <c r="KJV2" s="157"/>
      <c r="KJW2" s="157"/>
      <c r="KJX2" s="157"/>
      <c r="KJY2" s="157"/>
      <c r="KJZ2" s="157"/>
      <c r="KKA2" s="157"/>
      <c r="KKB2" s="157"/>
      <c r="KKC2" s="157"/>
      <c r="KKD2" s="157"/>
      <c r="KKE2" s="157"/>
      <c r="KKF2" s="157"/>
      <c r="KKG2" s="157"/>
      <c r="KKH2" s="157"/>
      <c r="KKI2" s="157"/>
      <c r="KKJ2" s="157"/>
      <c r="KKK2" s="157"/>
      <c r="KKL2" s="157"/>
      <c r="KKM2" s="157"/>
      <c r="KKN2" s="157"/>
      <c r="KKO2" s="157"/>
      <c r="KKP2" s="157"/>
      <c r="KKQ2" s="157"/>
      <c r="KKR2" s="157"/>
      <c r="KKS2" s="157"/>
      <c r="KKT2" s="157"/>
      <c r="KKU2" s="157"/>
      <c r="KKV2" s="157"/>
      <c r="KKW2" s="157"/>
      <c r="KKX2" s="157"/>
      <c r="KKY2" s="157"/>
      <c r="KKZ2" s="157"/>
      <c r="KLA2" s="157"/>
      <c r="KLB2" s="157"/>
      <c r="KLC2" s="157"/>
      <c r="KLD2" s="157"/>
      <c r="KLE2" s="157"/>
      <c r="KLF2" s="157"/>
      <c r="KLG2" s="157"/>
      <c r="KLH2" s="157"/>
      <c r="KLI2" s="157"/>
      <c r="KLJ2" s="157"/>
      <c r="KLK2" s="157"/>
      <c r="KLL2" s="157"/>
      <c r="KLM2" s="157"/>
      <c r="KLN2" s="157"/>
      <c r="KLO2" s="157"/>
      <c r="KLP2" s="157"/>
      <c r="KLQ2" s="157"/>
      <c r="KLR2" s="157"/>
      <c r="KLS2" s="157"/>
      <c r="KLT2" s="157"/>
      <c r="KLU2" s="157"/>
      <c r="KLV2" s="157"/>
      <c r="KLW2" s="157"/>
      <c r="KLX2" s="157"/>
      <c r="KLY2" s="157"/>
      <c r="KLZ2" s="157"/>
      <c r="KMA2" s="157"/>
      <c r="KMB2" s="157"/>
      <c r="KMC2" s="157"/>
      <c r="KMD2" s="157"/>
      <c r="KME2" s="157"/>
      <c r="KMF2" s="157"/>
      <c r="KMG2" s="157"/>
      <c r="KMH2" s="157"/>
      <c r="KMI2" s="157"/>
      <c r="KMJ2" s="157"/>
      <c r="KMK2" s="157"/>
      <c r="KML2" s="157"/>
      <c r="KMM2" s="157"/>
      <c r="KMN2" s="157"/>
      <c r="KMO2" s="157"/>
      <c r="KMP2" s="157"/>
      <c r="KMQ2" s="157"/>
      <c r="KMR2" s="157"/>
      <c r="KMS2" s="157"/>
      <c r="KMT2" s="157"/>
      <c r="KMU2" s="157"/>
      <c r="KMV2" s="157"/>
      <c r="KMW2" s="157"/>
      <c r="KMX2" s="157"/>
      <c r="KMY2" s="157"/>
      <c r="KMZ2" s="157"/>
      <c r="KNA2" s="157"/>
      <c r="KNB2" s="157"/>
      <c r="KNC2" s="157"/>
      <c r="KND2" s="157"/>
      <c r="KNE2" s="157"/>
      <c r="KNF2" s="157"/>
      <c r="KNG2" s="157"/>
      <c r="KNH2" s="157"/>
      <c r="KNI2" s="157"/>
      <c r="KNJ2" s="157"/>
      <c r="KNK2" s="157"/>
      <c r="KNL2" s="157"/>
      <c r="KNM2" s="157"/>
      <c r="KNN2" s="157"/>
      <c r="KNO2" s="157"/>
      <c r="KNP2" s="157"/>
      <c r="KNQ2" s="157"/>
      <c r="KNR2" s="157"/>
      <c r="KNS2" s="157"/>
      <c r="KNT2" s="157"/>
      <c r="KNU2" s="157"/>
      <c r="KNV2" s="157"/>
      <c r="KNW2" s="157"/>
      <c r="KNX2" s="157"/>
      <c r="KNY2" s="157"/>
      <c r="KNZ2" s="157"/>
      <c r="KOA2" s="157"/>
      <c r="KOB2" s="157"/>
      <c r="KOC2" s="157"/>
      <c r="KOD2" s="157"/>
      <c r="KOE2" s="157"/>
      <c r="KOF2" s="157"/>
      <c r="KOG2" s="157"/>
      <c r="KOH2" s="157"/>
      <c r="KOI2" s="157"/>
      <c r="KOJ2" s="157"/>
      <c r="KOK2" s="157"/>
      <c r="KOL2" s="157"/>
      <c r="KOM2" s="157"/>
      <c r="KON2" s="157"/>
      <c r="KOO2" s="157"/>
      <c r="KOP2" s="157"/>
      <c r="KOQ2" s="157"/>
      <c r="KOR2" s="157"/>
      <c r="KOS2" s="157"/>
      <c r="KOT2" s="157"/>
      <c r="KOU2" s="157"/>
      <c r="KOV2" s="157"/>
      <c r="KOW2" s="157"/>
      <c r="KOX2" s="157"/>
      <c r="KOY2" s="157"/>
      <c r="KOZ2" s="157"/>
      <c r="KPA2" s="157"/>
      <c r="KPB2" s="157"/>
      <c r="KPC2" s="157"/>
      <c r="KPD2" s="157"/>
      <c r="KPE2" s="157"/>
      <c r="KPF2" s="157"/>
      <c r="KPG2" s="157"/>
      <c r="KPH2" s="157"/>
      <c r="KPI2" s="157"/>
      <c r="KPJ2" s="157"/>
      <c r="KPK2" s="157"/>
      <c r="KPL2" s="157"/>
      <c r="KPM2" s="157"/>
      <c r="KPN2" s="157"/>
      <c r="KPO2" s="157"/>
      <c r="KPP2" s="157"/>
      <c r="KPQ2" s="157"/>
      <c r="KPR2" s="157"/>
      <c r="KPS2" s="157"/>
      <c r="KPT2" s="157"/>
      <c r="KPU2" s="157"/>
      <c r="KPV2" s="157"/>
      <c r="KPW2" s="157"/>
      <c r="KPX2" s="157"/>
      <c r="KPY2" s="157"/>
      <c r="KPZ2" s="157"/>
      <c r="KQA2" s="157"/>
      <c r="KQB2" s="157"/>
      <c r="KQC2" s="157"/>
      <c r="KQD2" s="157"/>
      <c r="KQE2" s="157"/>
      <c r="KQF2" s="157"/>
      <c r="KQG2" s="157"/>
      <c r="KQH2" s="157"/>
      <c r="KQI2" s="157"/>
      <c r="KQJ2" s="157"/>
      <c r="KQK2" s="157"/>
      <c r="KQL2" s="157"/>
      <c r="KQM2" s="157"/>
      <c r="KQN2" s="157"/>
      <c r="KQO2" s="157"/>
      <c r="KQP2" s="157"/>
      <c r="KQQ2" s="157"/>
      <c r="KQR2" s="157"/>
      <c r="KQS2" s="157"/>
      <c r="KQT2" s="157"/>
      <c r="KQU2" s="157"/>
      <c r="KQV2" s="157"/>
      <c r="KQW2" s="157"/>
      <c r="KQX2" s="157"/>
      <c r="KQY2" s="157"/>
      <c r="KQZ2" s="157"/>
      <c r="KRA2" s="157"/>
      <c r="KRB2" s="157"/>
      <c r="KRC2" s="157"/>
      <c r="KRD2" s="157"/>
      <c r="KRE2" s="157"/>
      <c r="KRF2" s="157"/>
      <c r="KRG2" s="157"/>
      <c r="KRH2" s="157"/>
      <c r="KRI2" s="157"/>
      <c r="KRJ2" s="157"/>
      <c r="KRK2" s="157"/>
      <c r="KRL2" s="157"/>
      <c r="KRM2" s="157"/>
      <c r="KRN2" s="157"/>
      <c r="KRO2" s="157"/>
      <c r="KRP2" s="157"/>
      <c r="KRQ2" s="157"/>
      <c r="KRR2" s="157"/>
      <c r="KRS2" s="157"/>
      <c r="KRT2" s="157"/>
      <c r="KRU2" s="157"/>
      <c r="KRV2" s="157"/>
      <c r="KRW2" s="157"/>
      <c r="KRX2" s="157"/>
      <c r="KRY2" s="157"/>
      <c r="KRZ2" s="157"/>
      <c r="KSA2" s="157"/>
      <c r="KSB2" s="157"/>
      <c r="KSC2" s="157"/>
      <c r="KSD2" s="157"/>
      <c r="KSE2" s="157"/>
      <c r="KSF2" s="157"/>
      <c r="KSG2" s="157"/>
      <c r="KSH2" s="157"/>
      <c r="KSI2" s="157"/>
      <c r="KSJ2" s="157"/>
      <c r="KSK2" s="157"/>
      <c r="KSL2" s="157"/>
      <c r="KSM2" s="157"/>
      <c r="KSN2" s="157"/>
      <c r="KSO2" s="157"/>
      <c r="KSP2" s="157"/>
      <c r="KSQ2" s="157"/>
      <c r="KSR2" s="157"/>
      <c r="KSS2" s="157"/>
      <c r="KST2" s="157"/>
      <c r="KSU2" s="157"/>
      <c r="KSV2" s="157"/>
      <c r="KSW2" s="157"/>
      <c r="KSX2" s="157"/>
      <c r="KSY2" s="157"/>
      <c r="KSZ2" s="157"/>
      <c r="KTA2" s="157"/>
      <c r="KTB2" s="157"/>
      <c r="KTC2" s="157"/>
      <c r="KTD2" s="157"/>
      <c r="KTE2" s="157"/>
      <c r="KTF2" s="157"/>
      <c r="KTG2" s="157"/>
      <c r="KTH2" s="157"/>
      <c r="KTI2" s="157"/>
      <c r="KTJ2" s="157"/>
      <c r="KTK2" s="157"/>
      <c r="KTL2" s="157"/>
      <c r="KTM2" s="157"/>
      <c r="KTN2" s="157"/>
      <c r="KTO2" s="157"/>
      <c r="KTP2" s="157"/>
      <c r="KTQ2" s="157"/>
      <c r="KTR2" s="157"/>
      <c r="KTS2" s="157"/>
      <c r="KTT2" s="157"/>
      <c r="KTU2" s="157"/>
      <c r="KTV2" s="157"/>
      <c r="KTW2" s="157"/>
      <c r="KTX2" s="157"/>
      <c r="KTY2" s="157"/>
      <c r="KTZ2" s="157"/>
      <c r="KUA2" s="157"/>
      <c r="KUB2" s="157"/>
      <c r="KUC2" s="157"/>
      <c r="KUD2" s="157"/>
      <c r="KUE2" s="157"/>
      <c r="KUF2" s="157"/>
      <c r="KUG2" s="157"/>
      <c r="KUH2" s="157"/>
      <c r="KUI2" s="157"/>
      <c r="KUJ2" s="157"/>
      <c r="KUK2" s="157"/>
      <c r="KUL2" s="157"/>
      <c r="KUM2" s="157"/>
      <c r="KUN2" s="157"/>
      <c r="KUO2" s="157"/>
      <c r="KUP2" s="157"/>
      <c r="KUQ2" s="157"/>
      <c r="KUR2" s="157"/>
      <c r="KUS2" s="157"/>
      <c r="KUT2" s="157"/>
      <c r="KUU2" s="157"/>
      <c r="KUV2" s="157"/>
      <c r="KUW2" s="157"/>
      <c r="KUX2" s="157"/>
      <c r="KUY2" s="157"/>
      <c r="KUZ2" s="157"/>
      <c r="KVA2" s="157"/>
      <c r="KVB2" s="157"/>
      <c r="KVC2" s="157"/>
      <c r="KVD2" s="157"/>
      <c r="KVE2" s="157"/>
      <c r="KVF2" s="157"/>
      <c r="KVG2" s="157"/>
      <c r="KVH2" s="157"/>
      <c r="KVI2" s="157"/>
      <c r="KVJ2" s="157"/>
      <c r="KVK2" s="157"/>
      <c r="KVL2" s="157"/>
      <c r="KVM2" s="157"/>
      <c r="KVN2" s="157"/>
      <c r="KVO2" s="157"/>
      <c r="KVP2" s="157"/>
      <c r="KVQ2" s="157"/>
      <c r="KVR2" s="157"/>
      <c r="KVS2" s="157"/>
      <c r="KVT2" s="157"/>
      <c r="KVU2" s="157"/>
      <c r="KVV2" s="157"/>
      <c r="KVW2" s="157"/>
      <c r="KVX2" s="157"/>
      <c r="KVY2" s="157"/>
      <c r="KVZ2" s="157"/>
      <c r="KWA2" s="157"/>
      <c r="KWB2" s="157"/>
      <c r="KWC2" s="157"/>
      <c r="KWD2" s="157"/>
      <c r="KWE2" s="157"/>
      <c r="KWF2" s="157"/>
      <c r="KWG2" s="157"/>
      <c r="KWH2" s="157"/>
      <c r="KWI2" s="157"/>
      <c r="KWJ2" s="157"/>
      <c r="KWK2" s="157"/>
      <c r="KWL2" s="157"/>
      <c r="KWM2" s="157"/>
      <c r="KWN2" s="157"/>
      <c r="KWO2" s="157"/>
      <c r="KWP2" s="157"/>
      <c r="KWQ2" s="157"/>
      <c r="KWR2" s="157"/>
      <c r="KWS2" s="157"/>
      <c r="KWT2" s="157"/>
      <c r="KWU2" s="157"/>
      <c r="KWV2" s="157"/>
      <c r="KWW2" s="157"/>
      <c r="KWX2" s="157"/>
      <c r="KWY2" s="157"/>
      <c r="KWZ2" s="157"/>
      <c r="KXA2" s="157"/>
      <c r="KXB2" s="157"/>
      <c r="KXC2" s="157"/>
      <c r="KXD2" s="157"/>
      <c r="KXE2" s="157"/>
      <c r="KXF2" s="157"/>
      <c r="KXG2" s="157"/>
      <c r="KXH2" s="157"/>
      <c r="KXI2" s="157"/>
      <c r="KXJ2" s="157"/>
      <c r="KXK2" s="157"/>
      <c r="KXL2" s="157"/>
      <c r="KXM2" s="157"/>
      <c r="KXN2" s="157"/>
      <c r="KXO2" s="157"/>
      <c r="KXP2" s="157"/>
      <c r="KXQ2" s="157"/>
      <c r="KXR2" s="157"/>
      <c r="KXS2" s="157"/>
      <c r="KXT2" s="157"/>
      <c r="KXU2" s="157"/>
      <c r="KXV2" s="157"/>
      <c r="KXW2" s="157"/>
      <c r="KXX2" s="157"/>
      <c r="KXY2" s="157"/>
      <c r="KXZ2" s="157"/>
      <c r="KYA2" s="157"/>
      <c r="KYB2" s="157"/>
      <c r="KYC2" s="157"/>
      <c r="KYD2" s="157"/>
      <c r="KYE2" s="157"/>
      <c r="KYF2" s="157"/>
      <c r="KYG2" s="157"/>
      <c r="KYH2" s="157"/>
      <c r="KYI2" s="157"/>
      <c r="KYJ2" s="157"/>
      <c r="KYK2" s="157"/>
      <c r="KYL2" s="157"/>
      <c r="KYM2" s="157"/>
      <c r="KYN2" s="157"/>
      <c r="KYO2" s="157"/>
      <c r="KYP2" s="157"/>
      <c r="KYQ2" s="157"/>
      <c r="KYR2" s="157"/>
      <c r="KYS2" s="157"/>
      <c r="KYT2" s="157"/>
      <c r="KYU2" s="157"/>
      <c r="KYV2" s="157"/>
      <c r="KYW2" s="157"/>
      <c r="KYX2" s="157"/>
      <c r="KYY2" s="157"/>
      <c r="KYZ2" s="157"/>
      <c r="KZA2" s="157"/>
      <c r="KZB2" s="157"/>
      <c r="KZC2" s="157"/>
      <c r="KZD2" s="157"/>
      <c r="KZE2" s="157"/>
      <c r="KZF2" s="157"/>
      <c r="KZG2" s="157"/>
      <c r="KZH2" s="157"/>
      <c r="KZI2" s="157"/>
      <c r="KZJ2" s="157"/>
      <c r="KZK2" s="157"/>
      <c r="KZL2" s="157"/>
      <c r="KZM2" s="157"/>
      <c r="KZN2" s="157"/>
      <c r="KZO2" s="157"/>
      <c r="KZP2" s="157"/>
      <c r="KZQ2" s="157"/>
      <c r="KZR2" s="157"/>
      <c r="KZS2" s="157"/>
      <c r="KZT2" s="157"/>
      <c r="KZU2" s="157"/>
      <c r="KZV2" s="157"/>
      <c r="KZW2" s="157"/>
      <c r="KZX2" s="157"/>
      <c r="KZY2" s="157"/>
      <c r="KZZ2" s="157"/>
      <c r="LAA2" s="157"/>
      <c r="LAB2" s="157"/>
      <c r="LAC2" s="157"/>
      <c r="LAD2" s="157"/>
      <c r="LAE2" s="157"/>
      <c r="LAF2" s="157"/>
      <c r="LAG2" s="157"/>
      <c r="LAH2" s="157"/>
      <c r="LAI2" s="157"/>
      <c r="LAJ2" s="157"/>
      <c r="LAK2" s="157"/>
      <c r="LAL2" s="157"/>
      <c r="LAM2" s="157"/>
      <c r="LAN2" s="157"/>
      <c r="LAO2" s="157"/>
      <c r="LAP2" s="157"/>
      <c r="LAQ2" s="157"/>
      <c r="LAR2" s="157"/>
      <c r="LAS2" s="157"/>
      <c r="LAT2" s="157"/>
      <c r="LAU2" s="157"/>
      <c r="LAV2" s="157"/>
      <c r="LAW2" s="157"/>
      <c r="LAX2" s="157"/>
      <c r="LAY2" s="157"/>
      <c r="LAZ2" s="157"/>
      <c r="LBA2" s="157"/>
      <c r="LBB2" s="157"/>
      <c r="LBC2" s="157"/>
      <c r="LBD2" s="157"/>
      <c r="LBE2" s="157"/>
      <c r="LBF2" s="157"/>
      <c r="LBG2" s="157"/>
      <c r="LBH2" s="157"/>
      <c r="LBI2" s="157"/>
      <c r="LBJ2" s="157"/>
      <c r="LBK2" s="157"/>
      <c r="LBL2" s="157"/>
      <c r="LBM2" s="157"/>
      <c r="LBN2" s="157"/>
      <c r="LBO2" s="157"/>
      <c r="LBP2" s="157"/>
      <c r="LBQ2" s="157"/>
      <c r="LBR2" s="157"/>
      <c r="LBS2" s="157"/>
      <c r="LBT2" s="157"/>
      <c r="LBU2" s="157"/>
      <c r="LBV2" s="157"/>
      <c r="LBW2" s="157"/>
      <c r="LBX2" s="157"/>
      <c r="LBY2" s="157"/>
      <c r="LBZ2" s="157"/>
      <c r="LCA2" s="157"/>
      <c r="LCB2" s="157"/>
      <c r="LCC2" s="157"/>
      <c r="LCD2" s="157"/>
      <c r="LCE2" s="157"/>
      <c r="LCF2" s="157"/>
      <c r="LCG2" s="157"/>
      <c r="LCH2" s="157"/>
      <c r="LCI2" s="157"/>
      <c r="LCJ2" s="157"/>
      <c r="LCK2" s="157"/>
      <c r="LCL2" s="157"/>
      <c r="LCM2" s="157"/>
      <c r="LCN2" s="157"/>
      <c r="LCO2" s="157"/>
      <c r="LCP2" s="157"/>
      <c r="LCQ2" s="157"/>
      <c r="LCR2" s="157"/>
      <c r="LCS2" s="157"/>
      <c r="LCT2" s="157"/>
      <c r="LCU2" s="157"/>
      <c r="LCV2" s="157"/>
      <c r="LCW2" s="157"/>
      <c r="LCX2" s="157"/>
      <c r="LCY2" s="157"/>
      <c r="LCZ2" s="157"/>
      <c r="LDA2" s="157"/>
      <c r="LDB2" s="157"/>
      <c r="LDC2" s="157"/>
      <c r="LDD2" s="157"/>
      <c r="LDE2" s="157"/>
      <c r="LDF2" s="157"/>
      <c r="LDG2" s="157"/>
      <c r="LDH2" s="157"/>
      <c r="LDI2" s="157"/>
      <c r="LDJ2" s="157"/>
      <c r="LDK2" s="157"/>
      <c r="LDL2" s="157"/>
      <c r="LDM2" s="157"/>
      <c r="LDN2" s="157"/>
      <c r="LDO2" s="157"/>
      <c r="LDP2" s="157"/>
      <c r="LDQ2" s="157"/>
      <c r="LDR2" s="157"/>
      <c r="LDS2" s="157"/>
      <c r="LDT2" s="157"/>
      <c r="LDU2" s="157"/>
      <c r="LDV2" s="157"/>
      <c r="LDW2" s="157"/>
      <c r="LDX2" s="157"/>
      <c r="LDY2" s="157"/>
      <c r="LDZ2" s="157"/>
      <c r="LEA2" s="157"/>
      <c r="LEB2" s="157"/>
      <c r="LEC2" s="157"/>
      <c r="LED2" s="157"/>
      <c r="LEE2" s="157"/>
      <c r="LEF2" s="157"/>
      <c r="LEG2" s="157"/>
      <c r="LEH2" s="157"/>
      <c r="LEI2" s="157"/>
      <c r="LEJ2" s="157"/>
      <c r="LEK2" s="157"/>
      <c r="LEL2" s="157"/>
      <c r="LEM2" s="157"/>
      <c r="LEN2" s="157"/>
      <c r="LEO2" s="157"/>
      <c r="LEP2" s="157"/>
      <c r="LEQ2" s="157"/>
      <c r="LER2" s="157"/>
      <c r="LES2" s="157"/>
      <c r="LET2" s="157"/>
      <c r="LEU2" s="157"/>
      <c r="LEV2" s="157"/>
      <c r="LEW2" s="157"/>
      <c r="LEX2" s="157"/>
      <c r="LEY2" s="157"/>
      <c r="LEZ2" s="157"/>
      <c r="LFA2" s="157"/>
      <c r="LFB2" s="157"/>
      <c r="LFC2" s="157"/>
      <c r="LFD2" s="157"/>
      <c r="LFE2" s="157"/>
      <c r="LFF2" s="157"/>
      <c r="LFG2" s="157"/>
      <c r="LFH2" s="157"/>
      <c r="LFI2" s="157"/>
      <c r="LFJ2" s="157"/>
      <c r="LFK2" s="157"/>
      <c r="LFL2" s="157"/>
      <c r="LFM2" s="157"/>
      <c r="LFN2" s="157"/>
      <c r="LFO2" s="157"/>
      <c r="LFP2" s="157"/>
      <c r="LFQ2" s="157"/>
      <c r="LFR2" s="157"/>
      <c r="LFS2" s="157"/>
      <c r="LFT2" s="157"/>
      <c r="LFU2" s="157"/>
      <c r="LFV2" s="157"/>
      <c r="LFW2" s="157"/>
      <c r="LFX2" s="157"/>
      <c r="LFY2" s="157"/>
      <c r="LFZ2" s="157"/>
      <c r="LGA2" s="157"/>
      <c r="LGB2" s="157"/>
      <c r="LGC2" s="157"/>
      <c r="LGD2" s="157"/>
      <c r="LGE2" s="157"/>
      <c r="LGF2" s="157"/>
      <c r="LGG2" s="157"/>
      <c r="LGH2" s="157"/>
      <c r="LGI2" s="157"/>
      <c r="LGJ2" s="157"/>
      <c r="LGK2" s="157"/>
      <c r="LGL2" s="157"/>
      <c r="LGM2" s="157"/>
      <c r="LGN2" s="157"/>
      <c r="LGO2" s="157"/>
      <c r="LGP2" s="157"/>
      <c r="LGQ2" s="157"/>
      <c r="LGR2" s="157"/>
      <c r="LGS2" s="157"/>
      <c r="LGT2" s="157"/>
      <c r="LGU2" s="157"/>
      <c r="LGV2" s="157"/>
      <c r="LGW2" s="157"/>
      <c r="LGX2" s="157"/>
      <c r="LGY2" s="157"/>
      <c r="LGZ2" s="157"/>
      <c r="LHA2" s="157"/>
      <c r="LHB2" s="157"/>
      <c r="LHC2" s="157"/>
      <c r="LHD2" s="157"/>
      <c r="LHE2" s="157"/>
      <c r="LHF2" s="157"/>
      <c r="LHG2" s="157"/>
      <c r="LHH2" s="157"/>
      <c r="LHI2" s="157"/>
      <c r="LHJ2" s="157"/>
      <c r="LHK2" s="157"/>
      <c r="LHL2" s="157"/>
      <c r="LHM2" s="157"/>
      <c r="LHN2" s="157"/>
      <c r="LHO2" s="157"/>
      <c r="LHP2" s="157"/>
      <c r="LHQ2" s="157"/>
      <c r="LHR2" s="157"/>
      <c r="LHS2" s="157"/>
      <c r="LHT2" s="157"/>
      <c r="LHU2" s="157"/>
      <c r="LHV2" s="157"/>
      <c r="LHW2" s="157"/>
      <c r="LHX2" s="157"/>
      <c r="LHY2" s="157"/>
      <c r="LHZ2" s="157"/>
      <c r="LIA2" s="157"/>
      <c r="LIB2" s="157"/>
      <c r="LIC2" s="157"/>
      <c r="LID2" s="157"/>
      <c r="LIE2" s="157"/>
      <c r="LIF2" s="157"/>
      <c r="LIG2" s="157"/>
      <c r="LIH2" s="157"/>
      <c r="LII2" s="157"/>
      <c r="LIJ2" s="157"/>
      <c r="LIK2" s="157"/>
      <c r="LIL2" s="157"/>
      <c r="LIM2" s="157"/>
      <c r="LIN2" s="157"/>
      <c r="LIO2" s="157"/>
      <c r="LIP2" s="157"/>
      <c r="LIQ2" s="157"/>
      <c r="LIR2" s="157"/>
      <c r="LIS2" s="157"/>
      <c r="LIT2" s="157"/>
      <c r="LIU2" s="157"/>
      <c r="LIV2" s="157"/>
      <c r="LIW2" s="157"/>
      <c r="LIX2" s="157"/>
      <c r="LIY2" s="157"/>
      <c r="LIZ2" s="157"/>
      <c r="LJA2" s="157"/>
      <c r="LJB2" s="157"/>
      <c r="LJC2" s="157"/>
      <c r="LJD2" s="157"/>
      <c r="LJE2" s="157"/>
      <c r="LJF2" s="157"/>
      <c r="LJG2" s="157"/>
      <c r="LJH2" s="157"/>
      <c r="LJI2" s="157"/>
      <c r="LJJ2" s="157"/>
      <c r="LJK2" s="157"/>
      <c r="LJL2" s="157"/>
      <c r="LJM2" s="157"/>
      <c r="LJN2" s="157"/>
      <c r="LJO2" s="157"/>
      <c r="LJP2" s="157"/>
      <c r="LJQ2" s="157"/>
      <c r="LJR2" s="157"/>
      <c r="LJS2" s="157"/>
      <c r="LJT2" s="157"/>
      <c r="LJU2" s="157"/>
      <c r="LJV2" s="157"/>
      <c r="LJW2" s="157"/>
      <c r="LJX2" s="157"/>
      <c r="LJY2" s="157"/>
      <c r="LJZ2" s="157"/>
      <c r="LKA2" s="157"/>
      <c r="LKB2" s="157"/>
      <c r="LKC2" s="157"/>
      <c r="LKD2" s="157"/>
      <c r="LKE2" s="157"/>
      <c r="LKF2" s="157"/>
      <c r="LKG2" s="157"/>
      <c r="LKH2" s="157"/>
      <c r="LKI2" s="157"/>
      <c r="LKJ2" s="157"/>
      <c r="LKK2" s="157"/>
      <c r="LKL2" s="157"/>
      <c r="LKM2" s="157"/>
      <c r="LKN2" s="157"/>
      <c r="LKO2" s="157"/>
      <c r="LKP2" s="157"/>
      <c r="LKQ2" s="157"/>
      <c r="LKR2" s="157"/>
      <c r="LKS2" s="157"/>
      <c r="LKT2" s="157"/>
      <c r="LKU2" s="157"/>
      <c r="LKV2" s="157"/>
      <c r="LKW2" s="157"/>
      <c r="LKX2" s="157"/>
      <c r="LKY2" s="157"/>
      <c r="LKZ2" s="157"/>
      <c r="LLA2" s="157"/>
      <c r="LLB2" s="157"/>
      <c r="LLC2" s="157"/>
      <c r="LLD2" s="157"/>
      <c r="LLE2" s="157"/>
      <c r="LLF2" s="157"/>
      <c r="LLG2" s="157"/>
      <c r="LLH2" s="157"/>
      <c r="LLI2" s="157"/>
      <c r="LLJ2" s="157"/>
      <c r="LLK2" s="157"/>
      <c r="LLL2" s="157"/>
      <c r="LLM2" s="157"/>
      <c r="LLN2" s="157"/>
      <c r="LLO2" s="157"/>
      <c r="LLP2" s="157"/>
      <c r="LLQ2" s="157"/>
      <c r="LLR2" s="157"/>
      <c r="LLS2" s="157"/>
      <c r="LLT2" s="157"/>
      <c r="LLU2" s="157"/>
      <c r="LLV2" s="157"/>
      <c r="LLW2" s="157"/>
      <c r="LLX2" s="157"/>
      <c r="LLY2" s="157"/>
      <c r="LLZ2" s="157"/>
      <c r="LMA2" s="157"/>
      <c r="LMB2" s="157"/>
      <c r="LMC2" s="157"/>
      <c r="LMD2" s="157"/>
      <c r="LME2" s="157"/>
      <c r="LMF2" s="157"/>
      <c r="LMG2" s="157"/>
      <c r="LMH2" s="157"/>
      <c r="LMI2" s="157"/>
      <c r="LMJ2" s="157"/>
      <c r="LMK2" s="157"/>
      <c r="LML2" s="157"/>
      <c r="LMM2" s="157"/>
      <c r="LMN2" s="157"/>
      <c r="LMO2" s="157"/>
      <c r="LMP2" s="157"/>
      <c r="LMQ2" s="157"/>
      <c r="LMR2" s="157"/>
      <c r="LMS2" s="157"/>
      <c r="LMT2" s="157"/>
      <c r="LMU2" s="157"/>
      <c r="LMV2" s="157"/>
      <c r="LMW2" s="157"/>
      <c r="LMX2" s="157"/>
      <c r="LMY2" s="157"/>
      <c r="LMZ2" s="157"/>
      <c r="LNA2" s="157"/>
      <c r="LNB2" s="157"/>
      <c r="LNC2" s="157"/>
      <c r="LND2" s="157"/>
      <c r="LNE2" s="157"/>
      <c r="LNF2" s="157"/>
      <c r="LNG2" s="157"/>
      <c r="LNH2" s="157"/>
      <c r="LNI2" s="157"/>
      <c r="LNJ2" s="157"/>
      <c r="LNK2" s="157"/>
      <c r="LNL2" s="157"/>
      <c r="LNM2" s="157"/>
      <c r="LNN2" s="157"/>
      <c r="LNO2" s="157"/>
      <c r="LNP2" s="157"/>
      <c r="LNQ2" s="157"/>
      <c r="LNR2" s="157"/>
      <c r="LNS2" s="157"/>
      <c r="LNT2" s="157"/>
      <c r="LNU2" s="157"/>
      <c r="LNV2" s="157"/>
      <c r="LNW2" s="157"/>
      <c r="LNX2" s="157"/>
      <c r="LNY2" s="157"/>
      <c r="LNZ2" s="157"/>
      <c r="LOA2" s="157"/>
      <c r="LOB2" s="157"/>
      <c r="LOC2" s="157"/>
      <c r="LOD2" s="157"/>
      <c r="LOE2" s="157"/>
      <c r="LOF2" s="157"/>
      <c r="LOG2" s="157"/>
      <c r="LOH2" s="157"/>
      <c r="LOI2" s="157"/>
      <c r="LOJ2" s="157"/>
      <c r="LOK2" s="157"/>
      <c r="LOL2" s="157"/>
      <c r="LOM2" s="157"/>
      <c r="LON2" s="157"/>
      <c r="LOO2" s="157"/>
      <c r="LOP2" s="157"/>
      <c r="LOQ2" s="157"/>
      <c r="LOR2" s="157"/>
      <c r="LOS2" s="157"/>
      <c r="LOT2" s="157"/>
      <c r="LOU2" s="157"/>
      <c r="LOV2" s="157"/>
      <c r="LOW2" s="157"/>
      <c r="LOX2" s="157"/>
      <c r="LOY2" s="157"/>
      <c r="LOZ2" s="157"/>
      <c r="LPA2" s="157"/>
      <c r="LPB2" s="157"/>
      <c r="LPC2" s="157"/>
      <c r="LPD2" s="157"/>
      <c r="LPE2" s="157"/>
      <c r="LPF2" s="157"/>
      <c r="LPG2" s="157"/>
      <c r="LPH2" s="157"/>
      <c r="LPI2" s="157"/>
      <c r="LPJ2" s="157"/>
      <c r="LPK2" s="157"/>
      <c r="LPL2" s="157"/>
      <c r="LPM2" s="157"/>
      <c r="LPN2" s="157"/>
      <c r="LPO2" s="157"/>
      <c r="LPP2" s="157"/>
      <c r="LPQ2" s="157"/>
      <c r="LPR2" s="157"/>
      <c r="LPS2" s="157"/>
      <c r="LPT2" s="157"/>
      <c r="LPU2" s="157"/>
      <c r="LPV2" s="157"/>
      <c r="LPW2" s="157"/>
      <c r="LPX2" s="157"/>
      <c r="LPY2" s="157"/>
      <c r="LPZ2" s="157"/>
      <c r="LQA2" s="157"/>
      <c r="LQB2" s="157"/>
      <c r="LQC2" s="157"/>
      <c r="LQD2" s="157"/>
      <c r="LQE2" s="157"/>
      <c r="LQF2" s="157"/>
      <c r="LQG2" s="157"/>
      <c r="LQH2" s="157"/>
      <c r="LQI2" s="157"/>
      <c r="LQJ2" s="157"/>
      <c r="LQK2" s="157"/>
      <c r="LQL2" s="157"/>
      <c r="LQM2" s="157"/>
      <c r="LQN2" s="157"/>
      <c r="LQO2" s="157"/>
      <c r="LQP2" s="157"/>
      <c r="LQQ2" s="157"/>
      <c r="LQR2" s="157"/>
      <c r="LQS2" s="157"/>
      <c r="LQT2" s="157"/>
      <c r="LQU2" s="157"/>
      <c r="LQV2" s="157"/>
      <c r="LQW2" s="157"/>
      <c r="LQX2" s="157"/>
      <c r="LQY2" s="157"/>
      <c r="LQZ2" s="157"/>
      <c r="LRA2" s="157"/>
      <c r="LRB2" s="157"/>
      <c r="LRC2" s="157"/>
      <c r="LRD2" s="157"/>
      <c r="LRE2" s="157"/>
      <c r="LRF2" s="157"/>
      <c r="LRG2" s="157"/>
      <c r="LRH2" s="157"/>
      <c r="LRI2" s="157"/>
      <c r="LRJ2" s="157"/>
      <c r="LRK2" s="157"/>
      <c r="LRL2" s="157"/>
      <c r="LRM2" s="157"/>
      <c r="LRN2" s="157"/>
      <c r="LRO2" s="157"/>
      <c r="LRP2" s="157"/>
      <c r="LRQ2" s="157"/>
      <c r="LRR2" s="157"/>
      <c r="LRS2" s="157"/>
      <c r="LRT2" s="157"/>
      <c r="LRU2" s="157"/>
      <c r="LRV2" s="157"/>
      <c r="LRW2" s="157"/>
      <c r="LRX2" s="157"/>
      <c r="LRY2" s="157"/>
      <c r="LRZ2" s="157"/>
      <c r="LSA2" s="157"/>
      <c r="LSB2" s="157"/>
      <c r="LSC2" s="157"/>
      <c r="LSD2" s="157"/>
      <c r="LSE2" s="157"/>
      <c r="LSF2" s="157"/>
      <c r="LSG2" s="157"/>
      <c r="LSH2" s="157"/>
      <c r="LSI2" s="157"/>
      <c r="LSJ2" s="157"/>
      <c r="LSK2" s="157"/>
      <c r="LSL2" s="157"/>
      <c r="LSM2" s="157"/>
      <c r="LSN2" s="157"/>
      <c r="LSO2" s="157"/>
      <c r="LSP2" s="157"/>
      <c r="LSQ2" s="157"/>
      <c r="LSR2" s="157"/>
      <c r="LSS2" s="157"/>
      <c r="LST2" s="157"/>
      <c r="LSU2" s="157"/>
      <c r="LSV2" s="157"/>
      <c r="LSW2" s="157"/>
      <c r="LSX2" s="157"/>
      <c r="LSY2" s="157"/>
      <c r="LSZ2" s="157"/>
      <c r="LTA2" s="157"/>
      <c r="LTB2" s="157"/>
      <c r="LTC2" s="157"/>
      <c r="LTD2" s="157"/>
      <c r="LTE2" s="157"/>
      <c r="LTF2" s="157"/>
      <c r="LTG2" s="157"/>
      <c r="LTH2" s="157"/>
      <c r="LTI2" s="157"/>
      <c r="LTJ2" s="157"/>
      <c r="LTK2" s="157"/>
      <c r="LTL2" s="157"/>
      <c r="LTM2" s="157"/>
      <c r="LTN2" s="157"/>
      <c r="LTO2" s="157"/>
      <c r="LTP2" s="157"/>
      <c r="LTQ2" s="157"/>
      <c r="LTR2" s="157"/>
      <c r="LTS2" s="157"/>
      <c r="LTT2" s="157"/>
      <c r="LTU2" s="157"/>
      <c r="LTV2" s="157"/>
      <c r="LTW2" s="157"/>
      <c r="LTX2" s="157"/>
      <c r="LTY2" s="157"/>
      <c r="LTZ2" s="157"/>
      <c r="LUA2" s="157"/>
      <c r="LUB2" s="157"/>
      <c r="LUC2" s="157"/>
      <c r="LUD2" s="157"/>
      <c r="LUE2" s="157"/>
      <c r="LUF2" s="157"/>
      <c r="LUG2" s="157"/>
      <c r="LUH2" s="157"/>
      <c r="LUI2" s="157"/>
      <c r="LUJ2" s="157"/>
      <c r="LUK2" s="157"/>
      <c r="LUL2" s="157"/>
      <c r="LUM2" s="157"/>
      <c r="LUN2" s="157"/>
      <c r="LUO2" s="157"/>
      <c r="LUP2" s="157"/>
      <c r="LUQ2" s="157"/>
      <c r="LUR2" s="157"/>
      <c r="LUS2" s="157"/>
      <c r="LUT2" s="157"/>
      <c r="LUU2" s="157"/>
      <c r="LUV2" s="157"/>
      <c r="LUW2" s="157"/>
      <c r="LUX2" s="157"/>
      <c r="LUY2" s="157"/>
      <c r="LUZ2" s="157"/>
      <c r="LVA2" s="157"/>
      <c r="LVB2" s="157"/>
      <c r="LVC2" s="157"/>
      <c r="LVD2" s="157"/>
      <c r="LVE2" s="157"/>
      <c r="LVF2" s="157"/>
      <c r="LVG2" s="157"/>
      <c r="LVH2" s="157"/>
      <c r="LVI2" s="157"/>
      <c r="LVJ2" s="157"/>
      <c r="LVK2" s="157"/>
      <c r="LVL2" s="157"/>
      <c r="LVM2" s="157"/>
      <c r="LVN2" s="157"/>
      <c r="LVO2" s="157"/>
      <c r="LVP2" s="157"/>
      <c r="LVQ2" s="157"/>
      <c r="LVR2" s="157"/>
      <c r="LVS2" s="157"/>
      <c r="LVT2" s="157"/>
      <c r="LVU2" s="157"/>
      <c r="LVV2" s="157"/>
      <c r="LVW2" s="157"/>
      <c r="LVX2" s="157"/>
      <c r="LVY2" s="157"/>
      <c r="LVZ2" s="157"/>
      <c r="LWA2" s="157"/>
      <c r="LWB2" s="157"/>
      <c r="LWC2" s="157"/>
      <c r="LWD2" s="157"/>
      <c r="LWE2" s="157"/>
      <c r="LWF2" s="157"/>
      <c r="LWG2" s="157"/>
      <c r="LWH2" s="157"/>
      <c r="LWI2" s="157"/>
      <c r="LWJ2" s="157"/>
      <c r="LWK2" s="157"/>
      <c r="LWL2" s="157"/>
      <c r="LWM2" s="157"/>
      <c r="LWN2" s="157"/>
      <c r="LWO2" s="157"/>
      <c r="LWP2" s="157"/>
      <c r="LWQ2" s="157"/>
      <c r="LWR2" s="157"/>
      <c r="LWS2" s="157"/>
      <c r="LWT2" s="157"/>
      <c r="LWU2" s="157"/>
      <c r="LWV2" s="157"/>
      <c r="LWW2" s="157"/>
      <c r="LWX2" s="157"/>
      <c r="LWY2" s="157"/>
      <c r="LWZ2" s="157"/>
      <c r="LXA2" s="157"/>
      <c r="LXB2" s="157"/>
      <c r="LXC2" s="157"/>
      <c r="LXD2" s="157"/>
      <c r="LXE2" s="157"/>
      <c r="LXF2" s="157"/>
      <c r="LXG2" s="157"/>
      <c r="LXH2" s="157"/>
      <c r="LXI2" s="157"/>
      <c r="LXJ2" s="157"/>
      <c r="LXK2" s="157"/>
      <c r="LXL2" s="157"/>
      <c r="LXM2" s="157"/>
      <c r="LXN2" s="157"/>
      <c r="LXO2" s="157"/>
      <c r="LXP2" s="157"/>
      <c r="LXQ2" s="157"/>
      <c r="LXR2" s="157"/>
      <c r="LXS2" s="157"/>
      <c r="LXT2" s="157"/>
      <c r="LXU2" s="157"/>
      <c r="LXV2" s="157"/>
      <c r="LXW2" s="157"/>
      <c r="LXX2" s="157"/>
      <c r="LXY2" s="157"/>
      <c r="LXZ2" s="157"/>
      <c r="LYA2" s="157"/>
      <c r="LYB2" s="157"/>
      <c r="LYC2" s="157"/>
      <c r="LYD2" s="157"/>
      <c r="LYE2" s="157"/>
      <c r="LYF2" s="157"/>
      <c r="LYG2" s="157"/>
      <c r="LYH2" s="157"/>
      <c r="LYI2" s="157"/>
      <c r="LYJ2" s="157"/>
      <c r="LYK2" s="157"/>
      <c r="LYL2" s="157"/>
      <c r="LYM2" s="157"/>
      <c r="LYN2" s="157"/>
      <c r="LYO2" s="157"/>
      <c r="LYP2" s="157"/>
      <c r="LYQ2" s="157"/>
      <c r="LYR2" s="157"/>
      <c r="LYS2" s="157"/>
      <c r="LYT2" s="157"/>
      <c r="LYU2" s="157"/>
      <c r="LYV2" s="157"/>
      <c r="LYW2" s="157"/>
      <c r="LYX2" s="157"/>
      <c r="LYY2" s="157"/>
      <c r="LYZ2" s="157"/>
      <c r="LZA2" s="157"/>
      <c r="LZB2" s="157"/>
      <c r="LZC2" s="157"/>
      <c r="LZD2" s="157"/>
      <c r="LZE2" s="157"/>
      <c r="LZF2" s="157"/>
      <c r="LZG2" s="157"/>
      <c r="LZH2" s="157"/>
      <c r="LZI2" s="157"/>
      <c r="LZJ2" s="157"/>
      <c r="LZK2" s="157"/>
      <c r="LZL2" s="157"/>
      <c r="LZM2" s="157"/>
      <c r="LZN2" s="157"/>
      <c r="LZO2" s="157"/>
      <c r="LZP2" s="157"/>
      <c r="LZQ2" s="157"/>
      <c r="LZR2" s="157"/>
      <c r="LZS2" s="157"/>
      <c r="LZT2" s="157"/>
      <c r="LZU2" s="157"/>
      <c r="LZV2" s="157"/>
      <c r="LZW2" s="157"/>
      <c r="LZX2" s="157"/>
      <c r="LZY2" s="157"/>
      <c r="LZZ2" s="157"/>
      <c r="MAA2" s="157"/>
      <c r="MAB2" s="157"/>
      <c r="MAC2" s="157"/>
      <c r="MAD2" s="157"/>
      <c r="MAE2" s="157"/>
      <c r="MAF2" s="157"/>
      <c r="MAG2" s="157"/>
      <c r="MAH2" s="157"/>
      <c r="MAI2" s="157"/>
      <c r="MAJ2" s="157"/>
      <c r="MAK2" s="157"/>
      <c r="MAL2" s="157"/>
      <c r="MAM2" s="157"/>
      <c r="MAN2" s="157"/>
      <c r="MAO2" s="157"/>
      <c r="MAP2" s="157"/>
      <c r="MAQ2" s="157"/>
      <c r="MAR2" s="157"/>
      <c r="MAS2" s="157"/>
      <c r="MAT2" s="157"/>
      <c r="MAU2" s="157"/>
      <c r="MAV2" s="157"/>
      <c r="MAW2" s="157"/>
      <c r="MAX2" s="157"/>
      <c r="MAY2" s="157"/>
      <c r="MAZ2" s="157"/>
      <c r="MBA2" s="157"/>
      <c r="MBB2" s="157"/>
      <c r="MBC2" s="157"/>
      <c r="MBD2" s="157"/>
      <c r="MBE2" s="157"/>
      <c r="MBF2" s="157"/>
      <c r="MBG2" s="157"/>
      <c r="MBH2" s="157"/>
      <c r="MBI2" s="157"/>
      <c r="MBJ2" s="157"/>
      <c r="MBK2" s="157"/>
      <c r="MBL2" s="157"/>
      <c r="MBM2" s="157"/>
      <c r="MBN2" s="157"/>
      <c r="MBO2" s="157"/>
      <c r="MBP2" s="157"/>
      <c r="MBQ2" s="157"/>
      <c r="MBR2" s="157"/>
      <c r="MBS2" s="157"/>
      <c r="MBT2" s="157"/>
      <c r="MBU2" s="157"/>
      <c r="MBV2" s="157"/>
      <c r="MBW2" s="157"/>
      <c r="MBX2" s="157"/>
      <c r="MBY2" s="157"/>
      <c r="MBZ2" s="157"/>
      <c r="MCA2" s="157"/>
      <c r="MCB2" s="157"/>
      <c r="MCC2" s="157"/>
      <c r="MCD2" s="157"/>
      <c r="MCE2" s="157"/>
      <c r="MCF2" s="157"/>
      <c r="MCG2" s="157"/>
      <c r="MCH2" s="157"/>
      <c r="MCI2" s="157"/>
      <c r="MCJ2" s="157"/>
      <c r="MCK2" s="157"/>
      <c r="MCL2" s="157"/>
      <c r="MCM2" s="157"/>
      <c r="MCN2" s="157"/>
      <c r="MCO2" s="157"/>
      <c r="MCP2" s="157"/>
      <c r="MCQ2" s="157"/>
      <c r="MCR2" s="157"/>
      <c r="MCS2" s="157"/>
      <c r="MCT2" s="157"/>
      <c r="MCU2" s="157"/>
      <c r="MCV2" s="157"/>
      <c r="MCW2" s="157"/>
      <c r="MCX2" s="157"/>
      <c r="MCY2" s="157"/>
      <c r="MCZ2" s="157"/>
      <c r="MDA2" s="157"/>
      <c r="MDB2" s="157"/>
      <c r="MDC2" s="157"/>
      <c r="MDD2" s="157"/>
      <c r="MDE2" s="157"/>
      <c r="MDF2" s="157"/>
      <c r="MDG2" s="157"/>
      <c r="MDH2" s="157"/>
      <c r="MDI2" s="157"/>
      <c r="MDJ2" s="157"/>
      <c r="MDK2" s="157"/>
      <c r="MDL2" s="157"/>
      <c r="MDM2" s="157"/>
      <c r="MDN2" s="157"/>
      <c r="MDO2" s="157"/>
      <c r="MDP2" s="157"/>
      <c r="MDQ2" s="157"/>
      <c r="MDR2" s="157"/>
      <c r="MDS2" s="157"/>
      <c r="MDT2" s="157"/>
      <c r="MDU2" s="157"/>
      <c r="MDV2" s="157"/>
      <c r="MDW2" s="157"/>
      <c r="MDX2" s="157"/>
      <c r="MDY2" s="157"/>
      <c r="MDZ2" s="157"/>
      <c r="MEA2" s="157"/>
      <c r="MEB2" s="157"/>
      <c r="MEC2" s="157"/>
      <c r="MED2" s="157"/>
      <c r="MEE2" s="157"/>
      <c r="MEF2" s="157"/>
      <c r="MEG2" s="157"/>
      <c r="MEH2" s="157"/>
      <c r="MEI2" s="157"/>
      <c r="MEJ2" s="157"/>
      <c r="MEK2" s="157"/>
      <c r="MEL2" s="157"/>
      <c r="MEM2" s="157"/>
      <c r="MEN2" s="157"/>
      <c r="MEO2" s="157"/>
      <c r="MEP2" s="157"/>
      <c r="MEQ2" s="157"/>
      <c r="MER2" s="157"/>
      <c r="MES2" s="157"/>
      <c r="MET2" s="157"/>
      <c r="MEU2" s="157"/>
      <c r="MEV2" s="157"/>
      <c r="MEW2" s="157"/>
      <c r="MEX2" s="157"/>
      <c r="MEY2" s="157"/>
      <c r="MEZ2" s="157"/>
      <c r="MFA2" s="157"/>
      <c r="MFB2" s="157"/>
      <c r="MFC2" s="157"/>
      <c r="MFD2" s="157"/>
      <c r="MFE2" s="157"/>
      <c r="MFF2" s="157"/>
      <c r="MFG2" s="157"/>
      <c r="MFH2" s="157"/>
      <c r="MFI2" s="157"/>
      <c r="MFJ2" s="157"/>
      <c r="MFK2" s="157"/>
      <c r="MFL2" s="157"/>
      <c r="MFM2" s="157"/>
      <c r="MFN2" s="157"/>
      <c r="MFO2" s="157"/>
      <c r="MFP2" s="157"/>
      <c r="MFQ2" s="157"/>
      <c r="MFR2" s="157"/>
      <c r="MFS2" s="157"/>
      <c r="MFT2" s="157"/>
      <c r="MFU2" s="157"/>
      <c r="MFV2" s="157"/>
      <c r="MFW2" s="157"/>
      <c r="MFX2" s="157"/>
      <c r="MFY2" s="157"/>
      <c r="MFZ2" s="157"/>
      <c r="MGA2" s="157"/>
      <c r="MGB2" s="157"/>
      <c r="MGC2" s="157"/>
      <c r="MGD2" s="157"/>
      <c r="MGE2" s="157"/>
      <c r="MGF2" s="157"/>
      <c r="MGG2" s="157"/>
      <c r="MGH2" s="157"/>
      <c r="MGI2" s="157"/>
      <c r="MGJ2" s="157"/>
      <c r="MGK2" s="157"/>
      <c r="MGL2" s="157"/>
      <c r="MGM2" s="157"/>
      <c r="MGN2" s="157"/>
      <c r="MGO2" s="157"/>
      <c r="MGP2" s="157"/>
      <c r="MGQ2" s="157"/>
      <c r="MGR2" s="157"/>
      <c r="MGS2" s="157"/>
      <c r="MGT2" s="157"/>
      <c r="MGU2" s="157"/>
      <c r="MGV2" s="157"/>
      <c r="MGW2" s="157"/>
      <c r="MGX2" s="157"/>
      <c r="MGY2" s="157"/>
      <c r="MGZ2" s="157"/>
      <c r="MHA2" s="157"/>
      <c r="MHB2" s="157"/>
      <c r="MHC2" s="157"/>
      <c r="MHD2" s="157"/>
      <c r="MHE2" s="157"/>
      <c r="MHF2" s="157"/>
      <c r="MHG2" s="157"/>
      <c r="MHH2" s="157"/>
      <c r="MHI2" s="157"/>
      <c r="MHJ2" s="157"/>
      <c r="MHK2" s="157"/>
      <c r="MHL2" s="157"/>
      <c r="MHM2" s="157"/>
      <c r="MHN2" s="157"/>
      <c r="MHO2" s="157"/>
      <c r="MHP2" s="157"/>
      <c r="MHQ2" s="157"/>
      <c r="MHR2" s="157"/>
      <c r="MHS2" s="157"/>
      <c r="MHT2" s="157"/>
      <c r="MHU2" s="157"/>
      <c r="MHV2" s="157"/>
      <c r="MHW2" s="157"/>
      <c r="MHX2" s="157"/>
      <c r="MHY2" s="157"/>
      <c r="MHZ2" s="157"/>
      <c r="MIA2" s="157"/>
      <c r="MIB2" s="157"/>
      <c r="MIC2" s="157"/>
      <c r="MID2" s="157"/>
      <c r="MIE2" s="157"/>
      <c r="MIF2" s="157"/>
      <c r="MIG2" s="157"/>
      <c r="MIH2" s="157"/>
      <c r="MII2" s="157"/>
      <c r="MIJ2" s="157"/>
      <c r="MIK2" s="157"/>
      <c r="MIL2" s="157"/>
      <c r="MIM2" s="157"/>
      <c r="MIN2" s="157"/>
      <c r="MIO2" s="157"/>
      <c r="MIP2" s="157"/>
      <c r="MIQ2" s="157"/>
      <c r="MIR2" s="157"/>
      <c r="MIS2" s="157"/>
      <c r="MIT2" s="157"/>
      <c r="MIU2" s="157"/>
      <c r="MIV2" s="157"/>
      <c r="MIW2" s="157"/>
      <c r="MIX2" s="157"/>
      <c r="MIY2" s="157"/>
      <c r="MIZ2" s="157"/>
      <c r="MJA2" s="157"/>
      <c r="MJB2" s="157"/>
      <c r="MJC2" s="157"/>
      <c r="MJD2" s="157"/>
      <c r="MJE2" s="157"/>
      <c r="MJF2" s="157"/>
      <c r="MJG2" s="157"/>
      <c r="MJH2" s="157"/>
      <c r="MJI2" s="157"/>
      <c r="MJJ2" s="157"/>
      <c r="MJK2" s="157"/>
      <c r="MJL2" s="157"/>
      <c r="MJM2" s="157"/>
      <c r="MJN2" s="157"/>
      <c r="MJO2" s="157"/>
      <c r="MJP2" s="157"/>
      <c r="MJQ2" s="157"/>
      <c r="MJR2" s="157"/>
      <c r="MJS2" s="157"/>
      <c r="MJT2" s="157"/>
      <c r="MJU2" s="157"/>
      <c r="MJV2" s="157"/>
      <c r="MJW2" s="157"/>
      <c r="MJX2" s="157"/>
      <c r="MJY2" s="157"/>
      <c r="MJZ2" s="157"/>
      <c r="MKA2" s="157"/>
      <c r="MKB2" s="157"/>
      <c r="MKC2" s="157"/>
      <c r="MKD2" s="157"/>
      <c r="MKE2" s="157"/>
      <c r="MKF2" s="157"/>
      <c r="MKG2" s="157"/>
      <c r="MKH2" s="157"/>
      <c r="MKI2" s="157"/>
      <c r="MKJ2" s="157"/>
      <c r="MKK2" s="157"/>
      <c r="MKL2" s="157"/>
      <c r="MKM2" s="157"/>
      <c r="MKN2" s="157"/>
      <c r="MKO2" s="157"/>
      <c r="MKP2" s="157"/>
      <c r="MKQ2" s="157"/>
      <c r="MKR2" s="157"/>
      <c r="MKS2" s="157"/>
      <c r="MKT2" s="157"/>
      <c r="MKU2" s="157"/>
      <c r="MKV2" s="157"/>
      <c r="MKW2" s="157"/>
      <c r="MKX2" s="157"/>
      <c r="MKY2" s="157"/>
      <c r="MKZ2" s="157"/>
      <c r="MLA2" s="157"/>
      <c r="MLB2" s="157"/>
      <c r="MLC2" s="157"/>
      <c r="MLD2" s="157"/>
      <c r="MLE2" s="157"/>
      <c r="MLF2" s="157"/>
      <c r="MLG2" s="157"/>
      <c r="MLH2" s="157"/>
      <c r="MLI2" s="157"/>
      <c r="MLJ2" s="157"/>
      <c r="MLK2" s="157"/>
      <c r="MLL2" s="157"/>
      <c r="MLM2" s="157"/>
      <c r="MLN2" s="157"/>
      <c r="MLO2" s="157"/>
      <c r="MLP2" s="157"/>
      <c r="MLQ2" s="157"/>
      <c r="MLR2" s="157"/>
      <c r="MLS2" s="157"/>
      <c r="MLT2" s="157"/>
      <c r="MLU2" s="157"/>
      <c r="MLV2" s="157"/>
      <c r="MLW2" s="157"/>
      <c r="MLX2" s="157"/>
      <c r="MLY2" s="157"/>
      <c r="MLZ2" s="157"/>
      <c r="MMA2" s="157"/>
      <c r="MMB2" s="157"/>
      <c r="MMC2" s="157"/>
      <c r="MMD2" s="157"/>
      <c r="MME2" s="157"/>
      <c r="MMF2" s="157"/>
      <c r="MMG2" s="157"/>
      <c r="MMH2" s="157"/>
      <c r="MMI2" s="157"/>
      <c r="MMJ2" s="157"/>
      <c r="MMK2" s="157"/>
      <c r="MML2" s="157"/>
      <c r="MMM2" s="157"/>
      <c r="MMN2" s="157"/>
      <c r="MMO2" s="157"/>
      <c r="MMP2" s="157"/>
      <c r="MMQ2" s="157"/>
      <c r="MMR2" s="157"/>
      <c r="MMS2" s="157"/>
      <c r="MMT2" s="157"/>
      <c r="MMU2" s="157"/>
      <c r="MMV2" s="157"/>
      <c r="MMW2" s="157"/>
      <c r="MMX2" s="157"/>
      <c r="MMY2" s="157"/>
      <c r="MMZ2" s="157"/>
      <c r="MNA2" s="157"/>
      <c r="MNB2" s="157"/>
      <c r="MNC2" s="157"/>
      <c r="MND2" s="157"/>
      <c r="MNE2" s="157"/>
      <c r="MNF2" s="157"/>
      <c r="MNG2" s="157"/>
      <c r="MNH2" s="157"/>
      <c r="MNI2" s="157"/>
      <c r="MNJ2" s="157"/>
      <c r="MNK2" s="157"/>
      <c r="MNL2" s="157"/>
      <c r="MNM2" s="157"/>
      <c r="MNN2" s="157"/>
      <c r="MNO2" s="157"/>
      <c r="MNP2" s="157"/>
      <c r="MNQ2" s="157"/>
      <c r="MNR2" s="157"/>
      <c r="MNS2" s="157"/>
      <c r="MNT2" s="157"/>
      <c r="MNU2" s="157"/>
      <c r="MNV2" s="157"/>
      <c r="MNW2" s="157"/>
      <c r="MNX2" s="157"/>
      <c r="MNY2" s="157"/>
      <c r="MNZ2" s="157"/>
      <c r="MOA2" s="157"/>
      <c r="MOB2" s="157"/>
      <c r="MOC2" s="157"/>
      <c r="MOD2" s="157"/>
      <c r="MOE2" s="157"/>
      <c r="MOF2" s="157"/>
      <c r="MOG2" s="157"/>
      <c r="MOH2" s="157"/>
      <c r="MOI2" s="157"/>
      <c r="MOJ2" s="157"/>
      <c r="MOK2" s="157"/>
      <c r="MOL2" s="157"/>
      <c r="MOM2" s="157"/>
      <c r="MON2" s="157"/>
      <c r="MOO2" s="157"/>
      <c r="MOP2" s="157"/>
      <c r="MOQ2" s="157"/>
      <c r="MOR2" s="157"/>
      <c r="MOS2" s="157"/>
      <c r="MOT2" s="157"/>
      <c r="MOU2" s="157"/>
      <c r="MOV2" s="157"/>
      <c r="MOW2" s="157"/>
      <c r="MOX2" s="157"/>
      <c r="MOY2" s="157"/>
      <c r="MOZ2" s="157"/>
      <c r="MPA2" s="157"/>
      <c r="MPB2" s="157"/>
      <c r="MPC2" s="157"/>
      <c r="MPD2" s="157"/>
      <c r="MPE2" s="157"/>
      <c r="MPF2" s="157"/>
      <c r="MPG2" s="157"/>
      <c r="MPH2" s="157"/>
      <c r="MPI2" s="157"/>
      <c r="MPJ2" s="157"/>
      <c r="MPK2" s="157"/>
      <c r="MPL2" s="157"/>
      <c r="MPM2" s="157"/>
      <c r="MPN2" s="157"/>
      <c r="MPO2" s="157"/>
      <c r="MPP2" s="157"/>
      <c r="MPQ2" s="157"/>
      <c r="MPR2" s="157"/>
      <c r="MPS2" s="157"/>
      <c r="MPT2" s="157"/>
      <c r="MPU2" s="157"/>
      <c r="MPV2" s="157"/>
      <c r="MPW2" s="157"/>
      <c r="MPX2" s="157"/>
      <c r="MPY2" s="157"/>
      <c r="MPZ2" s="157"/>
      <c r="MQA2" s="157"/>
      <c r="MQB2" s="157"/>
      <c r="MQC2" s="157"/>
      <c r="MQD2" s="157"/>
      <c r="MQE2" s="157"/>
      <c r="MQF2" s="157"/>
      <c r="MQG2" s="157"/>
      <c r="MQH2" s="157"/>
      <c r="MQI2" s="157"/>
      <c r="MQJ2" s="157"/>
      <c r="MQK2" s="157"/>
      <c r="MQL2" s="157"/>
      <c r="MQM2" s="157"/>
      <c r="MQN2" s="157"/>
      <c r="MQO2" s="157"/>
      <c r="MQP2" s="157"/>
      <c r="MQQ2" s="157"/>
      <c r="MQR2" s="157"/>
      <c r="MQS2" s="157"/>
      <c r="MQT2" s="157"/>
      <c r="MQU2" s="157"/>
      <c r="MQV2" s="157"/>
      <c r="MQW2" s="157"/>
      <c r="MQX2" s="157"/>
      <c r="MQY2" s="157"/>
      <c r="MQZ2" s="157"/>
      <c r="MRA2" s="157"/>
      <c r="MRB2" s="157"/>
      <c r="MRC2" s="157"/>
      <c r="MRD2" s="157"/>
      <c r="MRE2" s="157"/>
      <c r="MRF2" s="157"/>
      <c r="MRG2" s="157"/>
      <c r="MRH2" s="157"/>
      <c r="MRI2" s="157"/>
      <c r="MRJ2" s="157"/>
      <c r="MRK2" s="157"/>
      <c r="MRL2" s="157"/>
      <c r="MRM2" s="157"/>
      <c r="MRN2" s="157"/>
      <c r="MRO2" s="157"/>
      <c r="MRP2" s="157"/>
      <c r="MRQ2" s="157"/>
      <c r="MRR2" s="157"/>
      <c r="MRS2" s="157"/>
      <c r="MRT2" s="157"/>
      <c r="MRU2" s="157"/>
      <c r="MRV2" s="157"/>
      <c r="MRW2" s="157"/>
      <c r="MRX2" s="157"/>
      <c r="MRY2" s="157"/>
      <c r="MRZ2" s="157"/>
      <c r="MSA2" s="157"/>
      <c r="MSB2" s="157"/>
      <c r="MSC2" s="157"/>
      <c r="MSD2" s="157"/>
      <c r="MSE2" s="157"/>
      <c r="MSF2" s="157"/>
      <c r="MSG2" s="157"/>
      <c r="MSH2" s="157"/>
      <c r="MSI2" s="157"/>
      <c r="MSJ2" s="157"/>
      <c r="MSK2" s="157"/>
      <c r="MSL2" s="157"/>
      <c r="MSM2" s="157"/>
      <c r="MSN2" s="157"/>
      <c r="MSO2" s="157"/>
      <c r="MSP2" s="157"/>
      <c r="MSQ2" s="157"/>
      <c r="MSR2" s="157"/>
      <c r="MSS2" s="157"/>
      <c r="MST2" s="157"/>
      <c r="MSU2" s="157"/>
      <c r="MSV2" s="157"/>
      <c r="MSW2" s="157"/>
      <c r="MSX2" s="157"/>
      <c r="MSY2" s="157"/>
      <c r="MSZ2" s="157"/>
      <c r="MTA2" s="157"/>
      <c r="MTB2" s="157"/>
      <c r="MTC2" s="157"/>
      <c r="MTD2" s="157"/>
      <c r="MTE2" s="157"/>
      <c r="MTF2" s="157"/>
      <c r="MTG2" s="157"/>
      <c r="MTH2" s="157"/>
      <c r="MTI2" s="157"/>
      <c r="MTJ2" s="157"/>
      <c r="MTK2" s="157"/>
      <c r="MTL2" s="157"/>
      <c r="MTM2" s="157"/>
      <c r="MTN2" s="157"/>
      <c r="MTO2" s="157"/>
      <c r="MTP2" s="157"/>
      <c r="MTQ2" s="157"/>
      <c r="MTR2" s="157"/>
      <c r="MTS2" s="157"/>
      <c r="MTT2" s="157"/>
      <c r="MTU2" s="157"/>
      <c r="MTV2" s="157"/>
      <c r="MTW2" s="157"/>
      <c r="MTX2" s="157"/>
      <c r="MTY2" s="157"/>
      <c r="MTZ2" s="157"/>
      <c r="MUA2" s="157"/>
      <c r="MUB2" s="157"/>
      <c r="MUC2" s="157"/>
      <c r="MUD2" s="157"/>
      <c r="MUE2" s="157"/>
      <c r="MUF2" s="157"/>
      <c r="MUG2" s="157"/>
      <c r="MUH2" s="157"/>
      <c r="MUI2" s="157"/>
      <c r="MUJ2" s="157"/>
      <c r="MUK2" s="157"/>
      <c r="MUL2" s="157"/>
      <c r="MUM2" s="157"/>
      <c r="MUN2" s="157"/>
      <c r="MUO2" s="157"/>
      <c r="MUP2" s="157"/>
      <c r="MUQ2" s="157"/>
      <c r="MUR2" s="157"/>
      <c r="MUS2" s="157"/>
      <c r="MUT2" s="157"/>
      <c r="MUU2" s="157"/>
      <c r="MUV2" s="157"/>
      <c r="MUW2" s="157"/>
      <c r="MUX2" s="157"/>
      <c r="MUY2" s="157"/>
      <c r="MUZ2" s="157"/>
      <c r="MVA2" s="157"/>
      <c r="MVB2" s="157"/>
      <c r="MVC2" s="157"/>
      <c r="MVD2" s="157"/>
      <c r="MVE2" s="157"/>
      <c r="MVF2" s="157"/>
      <c r="MVG2" s="157"/>
      <c r="MVH2" s="157"/>
      <c r="MVI2" s="157"/>
      <c r="MVJ2" s="157"/>
      <c r="MVK2" s="157"/>
      <c r="MVL2" s="157"/>
      <c r="MVM2" s="157"/>
      <c r="MVN2" s="157"/>
      <c r="MVO2" s="157"/>
      <c r="MVP2" s="157"/>
      <c r="MVQ2" s="157"/>
      <c r="MVR2" s="157"/>
      <c r="MVS2" s="157"/>
      <c r="MVT2" s="157"/>
      <c r="MVU2" s="157"/>
      <c r="MVV2" s="157"/>
      <c r="MVW2" s="157"/>
      <c r="MVX2" s="157"/>
      <c r="MVY2" s="157"/>
      <c r="MVZ2" s="157"/>
      <c r="MWA2" s="157"/>
      <c r="MWB2" s="157"/>
      <c r="MWC2" s="157"/>
      <c r="MWD2" s="157"/>
      <c r="MWE2" s="157"/>
      <c r="MWF2" s="157"/>
      <c r="MWG2" s="157"/>
      <c r="MWH2" s="157"/>
      <c r="MWI2" s="157"/>
      <c r="MWJ2" s="157"/>
      <c r="MWK2" s="157"/>
      <c r="MWL2" s="157"/>
      <c r="MWM2" s="157"/>
      <c r="MWN2" s="157"/>
      <c r="MWO2" s="157"/>
      <c r="MWP2" s="157"/>
      <c r="MWQ2" s="157"/>
      <c r="MWR2" s="157"/>
      <c r="MWS2" s="157"/>
      <c r="MWT2" s="157"/>
      <c r="MWU2" s="157"/>
      <c r="MWV2" s="157"/>
      <c r="MWW2" s="157"/>
      <c r="MWX2" s="157"/>
      <c r="MWY2" s="157"/>
      <c r="MWZ2" s="157"/>
      <c r="MXA2" s="157"/>
      <c r="MXB2" s="157"/>
      <c r="MXC2" s="157"/>
      <c r="MXD2" s="157"/>
      <c r="MXE2" s="157"/>
      <c r="MXF2" s="157"/>
      <c r="MXG2" s="157"/>
      <c r="MXH2" s="157"/>
      <c r="MXI2" s="157"/>
      <c r="MXJ2" s="157"/>
      <c r="MXK2" s="157"/>
      <c r="MXL2" s="157"/>
      <c r="MXM2" s="157"/>
      <c r="MXN2" s="157"/>
      <c r="MXO2" s="157"/>
      <c r="MXP2" s="157"/>
      <c r="MXQ2" s="157"/>
      <c r="MXR2" s="157"/>
      <c r="MXS2" s="157"/>
      <c r="MXT2" s="157"/>
      <c r="MXU2" s="157"/>
      <c r="MXV2" s="157"/>
      <c r="MXW2" s="157"/>
      <c r="MXX2" s="157"/>
      <c r="MXY2" s="157"/>
      <c r="MXZ2" s="157"/>
      <c r="MYA2" s="157"/>
      <c r="MYB2" s="157"/>
      <c r="MYC2" s="157"/>
      <c r="MYD2" s="157"/>
      <c r="MYE2" s="157"/>
      <c r="MYF2" s="157"/>
      <c r="MYG2" s="157"/>
      <c r="MYH2" s="157"/>
      <c r="MYI2" s="157"/>
      <c r="MYJ2" s="157"/>
      <c r="MYK2" s="157"/>
      <c r="MYL2" s="157"/>
      <c r="MYM2" s="157"/>
      <c r="MYN2" s="157"/>
      <c r="MYO2" s="157"/>
      <c r="MYP2" s="157"/>
      <c r="MYQ2" s="157"/>
      <c r="MYR2" s="157"/>
      <c r="MYS2" s="157"/>
      <c r="MYT2" s="157"/>
      <c r="MYU2" s="157"/>
      <c r="MYV2" s="157"/>
      <c r="MYW2" s="157"/>
      <c r="MYX2" s="157"/>
      <c r="MYY2" s="157"/>
      <c r="MYZ2" s="157"/>
      <c r="MZA2" s="157"/>
      <c r="MZB2" s="157"/>
      <c r="MZC2" s="157"/>
      <c r="MZD2" s="157"/>
      <c r="MZE2" s="157"/>
      <c r="MZF2" s="157"/>
      <c r="MZG2" s="157"/>
      <c r="MZH2" s="157"/>
      <c r="MZI2" s="157"/>
      <c r="MZJ2" s="157"/>
      <c r="MZK2" s="157"/>
      <c r="MZL2" s="157"/>
      <c r="MZM2" s="157"/>
      <c r="MZN2" s="157"/>
      <c r="MZO2" s="157"/>
      <c r="MZP2" s="157"/>
      <c r="MZQ2" s="157"/>
      <c r="MZR2" s="157"/>
      <c r="MZS2" s="157"/>
      <c r="MZT2" s="157"/>
      <c r="MZU2" s="157"/>
      <c r="MZV2" s="157"/>
      <c r="MZW2" s="157"/>
      <c r="MZX2" s="157"/>
      <c r="MZY2" s="157"/>
      <c r="MZZ2" s="157"/>
      <c r="NAA2" s="157"/>
      <c r="NAB2" s="157"/>
      <c r="NAC2" s="157"/>
      <c r="NAD2" s="157"/>
      <c r="NAE2" s="157"/>
      <c r="NAF2" s="157"/>
      <c r="NAG2" s="157"/>
      <c r="NAH2" s="157"/>
      <c r="NAI2" s="157"/>
      <c r="NAJ2" s="157"/>
      <c r="NAK2" s="157"/>
      <c r="NAL2" s="157"/>
      <c r="NAM2" s="157"/>
      <c r="NAN2" s="157"/>
      <c r="NAO2" s="157"/>
      <c r="NAP2" s="157"/>
      <c r="NAQ2" s="157"/>
      <c r="NAR2" s="157"/>
      <c r="NAS2" s="157"/>
      <c r="NAT2" s="157"/>
      <c r="NAU2" s="157"/>
      <c r="NAV2" s="157"/>
      <c r="NAW2" s="157"/>
      <c r="NAX2" s="157"/>
      <c r="NAY2" s="157"/>
      <c r="NAZ2" s="157"/>
      <c r="NBA2" s="157"/>
      <c r="NBB2" s="157"/>
      <c r="NBC2" s="157"/>
      <c r="NBD2" s="157"/>
      <c r="NBE2" s="157"/>
      <c r="NBF2" s="157"/>
      <c r="NBG2" s="157"/>
      <c r="NBH2" s="157"/>
      <c r="NBI2" s="157"/>
      <c r="NBJ2" s="157"/>
      <c r="NBK2" s="157"/>
      <c r="NBL2" s="157"/>
      <c r="NBM2" s="157"/>
      <c r="NBN2" s="157"/>
      <c r="NBO2" s="157"/>
      <c r="NBP2" s="157"/>
      <c r="NBQ2" s="157"/>
      <c r="NBR2" s="157"/>
      <c r="NBS2" s="157"/>
      <c r="NBT2" s="157"/>
      <c r="NBU2" s="157"/>
      <c r="NBV2" s="157"/>
      <c r="NBW2" s="157"/>
      <c r="NBX2" s="157"/>
      <c r="NBY2" s="157"/>
      <c r="NBZ2" s="157"/>
      <c r="NCA2" s="157"/>
      <c r="NCB2" s="157"/>
      <c r="NCC2" s="157"/>
      <c r="NCD2" s="157"/>
      <c r="NCE2" s="157"/>
      <c r="NCF2" s="157"/>
      <c r="NCG2" s="157"/>
      <c r="NCH2" s="157"/>
      <c r="NCI2" s="157"/>
      <c r="NCJ2" s="157"/>
      <c r="NCK2" s="157"/>
      <c r="NCL2" s="157"/>
      <c r="NCM2" s="157"/>
      <c r="NCN2" s="157"/>
      <c r="NCO2" s="157"/>
      <c r="NCP2" s="157"/>
      <c r="NCQ2" s="157"/>
      <c r="NCR2" s="157"/>
      <c r="NCS2" s="157"/>
      <c r="NCT2" s="157"/>
      <c r="NCU2" s="157"/>
      <c r="NCV2" s="157"/>
      <c r="NCW2" s="157"/>
      <c r="NCX2" s="157"/>
      <c r="NCY2" s="157"/>
      <c r="NCZ2" s="157"/>
      <c r="NDA2" s="157"/>
      <c r="NDB2" s="157"/>
      <c r="NDC2" s="157"/>
      <c r="NDD2" s="157"/>
      <c r="NDE2" s="157"/>
      <c r="NDF2" s="157"/>
      <c r="NDG2" s="157"/>
      <c r="NDH2" s="157"/>
      <c r="NDI2" s="157"/>
      <c r="NDJ2" s="157"/>
      <c r="NDK2" s="157"/>
      <c r="NDL2" s="157"/>
      <c r="NDM2" s="157"/>
      <c r="NDN2" s="157"/>
      <c r="NDO2" s="157"/>
      <c r="NDP2" s="157"/>
      <c r="NDQ2" s="157"/>
      <c r="NDR2" s="157"/>
      <c r="NDS2" s="157"/>
      <c r="NDT2" s="157"/>
      <c r="NDU2" s="157"/>
      <c r="NDV2" s="157"/>
      <c r="NDW2" s="157"/>
      <c r="NDX2" s="157"/>
      <c r="NDY2" s="157"/>
      <c r="NDZ2" s="157"/>
      <c r="NEA2" s="157"/>
      <c r="NEB2" s="157"/>
      <c r="NEC2" s="157"/>
      <c r="NED2" s="157"/>
      <c r="NEE2" s="157"/>
      <c r="NEF2" s="157"/>
      <c r="NEG2" s="157"/>
      <c r="NEH2" s="157"/>
      <c r="NEI2" s="157"/>
      <c r="NEJ2" s="157"/>
      <c r="NEK2" s="157"/>
      <c r="NEL2" s="157"/>
      <c r="NEM2" s="157"/>
      <c r="NEN2" s="157"/>
      <c r="NEO2" s="157"/>
      <c r="NEP2" s="157"/>
      <c r="NEQ2" s="157"/>
      <c r="NER2" s="157"/>
      <c r="NES2" s="157"/>
      <c r="NET2" s="157"/>
      <c r="NEU2" s="157"/>
      <c r="NEV2" s="157"/>
      <c r="NEW2" s="157"/>
      <c r="NEX2" s="157"/>
      <c r="NEY2" s="157"/>
      <c r="NEZ2" s="157"/>
      <c r="NFA2" s="157"/>
      <c r="NFB2" s="157"/>
      <c r="NFC2" s="157"/>
      <c r="NFD2" s="157"/>
      <c r="NFE2" s="157"/>
      <c r="NFF2" s="157"/>
      <c r="NFG2" s="157"/>
      <c r="NFH2" s="157"/>
      <c r="NFI2" s="157"/>
      <c r="NFJ2" s="157"/>
      <c r="NFK2" s="157"/>
      <c r="NFL2" s="157"/>
      <c r="NFM2" s="157"/>
      <c r="NFN2" s="157"/>
      <c r="NFO2" s="157"/>
      <c r="NFP2" s="157"/>
      <c r="NFQ2" s="157"/>
      <c r="NFR2" s="157"/>
      <c r="NFS2" s="157"/>
      <c r="NFT2" s="157"/>
      <c r="NFU2" s="157"/>
      <c r="NFV2" s="157"/>
      <c r="NFW2" s="157"/>
      <c r="NFX2" s="157"/>
      <c r="NFY2" s="157"/>
      <c r="NFZ2" s="157"/>
      <c r="NGA2" s="157"/>
      <c r="NGB2" s="157"/>
      <c r="NGC2" s="157"/>
      <c r="NGD2" s="157"/>
      <c r="NGE2" s="157"/>
      <c r="NGF2" s="157"/>
      <c r="NGG2" s="157"/>
      <c r="NGH2" s="157"/>
      <c r="NGI2" s="157"/>
      <c r="NGJ2" s="157"/>
      <c r="NGK2" s="157"/>
      <c r="NGL2" s="157"/>
      <c r="NGM2" s="157"/>
      <c r="NGN2" s="157"/>
      <c r="NGO2" s="157"/>
      <c r="NGP2" s="157"/>
      <c r="NGQ2" s="157"/>
      <c r="NGR2" s="157"/>
      <c r="NGS2" s="157"/>
      <c r="NGT2" s="157"/>
      <c r="NGU2" s="157"/>
      <c r="NGV2" s="157"/>
      <c r="NGW2" s="157"/>
      <c r="NGX2" s="157"/>
      <c r="NGY2" s="157"/>
      <c r="NGZ2" s="157"/>
      <c r="NHA2" s="157"/>
      <c r="NHB2" s="157"/>
      <c r="NHC2" s="157"/>
      <c r="NHD2" s="157"/>
      <c r="NHE2" s="157"/>
      <c r="NHF2" s="157"/>
      <c r="NHG2" s="157"/>
      <c r="NHH2" s="157"/>
      <c r="NHI2" s="157"/>
      <c r="NHJ2" s="157"/>
      <c r="NHK2" s="157"/>
      <c r="NHL2" s="157"/>
      <c r="NHM2" s="157"/>
      <c r="NHN2" s="157"/>
      <c r="NHO2" s="157"/>
      <c r="NHP2" s="157"/>
      <c r="NHQ2" s="157"/>
      <c r="NHR2" s="157"/>
      <c r="NHS2" s="157"/>
      <c r="NHT2" s="157"/>
      <c r="NHU2" s="157"/>
      <c r="NHV2" s="157"/>
      <c r="NHW2" s="157"/>
      <c r="NHX2" s="157"/>
      <c r="NHY2" s="157"/>
      <c r="NHZ2" s="157"/>
      <c r="NIA2" s="157"/>
      <c r="NIB2" s="157"/>
      <c r="NIC2" s="157"/>
      <c r="NID2" s="157"/>
      <c r="NIE2" s="157"/>
      <c r="NIF2" s="157"/>
      <c r="NIG2" s="157"/>
      <c r="NIH2" s="157"/>
      <c r="NII2" s="157"/>
      <c r="NIJ2" s="157"/>
      <c r="NIK2" s="157"/>
      <c r="NIL2" s="157"/>
      <c r="NIM2" s="157"/>
      <c r="NIN2" s="157"/>
      <c r="NIO2" s="157"/>
      <c r="NIP2" s="157"/>
      <c r="NIQ2" s="157"/>
      <c r="NIR2" s="157"/>
      <c r="NIS2" s="157"/>
      <c r="NIT2" s="157"/>
      <c r="NIU2" s="157"/>
      <c r="NIV2" s="157"/>
      <c r="NIW2" s="157"/>
      <c r="NIX2" s="157"/>
      <c r="NIY2" s="157"/>
      <c r="NIZ2" s="157"/>
      <c r="NJA2" s="157"/>
      <c r="NJB2" s="157"/>
      <c r="NJC2" s="157"/>
      <c r="NJD2" s="157"/>
      <c r="NJE2" s="157"/>
      <c r="NJF2" s="157"/>
      <c r="NJG2" s="157"/>
      <c r="NJH2" s="157"/>
      <c r="NJI2" s="157"/>
      <c r="NJJ2" s="157"/>
      <c r="NJK2" s="157"/>
      <c r="NJL2" s="157"/>
      <c r="NJM2" s="157"/>
      <c r="NJN2" s="157"/>
      <c r="NJO2" s="157"/>
      <c r="NJP2" s="157"/>
      <c r="NJQ2" s="157"/>
      <c r="NJR2" s="157"/>
      <c r="NJS2" s="157"/>
      <c r="NJT2" s="157"/>
      <c r="NJU2" s="157"/>
      <c r="NJV2" s="157"/>
      <c r="NJW2" s="157"/>
      <c r="NJX2" s="157"/>
      <c r="NJY2" s="157"/>
      <c r="NJZ2" s="157"/>
      <c r="NKA2" s="157"/>
      <c r="NKB2" s="157"/>
      <c r="NKC2" s="157"/>
      <c r="NKD2" s="157"/>
      <c r="NKE2" s="157"/>
      <c r="NKF2" s="157"/>
      <c r="NKG2" s="157"/>
      <c r="NKH2" s="157"/>
      <c r="NKI2" s="157"/>
      <c r="NKJ2" s="157"/>
      <c r="NKK2" s="157"/>
      <c r="NKL2" s="157"/>
      <c r="NKM2" s="157"/>
      <c r="NKN2" s="157"/>
      <c r="NKO2" s="157"/>
      <c r="NKP2" s="157"/>
      <c r="NKQ2" s="157"/>
      <c r="NKR2" s="157"/>
      <c r="NKS2" s="157"/>
      <c r="NKT2" s="157"/>
      <c r="NKU2" s="157"/>
      <c r="NKV2" s="157"/>
      <c r="NKW2" s="157"/>
      <c r="NKX2" s="157"/>
      <c r="NKY2" s="157"/>
      <c r="NKZ2" s="157"/>
      <c r="NLA2" s="157"/>
      <c r="NLB2" s="157"/>
      <c r="NLC2" s="157"/>
      <c r="NLD2" s="157"/>
      <c r="NLE2" s="157"/>
      <c r="NLF2" s="157"/>
      <c r="NLG2" s="157"/>
      <c r="NLH2" s="157"/>
      <c r="NLI2" s="157"/>
      <c r="NLJ2" s="157"/>
      <c r="NLK2" s="157"/>
      <c r="NLL2" s="157"/>
      <c r="NLM2" s="157"/>
      <c r="NLN2" s="157"/>
      <c r="NLO2" s="157"/>
      <c r="NLP2" s="157"/>
      <c r="NLQ2" s="157"/>
      <c r="NLR2" s="157"/>
      <c r="NLS2" s="157"/>
      <c r="NLT2" s="157"/>
      <c r="NLU2" s="157"/>
      <c r="NLV2" s="157"/>
      <c r="NLW2" s="157"/>
      <c r="NLX2" s="157"/>
      <c r="NLY2" s="157"/>
      <c r="NLZ2" s="157"/>
      <c r="NMA2" s="157"/>
      <c r="NMB2" s="157"/>
      <c r="NMC2" s="157"/>
      <c r="NMD2" s="157"/>
      <c r="NME2" s="157"/>
      <c r="NMF2" s="157"/>
      <c r="NMG2" s="157"/>
      <c r="NMH2" s="157"/>
      <c r="NMI2" s="157"/>
      <c r="NMJ2" s="157"/>
      <c r="NMK2" s="157"/>
      <c r="NML2" s="157"/>
      <c r="NMM2" s="157"/>
      <c r="NMN2" s="157"/>
      <c r="NMO2" s="157"/>
      <c r="NMP2" s="157"/>
      <c r="NMQ2" s="157"/>
      <c r="NMR2" s="157"/>
      <c r="NMS2" s="157"/>
      <c r="NMT2" s="157"/>
      <c r="NMU2" s="157"/>
      <c r="NMV2" s="157"/>
      <c r="NMW2" s="157"/>
      <c r="NMX2" s="157"/>
      <c r="NMY2" s="157"/>
      <c r="NMZ2" s="157"/>
      <c r="NNA2" s="157"/>
      <c r="NNB2" s="157"/>
      <c r="NNC2" s="157"/>
      <c r="NND2" s="157"/>
      <c r="NNE2" s="157"/>
      <c r="NNF2" s="157"/>
      <c r="NNG2" s="157"/>
      <c r="NNH2" s="157"/>
      <c r="NNI2" s="157"/>
      <c r="NNJ2" s="157"/>
      <c r="NNK2" s="157"/>
      <c r="NNL2" s="157"/>
      <c r="NNM2" s="157"/>
      <c r="NNN2" s="157"/>
      <c r="NNO2" s="157"/>
      <c r="NNP2" s="157"/>
      <c r="NNQ2" s="157"/>
      <c r="NNR2" s="157"/>
      <c r="NNS2" s="157"/>
      <c r="NNT2" s="157"/>
      <c r="NNU2" s="157"/>
      <c r="NNV2" s="157"/>
      <c r="NNW2" s="157"/>
      <c r="NNX2" s="157"/>
      <c r="NNY2" s="157"/>
      <c r="NNZ2" s="157"/>
      <c r="NOA2" s="157"/>
      <c r="NOB2" s="157"/>
      <c r="NOC2" s="157"/>
      <c r="NOD2" s="157"/>
      <c r="NOE2" s="157"/>
      <c r="NOF2" s="157"/>
      <c r="NOG2" s="157"/>
      <c r="NOH2" s="157"/>
      <c r="NOI2" s="157"/>
      <c r="NOJ2" s="157"/>
      <c r="NOK2" s="157"/>
      <c r="NOL2" s="157"/>
      <c r="NOM2" s="157"/>
      <c r="NON2" s="157"/>
      <c r="NOO2" s="157"/>
      <c r="NOP2" s="157"/>
      <c r="NOQ2" s="157"/>
      <c r="NOR2" s="157"/>
      <c r="NOS2" s="157"/>
      <c r="NOT2" s="157"/>
      <c r="NOU2" s="157"/>
      <c r="NOV2" s="157"/>
      <c r="NOW2" s="157"/>
      <c r="NOX2" s="157"/>
      <c r="NOY2" s="157"/>
      <c r="NOZ2" s="157"/>
      <c r="NPA2" s="157"/>
      <c r="NPB2" s="157"/>
      <c r="NPC2" s="157"/>
      <c r="NPD2" s="157"/>
      <c r="NPE2" s="157"/>
      <c r="NPF2" s="157"/>
      <c r="NPG2" s="157"/>
      <c r="NPH2" s="157"/>
      <c r="NPI2" s="157"/>
      <c r="NPJ2" s="157"/>
      <c r="NPK2" s="157"/>
      <c r="NPL2" s="157"/>
      <c r="NPM2" s="157"/>
      <c r="NPN2" s="157"/>
      <c r="NPO2" s="157"/>
      <c r="NPP2" s="157"/>
      <c r="NPQ2" s="157"/>
      <c r="NPR2" s="157"/>
      <c r="NPS2" s="157"/>
      <c r="NPT2" s="157"/>
      <c r="NPU2" s="157"/>
      <c r="NPV2" s="157"/>
      <c r="NPW2" s="157"/>
      <c r="NPX2" s="157"/>
      <c r="NPY2" s="157"/>
      <c r="NPZ2" s="157"/>
      <c r="NQA2" s="157"/>
      <c r="NQB2" s="157"/>
      <c r="NQC2" s="157"/>
      <c r="NQD2" s="157"/>
      <c r="NQE2" s="157"/>
      <c r="NQF2" s="157"/>
      <c r="NQG2" s="157"/>
      <c r="NQH2" s="157"/>
      <c r="NQI2" s="157"/>
      <c r="NQJ2" s="157"/>
      <c r="NQK2" s="157"/>
      <c r="NQL2" s="157"/>
      <c r="NQM2" s="157"/>
      <c r="NQN2" s="157"/>
      <c r="NQO2" s="157"/>
      <c r="NQP2" s="157"/>
      <c r="NQQ2" s="157"/>
      <c r="NQR2" s="157"/>
      <c r="NQS2" s="157"/>
      <c r="NQT2" s="157"/>
      <c r="NQU2" s="157"/>
      <c r="NQV2" s="157"/>
      <c r="NQW2" s="157"/>
      <c r="NQX2" s="157"/>
      <c r="NQY2" s="157"/>
      <c r="NQZ2" s="157"/>
      <c r="NRA2" s="157"/>
      <c r="NRB2" s="157"/>
      <c r="NRC2" s="157"/>
      <c r="NRD2" s="157"/>
      <c r="NRE2" s="157"/>
      <c r="NRF2" s="157"/>
      <c r="NRG2" s="157"/>
      <c r="NRH2" s="157"/>
      <c r="NRI2" s="157"/>
      <c r="NRJ2" s="157"/>
      <c r="NRK2" s="157"/>
      <c r="NRL2" s="157"/>
      <c r="NRM2" s="157"/>
      <c r="NRN2" s="157"/>
      <c r="NRO2" s="157"/>
      <c r="NRP2" s="157"/>
      <c r="NRQ2" s="157"/>
      <c r="NRR2" s="157"/>
      <c r="NRS2" s="157"/>
      <c r="NRT2" s="157"/>
      <c r="NRU2" s="157"/>
      <c r="NRV2" s="157"/>
      <c r="NRW2" s="157"/>
      <c r="NRX2" s="157"/>
      <c r="NRY2" s="157"/>
      <c r="NRZ2" s="157"/>
      <c r="NSA2" s="157"/>
      <c r="NSB2" s="157"/>
      <c r="NSC2" s="157"/>
      <c r="NSD2" s="157"/>
      <c r="NSE2" s="157"/>
      <c r="NSF2" s="157"/>
      <c r="NSG2" s="157"/>
      <c r="NSH2" s="157"/>
      <c r="NSI2" s="157"/>
      <c r="NSJ2" s="157"/>
      <c r="NSK2" s="157"/>
      <c r="NSL2" s="157"/>
      <c r="NSM2" s="157"/>
      <c r="NSN2" s="157"/>
      <c r="NSO2" s="157"/>
      <c r="NSP2" s="157"/>
      <c r="NSQ2" s="157"/>
      <c r="NSR2" s="157"/>
      <c r="NSS2" s="157"/>
      <c r="NST2" s="157"/>
      <c r="NSU2" s="157"/>
      <c r="NSV2" s="157"/>
      <c r="NSW2" s="157"/>
      <c r="NSX2" s="157"/>
      <c r="NSY2" s="157"/>
      <c r="NSZ2" s="157"/>
      <c r="NTA2" s="157"/>
      <c r="NTB2" s="157"/>
      <c r="NTC2" s="157"/>
      <c r="NTD2" s="157"/>
      <c r="NTE2" s="157"/>
      <c r="NTF2" s="157"/>
      <c r="NTG2" s="157"/>
      <c r="NTH2" s="157"/>
      <c r="NTI2" s="157"/>
      <c r="NTJ2" s="157"/>
      <c r="NTK2" s="157"/>
      <c r="NTL2" s="157"/>
      <c r="NTM2" s="157"/>
      <c r="NTN2" s="157"/>
      <c r="NTO2" s="157"/>
      <c r="NTP2" s="157"/>
      <c r="NTQ2" s="157"/>
      <c r="NTR2" s="157"/>
      <c r="NTS2" s="157"/>
      <c r="NTT2" s="157"/>
      <c r="NTU2" s="157"/>
      <c r="NTV2" s="157"/>
      <c r="NTW2" s="157"/>
      <c r="NTX2" s="157"/>
      <c r="NTY2" s="157"/>
      <c r="NTZ2" s="157"/>
      <c r="NUA2" s="157"/>
      <c r="NUB2" s="157"/>
      <c r="NUC2" s="157"/>
      <c r="NUD2" s="157"/>
      <c r="NUE2" s="157"/>
      <c r="NUF2" s="157"/>
      <c r="NUG2" s="157"/>
      <c r="NUH2" s="157"/>
      <c r="NUI2" s="157"/>
      <c r="NUJ2" s="157"/>
      <c r="NUK2" s="157"/>
      <c r="NUL2" s="157"/>
      <c r="NUM2" s="157"/>
      <c r="NUN2" s="157"/>
      <c r="NUO2" s="157"/>
      <c r="NUP2" s="157"/>
      <c r="NUQ2" s="157"/>
      <c r="NUR2" s="157"/>
      <c r="NUS2" s="157"/>
      <c r="NUT2" s="157"/>
      <c r="NUU2" s="157"/>
      <c r="NUV2" s="157"/>
      <c r="NUW2" s="157"/>
      <c r="NUX2" s="157"/>
      <c r="NUY2" s="157"/>
      <c r="NUZ2" s="157"/>
      <c r="NVA2" s="157"/>
      <c r="NVB2" s="157"/>
      <c r="NVC2" s="157"/>
      <c r="NVD2" s="157"/>
      <c r="NVE2" s="157"/>
      <c r="NVF2" s="157"/>
      <c r="NVG2" s="157"/>
      <c r="NVH2" s="157"/>
      <c r="NVI2" s="157"/>
      <c r="NVJ2" s="157"/>
      <c r="NVK2" s="157"/>
      <c r="NVL2" s="157"/>
      <c r="NVM2" s="157"/>
      <c r="NVN2" s="157"/>
      <c r="NVO2" s="157"/>
      <c r="NVP2" s="157"/>
      <c r="NVQ2" s="157"/>
      <c r="NVR2" s="157"/>
      <c r="NVS2" s="157"/>
      <c r="NVT2" s="157"/>
      <c r="NVU2" s="157"/>
      <c r="NVV2" s="157"/>
      <c r="NVW2" s="157"/>
      <c r="NVX2" s="157"/>
      <c r="NVY2" s="157"/>
      <c r="NVZ2" s="157"/>
      <c r="NWA2" s="157"/>
      <c r="NWB2" s="157"/>
      <c r="NWC2" s="157"/>
      <c r="NWD2" s="157"/>
      <c r="NWE2" s="157"/>
      <c r="NWF2" s="157"/>
      <c r="NWG2" s="157"/>
      <c r="NWH2" s="157"/>
      <c r="NWI2" s="157"/>
      <c r="NWJ2" s="157"/>
      <c r="NWK2" s="157"/>
      <c r="NWL2" s="157"/>
      <c r="NWM2" s="157"/>
      <c r="NWN2" s="157"/>
      <c r="NWO2" s="157"/>
      <c r="NWP2" s="157"/>
      <c r="NWQ2" s="157"/>
      <c r="NWR2" s="157"/>
      <c r="NWS2" s="157"/>
      <c r="NWT2" s="157"/>
      <c r="NWU2" s="157"/>
      <c r="NWV2" s="157"/>
      <c r="NWW2" s="157"/>
      <c r="NWX2" s="157"/>
      <c r="NWY2" s="157"/>
      <c r="NWZ2" s="157"/>
      <c r="NXA2" s="157"/>
      <c r="NXB2" s="157"/>
      <c r="NXC2" s="157"/>
      <c r="NXD2" s="157"/>
      <c r="NXE2" s="157"/>
      <c r="NXF2" s="157"/>
      <c r="NXG2" s="157"/>
      <c r="NXH2" s="157"/>
      <c r="NXI2" s="157"/>
      <c r="NXJ2" s="157"/>
      <c r="NXK2" s="157"/>
      <c r="NXL2" s="157"/>
      <c r="NXM2" s="157"/>
      <c r="NXN2" s="157"/>
      <c r="NXO2" s="157"/>
      <c r="NXP2" s="157"/>
      <c r="NXQ2" s="157"/>
      <c r="NXR2" s="157"/>
      <c r="NXS2" s="157"/>
      <c r="NXT2" s="157"/>
      <c r="NXU2" s="157"/>
      <c r="NXV2" s="157"/>
      <c r="NXW2" s="157"/>
      <c r="NXX2" s="157"/>
      <c r="NXY2" s="157"/>
      <c r="NXZ2" s="157"/>
      <c r="NYA2" s="157"/>
      <c r="NYB2" s="157"/>
      <c r="NYC2" s="157"/>
      <c r="NYD2" s="157"/>
      <c r="NYE2" s="157"/>
      <c r="NYF2" s="157"/>
      <c r="NYG2" s="157"/>
      <c r="NYH2" s="157"/>
      <c r="NYI2" s="157"/>
      <c r="NYJ2" s="157"/>
      <c r="NYK2" s="157"/>
      <c r="NYL2" s="157"/>
      <c r="NYM2" s="157"/>
      <c r="NYN2" s="157"/>
      <c r="NYO2" s="157"/>
      <c r="NYP2" s="157"/>
      <c r="NYQ2" s="157"/>
      <c r="NYR2" s="157"/>
      <c r="NYS2" s="157"/>
      <c r="NYT2" s="157"/>
      <c r="NYU2" s="157"/>
      <c r="NYV2" s="157"/>
      <c r="NYW2" s="157"/>
      <c r="NYX2" s="157"/>
      <c r="NYY2" s="157"/>
      <c r="NYZ2" s="157"/>
      <c r="NZA2" s="157"/>
      <c r="NZB2" s="157"/>
      <c r="NZC2" s="157"/>
      <c r="NZD2" s="157"/>
      <c r="NZE2" s="157"/>
      <c r="NZF2" s="157"/>
      <c r="NZG2" s="157"/>
      <c r="NZH2" s="157"/>
      <c r="NZI2" s="157"/>
      <c r="NZJ2" s="157"/>
      <c r="NZK2" s="157"/>
      <c r="NZL2" s="157"/>
      <c r="NZM2" s="157"/>
      <c r="NZN2" s="157"/>
      <c r="NZO2" s="157"/>
      <c r="NZP2" s="157"/>
      <c r="NZQ2" s="157"/>
      <c r="NZR2" s="157"/>
      <c r="NZS2" s="157"/>
      <c r="NZT2" s="157"/>
      <c r="NZU2" s="157"/>
      <c r="NZV2" s="157"/>
      <c r="NZW2" s="157"/>
      <c r="NZX2" s="157"/>
      <c r="NZY2" s="157"/>
      <c r="NZZ2" s="157"/>
      <c r="OAA2" s="157"/>
      <c r="OAB2" s="157"/>
      <c r="OAC2" s="157"/>
      <c r="OAD2" s="157"/>
      <c r="OAE2" s="157"/>
      <c r="OAF2" s="157"/>
      <c r="OAG2" s="157"/>
      <c r="OAH2" s="157"/>
      <c r="OAI2" s="157"/>
      <c r="OAJ2" s="157"/>
      <c r="OAK2" s="157"/>
      <c r="OAL2" s="157"/>
      <c r="OAM2" s="157"/>
      <c r="OAN2" s="157"/>
      <c r="OAO2" s="157"/>
      <c r="OAP2" s="157"/>
      <c r="OAQ2" s="157"/>
      <c r="OAR2" s="157"/>
      <c r="OAS2" s="157"/>
      <c r="OAT2" s="157"/>
      <c r="OAU2" s="157"/>
      <c r="OAV2" s="157"/>
      <c r="OAW2" s="157"/>
      <c r="OAX2" s="157"/>
      <c r="OAY2" s="157"/>
      <c r="OAZ2" s="157"/>
      <c r="OBA2" s="157"/>
      <c r="OBB2" s="157"/>
      <c r="OBC2" s="157"/>
      <c r="OBD2" s="157"/>
      <c r="OBE2" s="157"/>
      <c r="OBF2" s="157"/>
      <c r="OBG2" s="157"/>
      <c r="OBH2" s="157"/>
      <c r="OBI2" s="157"/>
      <c r="OBJ2" s="157"/>
      <c r="OBK2" s="157"/>
      <c r="OBL2" s="157"/>
      <c r="OBM2" s="157"/>
      <c r="OBN2" s="157"/>
      <c r="OBO2" s="157"/>
      <c r="OBP2" s="157"/>
      <c r="OBQ2" s="157"/>
      <c r="OBR2" s="157"/>
      <c r="OBS2" s="157"/>
      <c r="OBT2" s="157"/>
      <c r="OBU2" s="157"/>
      <c r="OBV2" s="157"/>
      <c r="OBW2" s="157"/>
      <c r="OBX2" s="157"/>
      <c r="OBY2" s="157"/>
      <c r="OBZ2" s="157"/>
      <c r="OCA2" s="157"/>
      <c r="OCB2" s="157"/>
      <c r="OCC2" s="157"/>
      <c r="OCD2" s="157"/>
      <c r="OCE2" s="157"/>
      <c r="OCF2" s="157"/>
      <c r="OCG2" s="157"/>
      <c r="OCH2" s="157"/>
      <c r="OCI2" s="157"/>
      <c r="OCJ2" s="157"/>
      <c r="OCK2" s="157"/>
      <c r="OCL2" s="157"/>
      <c r="OCM2" s="157"/>
      <c r="OCN2" s="157"/>
      <c r="OCO2" s="157"/>
      <c r="OCP2" s="157"/>
      <c r="OCQ2" s="157"/>
      <c r="OCR2" s="157"/>
      <c r="OCS2" s="157"/>
      <c r="OCT2" s="157"/>
      <c r="OCU2" s="157"/>
      <c r="OCV2" s="157"/>
      <c r="OCW2" s="157"/>
      <c r="OCX2" s="157"/>
      <c r="OCY2" s="157"/>
      <c r="OCZ2" s="157"/>
      <c r="ODA2" s="157"/>
      <c r="ODB2" s="157"/>
      <c r="ODC2" s="157"/>
      <c r="ODD2" s="157"/>
      <c r="ODE2" s="157"/>
      <c r="ODF2" s="157"/>
      <c r="ODG2" s="157"/>
      <c r="ODH2" s="157"/>
      <c r="ODI2" s="157"/>
      <c r="ODJ2" s="157"/>
      <c r="ODK2" s="157"/>
      <c r="ODL2" s="157"/>
      <c r="ODM2" s="157"/>
      <c r="ODN2" s="157"/>
      <c r="ODO2" s="157"/>
      <c r="ODP2" s="157"/>
      <c r="ODQ2" s="157"/>
      <c r="ODR2" s="157"/>
      <c r="ODS2" s="157"/>
      <c r="ODT2" s="157"/>
      <c r="ODU2" s="157"/>
      <c r="ODV2" s="157"/>
      <c r="ODW2" s="157"/>
      <c r="ODX2" s="157"/>
      <c r="ODY2" s="157"/>
      <c r="ODZ2" s="157"/>
      <c r="OEA2" s="157"/>
      <c r="OEB2" s="157"/>
      <c r="OEC2" s="157"/>
      <c r="OED2" s="157"/>
      <c r="OEE2" s="157"/>
      <c r="OEF2" s="157"/>
      <c r="OEG2" s="157"/>
      <c r="OEH2" s="157"/>
      <c r="OEI2" s="157"/>
      <c r="OEJ2" s="157"/>
      <c r="OEK2" s="157"/>
      <c r="OEL2" s="157"/>
      <c r="OEM2" s="157"/>
      <c r="OEN2" s="157"/>
      <c r="OEO2" s="157"/>
      <c r="OEP2" s="157"/>
      <c r="OEQ2" s="157"/>
      <c r="OER2" s="157"/>
      <c r="OES2" s="157"/>
      <c r="OET2" s="157"/>
      <c r="OEU2" s="157"/>
      <c r="OEV2" s="157"/>
      <c r="OEW2" s="157"/>
      <c r="OEX2" s="157"/>
      <c r="OEY2" s="157"/>
      <c r="OEZ2" s="157"/>
      <c r="OFA2" s="157"/>
      <c r="OFB2" s="157"/>
      <c r="OFC2" s="157"/>
      <c r="OFD2" s="157"/>
      <c r="OFE2" s="157"/>
      <c r="OFF2" s="157"/>
      <c r="OFG2" s="157"/>
      <c r="OFH2" s="157"/>
      <c r="OFI2" s="157"/>
      <c r="OFJ2" s="157"/>
      <c r="OFK2" s="157"/>
      <c r="OFL2" s="157"/>
      <c r="OFM2" s="157"/>
      <c r="OFN2" s="157"/>
      <c r="OFO2" s="157"/>
      <c r="OFP2" s="157"/>
      <c r="OFQ2" s="157"/>
      <c r="OFR2" s="157"/>
      <c r="OFS2" s="157"/>
      <c r="OFT2" s="157"/>
      <c r="OFU2" s="157"/>
      <c r="OFV2" s="157"/>
      <c r="OFW2" s="157"/>
      <c r="OFX2" s="157"/>
      <c r="OFY2" s="157"/>
      <c r="OFZ2" s="157"/>
      <c r="OGA2" s="157"/>
      <c r="OGB2" s="157"/>
      <c r="OGC2" s="157"/>
      <c r="OGD2" s="157"/>
      <c r="OGE2" s="157"/>
      <c r="OGF2" s="157"/>
      <c r="OGG2" s="157"/>
      <c r="OGH2" s="157"/>
      <c r="OGI2" s="157"/>
      <c r="OGJ2" s="157"/>
      <c r="OGK2" s="157"/>
      <c r="OGL2" s="157"/>
      <c r="OGM2" s="157"/>
      <c r="OGN2" s="157"/>
      <c r="OGO2" s="157"/>
      <c r="OGP2" s="157"/>
      <c r="OGQ2" s="157"/>
      <c r="OGR2" s="157"/>
      <c r="OGS2" s="157"/>
      <c r="OGT2" s="157"/>
      <c r="OGU2" s="157"/>
      <c r="OGV2" s="157"/>
      <c r="OGW2" s="157"/>
      <c r="OGX2" s="157"/>
      <c r="OGY2" s="157"/>
      <c r="OGZ2" s="157"/>
      <c r="OHA2" s="157"/>
      <c r="OHB2" s="157"/>
      <c r="OHC2" s="157"/>
      <c r="OHD2" s="157"/>
      <c r="OHE2" s="157"/>
      <c r="OHF2" s="157"/>
      <c r="OHG2" s="157"/>
      <c r="OHH2" s="157"/>
      <c r="OHI2" s="157"/>
      <c r="OHJ2" s="157"/>
      <c r="OHK2" s="157"/>
      <c r="OHL2" s="157"/>
      <c r="OHM2" s="157"/>
      <c r="OHN2" s="157"/>
      <c r="OHO2" s="157"/>
      <c r="OHP2" s="157"/>
      <c r="OHQ2" s="157"/>
      <c r="OHR2" s="157"/>
      <c r="OHS2" s="157"/>
      <c r="OHT2" s="157"/>
      <c r="OHU2" s="157"/>
      <c r="OHV2" s="157"/>
      <c r="OHW2" s="157"/>
      <c r="OHX2" s="157"/>
      <c r="OHY2" s="157"/>
      <c r="OHZ2" s="157"/>
      <c r="OIA2" s="157"/>
      <c r="OIB2" s="157"/>
      <c r="OIC2" s="157"/>
      <c r="OID2" s="157"/>
      <c r="OIE2" s="157"/>
      <c r="OIF2" s="157"/>
      <c r="OIG2" s="157"/>
      <c r="OIH2" s="157"/>
      <c r="OII2" s="157"/>
      <c r="OIJ2" s="157"/>
      <c r="OIK2" s="157"/>
      <c r="OIL2" s="157"/>
      <c r="OIM2" s="157"/>
      <c r="OIN2" s="157"/>
      <c r="OIO2" s="157"/>
      <c r="OIP2" s="157"/>
      <c r="OIQ2" s="157"/>
      <c r="OIR2" s="157"/>
      <c r="OIS2" s="157"/>
      <c r="OIT2" s="157"/>
      <c r="OIU2" s="157"/>
      <c r="OIV2" s="157"/>
      <c r="OIW2" s="157"/>
      <c r="OIX2" s="157"/>
      <c r="OIY2" s="157"/>
      <c r="OIZ2" s="157"/>
      <c r="OJA2" s="157"/>
      <c r="OJB2" s="157"/>
      <c r="OJC2" s="157"/>
      <c r="OJD2" s="157"/>
      <c r="OJE2" s="157"/>
      <c r="OJF2" s="157"/>
      <c r="OJG2" s="157"/>
      <c r="OJH2" s="157"/>
      <c r="OJI2" s="157"/>
      <c r="OJJ2" s="157"/>
      <c r="OJK2" s="157"/>
      <c r="OJL2" s="157"/>
      <c r="OJM2" s="157"/>
      <c r="OJN2" s="157"/>
      <c r="OJO2" s="157"/>
      <c r="OJP2" s="157"/>
      <c r="OJQ2" s="157"/>
      <c r="OJR2" s="157"/>
      <c r="OJS2" s="157"/>
      <c r="OJT2" s="157"/>
      <c r="OJU2" s="157"/>
      <c r="OJV2" s="157"/>
      <c r="OJW2" s="157"/>
      <c r="OJX2" s="157"/>
      <c r="OJY2" s="157"/>
      <c r="OJZ2" s="157"/>
      <c r="OKA2" s="157"/>
      <c r="OKB2" s="157"/>
      <c r="OKC2" s="157"/>
      <c r="OKD2" s="157"/>
      <c r="OKE2" s="157"/>
      <c r="OKF2" s="157"/>
      <c r="OKG2" s="157"/>
      <c r="OKH2" s="157"/>
      <c r="OKI2" s="157"/>
      <c r="OKJ2" s="157"/>
      <c r="OKK2" s="157"/>
      <c r="OKL2" s="157"/>
      <c r="OKM2" s="157"/>
      <c r="OKN2" s="157"/>
      <c r="OKO2" s="157"/>
      <c r="OKP2" s="157"/>
      <c r="OKQ2" s="157"/>
      <c r="OKR2" s="157"/>
      <c r="OKS2" s="157"/>
      <c r="OKT2" s="157"/>
      <c r="OKU2" s="157"/>
      <c r="OKV2" s="157"/>
      <c r="OKW2" s="157"/>
      <c r="OKX2" s="157"/>
      <c r="OKY2" s="157"/>
      <c r="OKZ2" s="157"/>
      <c r="OLA2" s="157"/>
      <c r="OLB2" s="157"/>
      <c r="OLC2" s="157"/>
      <c r="OLD2" s="157"/>
      <c r="OLE2" s="157"/>
      <c r="OLF2" s="157"/>
      <c r="OLG2" s="157"/>
      <c r="OLH2" s="157"/>
      <c r="OLI2" s="157"/>
      <c r="OLJ2" s="157"/>
      <c r="OLK2" s="157"/>
      <c r="OLL2" s="157"/>
      <c r="OLM2" s="157"/>
      <c r="OLN2" s="157"/>
      <c r="OLO2" s="157"/>
      <c r="OLP2" s="157"/>
      <c r="OLQ2" s="157"/>
      <c r="OLR2" s="157"/>
      <c r="OLS2" s="157"/>
      <c r="OLT2" s="157"/>
      <c r="OLU2" s="157"/>
      <c r="OLV2" s="157"/>
      <c r="OLW2" s="157"/>
      <c r="OLX2" s="157"/>
      <c r="OLY2" s="157"/>
      <c r="OLZ2" s="157"/>
      <c r="OMA2" s="157"/>
      <c r="OMB2" s="157"/>
      <c r="OMC2" s="157"/>
      <c r="OMD2" s="157"/>
      <c r="OME2" s="157"/>
      <c r="OMF2" s="157"/>
      <c r="OMG2" s="157"/>
      <c r="OMH2" s="157"/>
      <c r="OMI2" s="157"/>
      <c r="OMJ2" s="157"/>
      <c r="OMK2" s="157"/>
      <c r="OML2" s="157"/>
      <c r="OMM2" s="157"/>
      <c r="OMN2" s="157"/>
      <c r="OMO2" s="157"/>
      <c r="OMP2" s="157"/>
      <c r="OMQ2" s="157"/>
      <c r="OMR2" s="157"/>
      <c r="OMS2" s="157"/>
      <c r="OMT2" s="157"/>
      <c r="OMU2" s="157"/>
      <c r="OMV2" s="157"/>
      <c r="OMW2" s="157"/>
      <c r="OMX2" s="157"/>
      <c r="OMY2" s="157"/>
      <c r="OMZ2" s="157"/>
      <c r="ONA2" s="157"/>
      <c r="ONB2" s="157"/>
      <c r="ONC2" s="157"/>
      <c r="OND2" s="157"/>
      <c r="ONE2" s="157"/>
      <c r="ONF2" s="157"/>
      <c r="ONG2" s="157"/>
      <c r="ONH2" s="157"/>
      <c r="ONI2" s="157"/>
      <c r="ONJ2" s="157"/>
      <c r="ONK2" s="157"/>
      <c r="ONL2" s="157"/>
      <c r="ONM2" s="157"/>
      <c r="ONN2" s="157"/>
      <c r="ONO2" s="157"/>
      <c r="ONP2" s="157"/>
      <c r="ONQ2" s="157"/>
      <c r="ONR2" s="157"/>
      <c r="ONS2" s="157"/>
      <c r="ONT2" s="157"/>
      <c r="ONU2" s="157"/>
      <c r="ONV2" s="157"/>
      <c r="ONW2" s="157"/>
      <c r="ONX2" s="157"/>
      <c r="ONY2" s="157"/>
      <c r="ONZ2" s="157"/>
      <c r="OOA2" s="157"/>
      <c r="OOB2" s="157"/>
      <c r="OOC2" s="157"/>
      <c r="OOD2" s="157"/>
      <c r="OOE2" s="157"/>
      <c r="OOF2" s="157"/>
      <c r="OOG2" s="157"/>
      <c r="OOH2" s="157"/>
      <c r="OOI2" s="157"/>
      <c r="OOJ2" s="157"/>
      <c r="OOK2" s="157"/>
      <c r="OOL2" s="157"/>
      <c r="OOM2" s="157"/>
      <c r="OON2" s="157"/>
      <c r="OOO2" s="157"/>
      <c r="OOP2" s="157"/>
      <c r="OOQ2" s="157"/>
      <c r="OOR2" s="157"/>
      <c r="OOS2" s="157"/>
      <c r="OOT2" s="157"/>
      <c r="OOU2" s="157"/>
      <c r="OOV2" s="157"/>
      <c r="OOW2" s="157"/>
      <c r="OOX2" s="157"/>
      <c r="OOY2" s="157"/>
      <c r="OOZ2" s="157"/>
      <c r="OPA2" s="157"/>
      <c r="OPB2" s="157"/>
      <c r="OPC2" s="157"/>
      <c r="OPD2" s="157"/>
      <c r="OPE2" s="157"/>
      <c r="OPF2" s="157"/>
      <c r="OPG2" s="157"/>
      <c r="OPH2" s="157"/>
      <c r="OPI2" s="157"/>
      <c r="OPJ2" s="157"/>
      <c r="OPK2" s="157"/>
      <c r="OPL2" s="157"/>
      <c r="OPM2" s="157"/>
      <c r="OPN2" s="157"/>
      <c r="OPO2" s="157"/>
      <c r="OPP2" s="157"/>
      <c r="OPQ2" s="157"/>
      <c r="OPR2" s="157"/>
      <c r="OPS2" s="157"/>
      <c r="OPT2" s="157"/>
      <c r="OPU2" s="157"/>
      <c r="OPV2" s="157"/>
      <c r="OPW2" s="157"/>
      <c r="OPX2" s="157"/>
      <c r="OPY2" s="157"/>
      <c r="OPZ2" s="157"/>
      <c r="OQA2" s="157"/>
      <c r="OQB2" s="157"/>
      <c r="OQC2" s="157"/>
      <c r="OQD2" s="157"/>
      <c r="OQE2" s="157"/>
      <c r="OQF2" s="157"/>
      <c r="OQG2" s="157"/>
      <c r="OQH2" s="157"/>
      <c r="OQI2" s="157"/>
      <c r="OQJ2" s="157"/>
      <c r="OQK2" s="157"/>
      <c r="OQL2" s="157"/>
      <c r="OQM2" s="157"/>
      <c r="OQN2" s="157"/>
      <c r="OQO2" s="157"/>
      <c r="OQP2" s="157"/>
      <c r="OQQ2" s="157"/>
      <c r="OQR2" s="157"/>
      <c r="OQS2" s="157"/>
      <c r="OQT2" s="157"/>
      <c r="OQU2" s="157"/>
      <c r="OQV2" s="157"/>
      <c r="OQW2" s="157"/>
      <c r="OQX2" s="157"/>
      <c r="OQY2" s="157"/>
      <c r="OQZ2" s="157"/>
      <c r="ORA2" s="157"/>
      <c r="ORB2" s="157"/>
      <c r="ORC2" s="157"/>
      <c r="ORD2" s="157"/>
      <c r="ORE2" s="157"/>
      <c r="ORF2" s="157"/>
      <c r="ORG2" s="157"/>
      <c r="ORH2" s="157"/>
      <c r="ORI2" s="157"/>
      <c r="ORJ2" s="157"/>
      <c r="ORK2" s="157"/>
      <c r="ORL2" s="157"/>
      <c r="ORM2" s="157"/>
      <c r="ORN2" s="157"/>
      <c r="ORO2" s="157"/>
      <c r="ORP2" s="157"/>
      <c r="ORQ2" s="157"/>
      <c r="ORR2" s="157"/>
      <c r="ORS2" s="157"/>
      <c r="ORT2" s="157"/>
      <c r="ORU2" s="157"/>
      <c r="ORV2" s="157"/>
      <c r="ORW2" s="157"/>
      <c r="ORX2" s="157"/>
      <c r="ORY2" s="157"/>
      <c r="ORZ2" s="157"/>
      <c r="OSA2" s="157"/>
      <c r="OSB2" s="157"/>
      <c r="OSC2" s="157"/>
      <c r="OSD2" s="157"/>
      <c r="OSE2" s="157"/>
      <c r="OSF2" s="157"/>
      <c r="OSG2" s="157"/>
      <c r="OSH2" s="157"/>
      <c r="OSI2" s="157"/>
      <c r="OSJ2" s="157"/>
      <c r="OSK2" s="157"/>
      <c r="OSL2" s="157"/>
      <c r="OSM2" s="157"/>
      <c r="OSN2" s="157"/>
      <c r="OSO2" s="157"/>
      <c r="OSP2" s="157"/>
      <c r="OSQ2" s="157"/>
      <c r="OSR2" s="157"/>
      <c r="OSS2" s="157"/>
      <c r="OST2" s="157"/>
      <c r="OSU2" s="157"/>
      <c r="OSV2" s="157"/>
      <c r="OSW2" s="157"/>
      <c r="OSX2" s="157"/>
      <c r="OSY2" s="157"/>
      <c r="OSZ2" s="157"/>
      <c r="OTA2" s="157"/>
      <c r="OTB2" s="157"/>
      <c r="OTC2" s="157"/>
      <c r="OTD2" s="157"/>
      <c r="OTE2" s="157"/>
      <c r="OTF2" s="157"/>
      <c r="OTG2" s="157"/>
      <c r="OTH2" s="157"/>
      <c r="OTI2" s="157"/>
      <c r="OTJ2" s="157"/>
      <c r="OTK2" s="157"/>
      <c r="OTL2" s="157"/>
      <c r="OTM2" s="157"/>
      <c r="OTN2" s="157"/>
      <c r="OTO2" s="157"/>
      <c r="OTP2" s="157"/>
      <c r="OTQ2" s="157"/>
      <c r="OTR2" s="157"/>
      <c r="OTS2" s="157"/>
      <c r="OTT2" s="157"/>
      <c r="OTU2" s="157"/>
      <c r="OTV2" s="157"/>
      <c r="OTW2" s="157"/>
      <c r="OTX2" s="157"/>
      <c r="OTY2" s="157"/>
      <c r="OTZ2" s="157"/>
      <c r="OUA2" s="157"/>
      <c r="OUB2" s="157"/>
      <c r="OUC2" s="157"/>
      <c r="OUD2" s="157"/>
      <c r="OUE2" s="157"/>
      <c r="OUF2" s="157"/>
      <c r="OUG2" s="157"/>
      <c r="OUH2" s="157"/>
      <c r="OUI2" s="157"/>
      <c r="OUJ2" s="157"/>
      <c r="OUK2" s="157"/>
      <c r="OUL2" s="157"/>
      <c r="OUM2" s="157"/>
      <c r="OUN2" s="157"/>
      <c r="OUO2" s="157"/>
      <c r="OUP2" s="157"/>
      <c r="OUQ2" s="157"/>
      <c r="OUR2" s="157"/>
      <c r="OUS2" s="157"/>
      <c r="OUT2" s="157"/>
      <c r="OUU2" s="157"/>
      <c r="OUV2" s="157"/>
      <c r="OUW2" s="157"/>
      <c r="OUX2" s="157"/>
      <c r="OUY2" s="157"/>
      <c r="OUZ2" s="157"/>
      <c r="OVA2" s="157"/>
      <c r="OVB2" s="157"/>
      <c r="OVC2" s="157"/>
      <c r="OVD2" s="157"/>
      <c r="OVE2" s="157"/>
      <c r="OVF2" s="157"/>
      <c r="OVG2" s="157"/>
      <c r="OVH2" s="157"/>
      <c r="OVI2" s="157"/>
      <c r="OVJ2" s="157"/>
      <c r="OVK2" s="157"/>
      <c r="OVL2" s="157"/>
      <c r="OVM2" s="157"/>
      <c r="OVN2" s="157"/>
      <c r="OVO2" s="157"/>
      <c r="OVP2" s="157"/>
      <c r="OVQ2" s="157"/>
      <c r="OVR2" s="157"/>
      <c r="OVS2" s="157"/>
      <c r="OVT2" s="157"/>
      <c r="OVU2" s="157"/>
      <c r="OVV2" s="157"/>
      <c r="OVW2" s="157"/>
      <c r="OVX2" s="157"/>
      <c r="OVY2" s="157"/>
      <c r="OVZ2" s="157"/>
      <c r="OWA2" s="157"/>
      <c r="OWB2" s="157"/>
      <c r="OWC2" s="157"/>
      <c r="OWD2" s="157"/>
      <c r="OWE2" s="157"/>
      <c r="OWF2" s="157"/>
      <c r="OWG2" s="157"/>
      <c r="OWH2" s="157"/>
      <c r="OWI2" s="157"/>
      <c r="OWJ2" s="157"/>
      <c r="OWK2" s="157"/>
      <c r="OWL2" s="157"/>
      <c r="OWM2" s="157"/>
      <c r="OWN2" s="157"/>
      <c r="OWO2" s="157"/>
      <c r="OWP2" s="157"/>
      <c r="OWQ2" s="157"/>
      <c r="OWR2" s="157"/>
      <c r="OWS2" s="157"/>
      <c r="OWT2" s="157"/>
      <c r="OWU2" s="157"/>
      <c r="OWV2" s="157"/>
      <c r="OWW2" s="157"/>
      <c r="OWX2" s="157"/>
      <c r="OWY2" s="157"/>
      <c r="OWZ2" s="157"/>
      <c r="OXA2" s="157"/>
      <c r="OXB2" s="157"/>
      <c r="OXC2" s="157"/>
      <c r="OXD2" s="157"/>
      <c r="OXE2" s="157"/>
      <c r="OXF2" s="157"/>
      <c r="OXG2" s="157"/>
      <c r="OXH2" s="157"/>
      <c r="OXI2" s="157"/>
      <c r="OXJ2" s="157"/>
      <c r="OXK2" s="157"/>
      <c r="OXL2" s="157"/>
      <c r="OXM2" s="157"/>
      <c r="OXN2" s="157"/>
      <c r="OXO2" s="157"/>
      <c r="OXP2" s="157"/>
      <c r="OXQ2" s="157"/>
      <c r="OXR2" s="157"/>
      <c r="OXS2" s="157"/>
      <c r="OXT2" s="157"/>
      <c r="OXU2" s="157"/>
      <c r="OXV2" s="157"/>
      <c r="OXW2" s="157"/>
      <c r="OXX2" s="157"/>
      <c r="OXY2" s="157"/>
      <c r="OXZ2" s="157"/>
      <c r="OYA2" s="157"/>
      <c r="OYB2" s="157"/>
      <c r="OYC2" s="157"/>
      <c r="OYD2" s="157"/>
      <c r="OYE2" s="157"/>
      <c r="OYF2" s="157"/>
      <c r="OYG2" s="157"/>
      <c r="OYH2" s="157"/>
      <c r="OYI2" s="157"/>
      <c r="OYJ2" s="157"/>
      <c r="OYK2" s="157"/>
      <c r="OYL2" s="157"/>
      <c r="OYM2" s="157"/>
      <c r="OYN2" s="157"/>
      <c r="OYO2" s="157"/>
      <c r="OYP2" s="157"/>
      <c r="OYQ2" s="157"/>
      <c r="OYR2" s="157"/>
      <c r="OYS2" s="157"/>
      <c r="OYT2" s="157"/>
      <c r="OYU2" s="157"/>
      <c r="OYV2" s="157"/>
      <c r="OYW2" s="157"/>
      <c r="OYX2" s="157"/>
      <c r="OYY2" s="157"/>
      <c r="OYZ2" s="157"/>
      <c r="OZA2" s="157"/>
      <c r="OZB2" s="157"/>
      <c r="OZC2" s="157"/>
      <c r="OZD2" s="157"/>
      <c r="OZE2" s="157"/>
      <c r="OZF2" s="157"/>
      <c r="OZG2" s="157"/>
      <c r="OZH2" s="157"/>
      <c r="OZI2" s="157"/>
      <c r="OZJ2" s="157"/>
      <c r="OZK2" s="157"/>
      <c r="OZL2" s="157"/>
      <c r="OZM2" s="157"/>
      <c r="OZN2" s="157"/>
      <c r="OZO2" s="157"/>
      <c r="OZP2" s="157"/>
      <c r="OZQ2" s="157"/>
      <c r="OZR2" s="157"/>
      <c r="OZS2" s="157"/>
      <c r="OZT2" s="157"/>
      <c r="OZU2" s="157"/>
      <c r="OZV2" s="157"/>
      <c r="OZW2" s="157"/>
      <c r="OZX2" s="157"/>
      <c r="OZY2" s="157"/>
      <c r="OZZ2" s="157"/>
      <c r="PAA2" s="157"/>
      <c r="PAB2" s="157"/>
      <c r="PAC2" s="157"/>
      <c r="PAD2" s="157"/>
      <c r="PAE2" s="157"/>
      <c r="PAF2" s="157"/>
      <c r="PAG2" s="157"/>
      <c r="PAH2" s="157"/>
      <c r="PAI2" s="157"/>
      <c r="PAJ2" s="157"/>
      <c r="PAK2" s="157"/>
      <c r="PAL2" s="157"/>
      <c r="PAM2" s="157"/>
      <c r="PAN2" s="157"/>
      <c r="PAO2" s="157"/>
      <c r="PAP2" s="157"/>
      <c r="PAQ2" s="157"/>
      <c r="PAR2" s="157"/>
      <c r="PAS2" s="157"/>
      <c r="PAT2" s="157"/>
      <c r="PAU2" s="157"/>
      <c r="PAV2" s="157"/>
      <c r="PAW2" s="157"/>
      <c r="PAX2" s="157"/>
      <c r="PAY2" s="157"/>
      <c r="PAZ2" s="157"/>
      <c r="PBA2" s="157"/>
      <c r="PBB2" s="157"/>
      <c r="PBC2" s="157"/>
      <c r="PBD2" s="157"/>
      <c r="PBE2" s="157"/>
      <c r="PBF2" s="157"/>
      <c r="PBG2" s="157"/>
      <c r="PBH2" s="157"/>
      <c r="PBI2" s="157"/>
      <c r="PBJ2" s="157"/>
      <c r="PBK2" s="157"/>
      <c r="PBL2" s="157"/>
      <c r="PBM2" s="157"/>
      <c r="PBN2" s="157"/>
      <c r="PBO2" s="157"/>
      <c r="PBP2" s="157"/>
      <c r="PBQ2" s="157"/>
      <c r="PBR2" s="157"/>
      <c r="PBS2" s="157"/>
      <c r="PBT2" s="157"/>
      <c r="PBU2" s="157"/>
      <c r="PBV2" s="157"/>
      <c r="PBW2" s="157"/>
      <c r="PBX2" s="157"/>
      <c r="PBY2" s="157"/>
      <c r="PBZ2" s="157"/>
      <c r="PCA2" s="157"/>
      <c r="PCB2" s="157"/>
      <c r="PCC2" s="157"/>
      <c r="PCD2" s="157"/>
      <c r="PCE2" s="157"/>
      <c r="PCF2" s="157"/>
      <c r="PCG2" s="157"/>
      <c r="PCH2" s="157"/>
      <c r="PCI2" s="157"/>
      <c r="PCJ2" s="157"/>
      <c r="PCK2" s="157"/>
      <c r="PCL2" s="157"/>
      <c r="PCM2" s="157"/>
      <c r="PCN2" s="157"/>
      <c r="PCO2" s="157"/>
      <c r="PCP2" s="157"/>
      <c r="PCQ2" s="157"/>
      <c r="PCR2" s="157"/>
      <c r="PCS2" s="157"/>
      <c r="PCT2" s="157"/>
      <c r="PCU2" s="157"/>
      <c r="PCV2" s="157"/>
      <c r="PCW2" s="157"/>
      <c r="PCX2" s="157"/>
      <c r="PCY2" s="157"/>
      <c r="PCZ2" s="157"/>
      <c r="PDA2" s="157"/>
      <c r="PDB2" s="157"/>
      <c r="PDC2" s="157"/>
      <c r="PDD2" s="157"/>
      <c r="PDE2" s="157"/>
      <c r="PDF2" s="157"/>
      <c r="PDG2" s="157"/>
      <c r="PDH2" s="157"/>
      <c r="PDI2" s="157"/>
      <c r="PDJ2" s="157"/>
      <c r="PDK2" s="157"/>
      <c r="PDL2" s="157"/>
      <c r="PDM2" s="157"/>
      <c r="PDN2" s="157"/>
      <c r="PDO2" s="157"/>
      <c r="PDP2" s="157"/>
      <c r="PDQ2" s="157"/>
      <c r="PDR2" s="157"/>
      <c r="PDS2" s="157"/>
      <c r="PDT2" s="157"/>
      <c r="PDU2" s="157"/>
      <c r="PDV2" s="157"/>
      <c r="PDW2" s="157"/>
      <c r="PDX2" s="157"/>
      <c r="PDY2" s="157"/>
      <c r="PDZ2" s="157"/>
      <c r="PEA2" s="157"/>
      <c r="PEB2" s="157"/>
      <c r="PEC2" s="157"/>
      <c r="PED2" s="157"/>
      <c r="PEE2" s="157"/>
      <c r="PEF2" s="157"/>
      <c r="PEG2" s="157"/>
      <c r="PEH2" s="157"/>
      <c r="PEI2" s="157"/>
      <c r="PEJ2" s="157"/>
      <c r="PEK2" s="157"/>
      <c r="PEL2" s="157"/>
      <c r="PEM2" s="157"/>
      <c r="PEN2" s="157"/>
      <c r="PEO2" s="157"/>
      <c r="PEP2" s="157"/>
      <c r="PEQ2" s="157"/>
      <c r="PER2" s="157"/>
      <c r="PES2" s="157"/>
      <c r="PET2" s="157"/>
      <c r="PEU2" s="157"/>
      <c r="PEV2" s="157"/>
      <c r="PEW2" s="157"/>
      <c r="PEX2" s="157"/>
      <c r="PEY2" s="157"/>
      <c r="PEZ2" s="157"/>
      <c r="PFA2" s="157"/>
      <c r="PFB2" s="157"/>
      <c r="PFC2" s="157"/>
      <c r="PFD2" s="157"/>
      <c r="PFE2" s="157"/>
      <c r="PFF2" s="157"/>
      <c r="PFG2" s="157"/>
      <c r="PFH2" s="157"/>
      <c r="PFI2" s="157"/>
      <c r="PFJ2" s="157"/>
      <c r="PFK2" s="157"/>
      <c r="PFL2" s="157"/>
      <c r="PFM2" s="157"/>
      <c r="PFN2" s="157"/>
      <c r="PFO2" s="157"/>
      <c r="PFP2" s="157"/>
      <c r="PFQ2" s="157"/>
      <c r="PFR2" s="157"/>
      <c r="PFS2" s="157"/>
      <c r="PFT2" s="157"/>
      <c r="PFU2" s="157"/>
      <c r="PFV2" s="157"/>
      <c r="PFW2" s="157"/>
      <c r="PFX2" s="157"/>
      <c r="PFY2" s="157"/>
      <c r="PFZ2" s="157"/>
      <c r="PGA2" s="157"/>
      <c r="PGB2" s="157"/>
      <c r="PGC2" s="157"/>
      <c r="PGD2" s="157"/>
      <c r="PGE2" s="157"/>
      <c r="PGF2" s="157"/>
      <c r="PGG2" s="157"/>
      <c r="PGH2" s="157"/>
      <c r="PGI2" s="157"/>
      <c r="PGJ2" s="157"/>
      <c r="PGK2" s="157"/>
      <c r="PGL2" s="157"/>
      <c r="PGM2" s="157"/>
      <c r="PGN2" s="157"/>
      <c r="PGO2" s="157"/>
      <c r="PGP2" s="157"/>
      <c r="PGQ2" s="157"/>
      <c r="PGR2" s="157"/>
      <c r="PGS2" s="157"/>
      <c r="PGT2" s="157"/>
      <c r="PGU2" s="157"/>
      <c r="PGV2" s="157"/>
      <c r="PGW2" s="157"/>
      <c r="PGX2" s="157"/>
      <c r="PGY2" s="157"/>
      <c r="PGZ2" s="157"/>
      <c r="PHA2" s="157"/>
      <c r="PHB2" s="157"/>
      <c r="PHC2" s="157"/>
      <c r="PHD2" s="157"/>
      <c r="PHE2" s="157"/>
      <c r="PHF2" s="157"/>
      <c r="PHG2" s="157"/>
      <c r="PHH2" s="157"/>
      <c r="PHI2" s="157"/>
      <c r="PHJ2" s="157"/>
      <c r="PHK2" s="157"/>
      <c r="PHL2" s="157"/>
      <c r="PHM2" s="157"/>
      <c r="PHN2" s="157"/>
      <c r="PHO2" s="157"/>
      <c r="PHP2" s="157"/>
      <c r="PHQ2" s="157"/>
      <c r="PHR2" s="157"/>
      <c r="PHS2" s="157"/>
      <c r="PHT2" s="157"/>
      <c r="PHU2" s="157"/>
      <c r="PHV2" s="157"/>
      <c r="PHW2" s="157"/>
      <c r="PHX2" s="157"/>
      <c r="PHY2" s="157"/>
      <c r="PHZ2" s="157"/>
      <c r="PIA2" s="157"/>
      <c r="PIB2" s="157"/>
      <c r="PIC2" s="157"/>
      <c r="PID2" s="157"/>
      <c r="PIE2" s="157"/>
      <c r="PIF2" s="157"/>
      <c r="PIG2" s="157"/>
      <c r="PIH2" s="157"/>
      <c r="PII2" s="157"/>
      <c r="PIJ2" s="157"/>
      <c r="PIK2" s="157"/>
      <c r="PIL2" s="157"/>
      <c r="PIM2" s="157"/>
      <c r="PIN2" s="157"/>
      <c r="PIO2" s="157"/>
      <c r="PIP2" s="157"/>
      <c r="PIQ2" s="157"/>
      <c r="PIR2" s="157"/>
      <c r="PIS2" s="157"/>
      <c r="PIT2" s="157"/>
      <c r="PIU2" s="157"/>
      <c r="PIV2" s="157"/>
      <c r="PIW2" s="157"/>
      <c r="PIX2" s="157"/>
      <c r="PIY2" s="157"/>
      <c r="PIZ2" s="157"/>
      <c r="PJA2" s="157"/>
      <c r="PJB2" s="157"/>
      <c r="PJC2" s="157"/>
      <c r="PJD2" s="157"/>
      <c r="PJE2" s="157"/>
      <c r="PJF2" s="157"/>
      <c r="PJG2" s="157"/>
      <c r="PJH2" s="157"/>
      <c r="PJI2" s="157"/>
      <c r="PJJ2" s="157"/>
      <c r="PJK2" s="157"/>
      <c r="PJL2" s="157"/>
      <c r="PJM2" s="157"/>
      <c r="PJN2" s="157"/>
      <c r="PJO2" s="157"/>
      <c r="PJP2" s="157"/>
      <c r="PJQ2" s="157"/>
      <c r="PJR2" s="157"/>
      <c r="PJS2" s="157"/>
      <c r="PJT2" s="157"/>
      <c r="PJU2" s="157"/>
      <c r="PJV2" s="157"/>
      <c r="PJW2" s="157"/>
      <c r="PJX2" s="157"/>
      <c r="PJY2" s="157"/>
      <c r="PJZ2" s="157"/>
      <c r="PKA2" s="157"/>
      <c r="PKB2" s="157"/>
      <c r="PKC2" s="157"/>
      <c r="PKD2" s="157"/>
      <c r="PKE2" s="157"/>
      <c r="PKF2" s="157"/>
      <c r="PKG2" s="157"/>
      <c r="PKH2" s="157"/>
      <c r="PKI2" s="157"/>
      <c r="PKJ2" s="157"/>
      <c r="PKK2" s="157"/>
      <c r="PKL2" s="157"/>
      <c r="PKM2" s="157"/>
      <c r="PKN2" s="157"/>
      <c r="PKO2" s="157"/>
      <c r="PKP2" s="157"/>
      <c r="PKQ2" s="157"/>
      <c r="PKR2" s="157"/>
      <c r="PKS2" s="157"/>
      <c r="PKT2" s="157"/>
      <c r="PKU2" s="157"/>
      <c r="PKV2" s="157"/>
      <c r="PKW2" s="157"/>
      <c r="PKX2" s="157"/>
      <c r="PKY2" s="157"/>
      <c r="PKZ2" s="157"/>
      <c r="PLA2" s="157"/>
      <c r="PLB2" s="157"/>
      <c r="PLC2" s="157"/>
      <c r="PLD2" s="157"/>
      <c r="PLE2" s="157"/>
      <c r="PLF2" s="157"/>
      <c r="PLG2" s="157"/>
      <c r="PLH2" s="157"/>
      <c r="PLI2" s="157"/>
      <c r="PLJ2" s="157"/>
      <c r="PLK2" s="157"/>
      <c r="PLL2" s="157"/>
      <c r="PLM2" s="157"/>
      <c r="PLN2" s="157"/>
      <c r="PLO2" s="157"/>
      <c r="PLP2" s="157"/>
      <c r="PLQ2" s="157"/>
      <c r="PLR2" s="157"/>
      <c r="PLS2" s="157"/>
      <c r="PLT2" s="157"/>
      <c r="PLU2" s="157"/>
      <c r="PLV2" s="157"/>
      <c r="PLW2" s="157"/>
      <c r="PLX2" s="157"/>
      <c r="PLY2" s="157"/>
      <c r="PLZ2" s="157"/>
      <c r="PMA2" s="157"/>
      <c r="PMB2" s="157"/>
      <c r="PMC2" s="157"/>
      <c r="PMD2" s="157"/>
      <c r="PME2" s="157"/>
      <c r="PMF2" s="157"/>
      <c r="PMG2" s="157"/>
      <c r="PMH2" s="157"/>
      <c r="PMI2" s="157"/>
      <c r="PMJ2" s="157"/>
      <c r="PMK2" s="157"/>
      <c r="PML2" s="157"/>
      <c r="PMM2" s="157"/>
      <c r="PMN2" s="157"/>
      <c r="PMO2" s="157"/>
      <c r="PMP2" s="157"/>
      <c r="PMQ2" s="157"/>
      <c r="PMR2" s="157"/>
      <c r="PMS2" s="157"/>
      <c r="PMT2" s="157"/>
      <c r="PMU2" s="157"/>
      <c r="PMV2" s="157"/>
      <c r="PMW2" s="157"/>
      <c r="PMX2" s="157"/>
      <c r="PMY2" s="157"/>
      <c r="PMZ2" s="157"/>
      <c r="PNA2" s="157"/>
      <c r="PNB2" s="157"/>
      <c r="PNC2" s="157"/>
      <c r="PND2" s="157"/>
      <c r="PNE2" s="157"/>
      <c r="PNF2" s="157"/>
      <c r="PNG2" s="157"/>
      <c r="PNH2" s="157"/>
      <c r="PNI2" s="157"/>
      <c r="PNJ2" s="157"/>
      <c r="PNK2" s="157"/>
      <c r="PNL2" s="157"/>
      <c r="PNM2" s="157"/>
      <c r="PNN2" s="157"/>
      <c r="PNO2" s="157"/>
      <c r="PNP2" s="157"/>
      <c r="PNQ2" s="157"/>
      <c r="PNR2" s="157"/>
      <c r="PNS2" s="157"/>
      <c r="PNT2" s="157"/>
      <c r="PNU2" s="157"/>
      <c r="PNV2" s="157"/>
      <c r="PNW2" s="157"/>
      <c r="PNX2" s="157"/>
      <c r="PNY2" s="157"/>
      <c r="PNZ2" s="157"/>
      <c r="POA2" s="157"/>
      <c r="POB2" s="157"/>
      <c r="POC2" s="157"/>
      <c r="POD2" s="157"/>
      <c r="POE2" s="157"/>
      <c r="POF2" s="157"/>
      <c r="POG2" s="157"/>
      <c r="POH2" s="157"/>
      <c r="POI2" s="157"/>
      <c r="POJ2" s="157"/>
      <c r="POK2" s="157"/>
      <c r="POL2" s="157"/>
      <c r="POM2" s="157"/>
      <c r="PON2" s="157"/>
      <c r="POO2" s="157"/>
      <c r="POP2" s="157"/>
      <c r="POQ2" s="157"/>
      <c r="POR2" s="157"/>
      <c r="POS2" s="157"/>
      <c r="POT2" s="157"/>
      <c r="POU2" s="157"/>
      <c r="POV2" s="157"/>
      <c r="POW2" s="157"/>
      <c r="POX2" s="157"/>
      <c r="POY2" s="157"/>
      <c r="POZ2" s="157"/>
      <c r="PPA2" s="157"/>
      <c r="PPB2" s="157"/>
      <c r="PPC2" s="157"/>
      <c r="PPD2" s="157"/>
      <c r="PPE2" s="157"/>
      <c r="PPF2" s="157"/>
      <c r="PPG2" s="157"/>
      <c r="PPH2" s="157"/>
      <c r="PPI2" s="157"/>
      <c r="PPJ2" s="157"/>
      <c r="PPK2" s="157"/>
      <c r="PPL2" s="157"/>
      <c r="PPM2" s="157"/>
      <c r="PPN2" s="157"/>
      <c r="PPO2" s="157"/>
      <c r="PPP2" s="157"/>
      <c r="PPQ2" s="157"/>
      <c r="PPR2" s="157"/>
      <c r="PPS2" s="157"/>
      <c r="PPT2" s="157"/>
      <c r="PPU2" s="157"/>
      <c r="PPV2" s="157"/>
      <c r="PPW2" s="157"/>
      <c r="PPX2" s="157"/>
      <c r="PPY2" s="157"/>
      <c r="PPZ2" s="157"/>
      <c r="PQA2" s="157"/>
      <c r="PQB2" s="157"/>
      <c r="PQC2" s="157"/>
      <c r="PQD2" s="157"/>
      <c r="PQE2" s="157"/>
      <c r="PQF2" s="157"/>
      <c r="PQG2" s="157"/>
      <c r="PQH2" s="157"/>
      <c r="PQI2" s="157"/>
      <c r="PQJ2" s="157"/>
      <c r="PQK2" s="157"/>
      <c r="PQL2" s="157"/>
      <c r="PQM2" s="157"/>
      <c r="PQN2" s="157"/>
      <c r="PQO2" s="157"/>
      <c r="PQP2" s="157"/>
      <c r="PQQ2" s="157"/>
      <c r="PQR2" s="157"/>
      <c r="PQS2" s="157"/>
      <c r="PQT2" s="157"/>
      <c r="PQU2" s="157"/>
      <c r="PQV2" s="157"/>
      <c r="PQW2" s="157"/>
      <c r="PQX2" s="157"/>
      <c r="PQY2" s="157"/>
      <c r="PQZ2" s="157"/>
      <c r="PRA2" s="157"/>
      <c r="PRB2" s="157"/>
      <c r="PRC2" s="157"/>
      <c r="PRD2" s="157"/>
      <c r="PRE2" s="157"/>
      <c r="PRF2" s="157"/>
      <c r="PRG2" s="157"/>
      <c r="PRH2" s="157"/>
      <c r="PRI2" s="157"/>
      <c r="PRJ2" s="157"/>
      <c r="PRK2" s="157"/>
      <c r="PRL2" s="157"/>
      <c r="PRM2" s="157"/>
      <c r="PRN2" s="157"/>
      <c r="PRO2" s="157"/>
      <c r="PRP2" s="157"/>
      <c r="PRQ2" s="157"/>
      <c r="PRR2" s="157"/>
      <c r="PRS2" s="157"/>
      <c r="PRT2" s="157"/>
      <c r="PRU2" s="157"/>
      <c r="PRV2" s="157"/>
      <c r="PRW2" s="157"/>
      <c r="PRX2" s="157"/>
      <c r="PRY2" s="157"/>
      <c r="PRZ2" s="157"/>
      <c r="PSA2" s="157"/>
      <c r="PSB2" s="157"/>
      <c r="PSC2" s="157"/>
      <c r="PSD2" s="157"/>
      <c r="PSE2" s="157"/>
      <c r="PSF2" s="157"/>
      <c r="PSG2" s="157"/>
      <c r="PSH2" s="157"/>
      <c r="PSI2" s="157"/>
      <c r="PSJ2" s="157"/>
      <c r="PSK2" s="157"/>
      <c r="PSL2" s="157"/>
      <c r="PSM2" s="157"/>
      <c r="PSN2" s="157"/>
      <c r="PSO2" s="157"/>
      <c r="PSP2" s="157"/>
      <c r="PSQ2" s="157"/>
      <c r="PSR2" s="157"/>
      <c r="PSS2" s="157"/>
      <c r="PST2" s="157"/>
      <c r="PSU2" s="157"/>
      <c r="PSV2" s="157"/>
      <c r="PSW2" s="157"/>
      <c r="PSX2" s="157"/>
      <c r="PSY2" s="157"/>
      <c r="PSZ2" s="157"/>
      <c r="PTA2" s="157"/>
      <c r="PTB2" s="157"/>
      <c r="PTC2" s="157"/>
      <c r="PTD2" s="157"/>
      <c r="PTE2" s="157"/>
      <c r="PTF2" s="157"/>
      <c r="PTG2" s="157"/>
      <c r="PTH2" s="157"/>
      <c r="PTI2" s="157"/>
      <c r="PTJ2" s="157"/>
      <c r="PTK2" s="157"/>
      <c r="PTL2" s="157"/>
      <c r="PTM2" s="157"/>
      <c r="PTN2" s="157"/>
      <c r="PTO2" s="157"/>
      <c r="PTP2" s="157"/>
      <c r="PTQ2" s="157"/>
      <c r="PTR2" s="157"/>
      <c r="PTS2" s="157"/>
      <c r="PTT2" s="157"/>
      <c r="PTU2" s="157"/>
      <c r="PTV2" s="157"/>
      <c r="PTW2" s="157"/>
      <c r="PTX2" s="157"/>
      <c r="PTY2" s="157"/>
      <c r="PTZ2" s="157"/>
      <c r="PUA2" s="157"/>
      <c r="PUB2" s="157"/>
      <c r="PUC2" s="157"/>
      <c r="PUD2" s="157"/>
      <c r="PUE2" s="157"/>
      <c r="PUF2" s="157"/>
      <c r="PUG2" s="157"/>
      <c r="PUH2" s="157"/>
      <c r="PUI2" s="157"/>
      <c r="PUJ2" s="157"/>
      <c r="PUK2" s="157"/>
      <c r="PUL2" s="157"/>
      <c r="PUM2" s="157"/>
      <c r="PUN2" s="157"/>
      <c r="PUO2" s="157"/>
      <c r="PUP2" s="157"/>
      <c r="PUQ2" s="157"/>
      <c r="PUR2" s="157"/>
      <c r="PUS2" s="157"/>
      <c r="PUT2" s="157"/>
      <c r="PUU2" s="157"/>
      <c r="PUV2" s="157"/>
      <c r="PUW2" s="157"/>
      <c r="PUX2" s="157"/>
      <c r="PUY2" s="157"/>
      <c r="PUZ2" s="157"/>
      <c r="PVA2" s="157"/>
      <c r="PVB2" s="157"/>
      <c r="PVC2" s="157"/>
      <c r="PVD2" s="157"/>
      <c r="PVE2" s="157"/>
      <c r="PVF2" s="157"/>
      <c r="PVG2" s="157"/>
      <c r="PVH2" s="157"/>
      <c r="PVI2" s="157"/>
      <c r="PVJ2" s="157"/>
      <c r="PVK2" s="157"/>
      <c r="PVL2" s="157"/>
      <c r="PVM2" s="157"/>
      <c r="PVN2" s="157"/>
      <c r="PVO2" s="157"/>
      <c r="PVP2" s="157"/>
      <c r="PVQ2" s="157"/>
      <c r="PVR2" s="157"/>
      <c r="PVS2" s="157"/>
      <c r="PVT2" s="157"/>
      <c r="PVU2" s="157"/>
      <c r="PVV2" s="157"/>
      <c r="PVW2" s="157"/>
      <c r="PVX2" s="157"/>
      <c r="PVY2" s="157"/>
      <c r="PVZ2" s="157"/>
      <c r="PWA2" s="157"/>
      <c r="PWB2" s="157"/>
      <c r="PWC2" s="157"/>
      <c r="PWD2" s="157"/>
      <c r="PWE2" s="157"/>
      <c r="PWF2" s="157"/>
      <c r="PWG2" s="157"/>
      <c r="PWH2" s="157"/>
      <c r="PWI2" s="157"/>
      <c r="PWJ2" s="157"/>
      <c r="PWK2" s="157"/>
      <c r="PWL2" s="157"/>
      <c r="PWM2" s="157"/>
      <c r="PWN2" s="157"/>
      <c r="PWO2" s="157"/>
      <c r="PWP2" s="157"/>
      <c r="PWQ2" s="157"/>
      <c r="PWR2" s="157"/>
      <c r="PWS2" s="157"/>
      <c r="PWT2" s="157"/>
      <c r="PWU2" s="157"/>
      <c r="PWV2" s="157"/>
      <c r="PWW2" s="157"/>
      <c r="PWX2" s="157"/>
      <c r="PWY2" s="157"/>
      <c r="PWZ2" s="157"/>
      <c r="PXA2" s="157"/>
      <c r="PXB2" s="157"/>
      <c r="PXC2" s="157"/>
      <c r="PXD2" s="157"/>
      <c r="PXE2" s="157"/>
      <c r="PXF2" s="157"/>
      <c r="PXG2" s="157"/>
      <c r="PXH2" s="157"/>
      <c r="PXI2" s="157"/>
      <c r="PXJ2" s="157"/>
      <c r="PXK2" s="157"/>
      <c r="PXL2" s="157"/>
      <c r="PXM2" s="157"/>
      <c r="PXN2" s="157"/>
      <c r="PXO2" s="157"/>
      <c r="PXP2" s="157"/>
      <c r="PXQ2" s="157"/>
      <c r="PXR2" s="157"/>
      <c r="PXS2" s="157"/>
      <c r="PXT2" s="157"/>
      <c r="PXU2" s="157"/>
      <c r="PXV2" s="157"/>
      <c r="PXW2" s="157"/>
      <c r="PXX2" s="157"/>
      <c r="PXY2" s="157"/>
      <c r="PXZ2" s="157"/>
      <c r="PYA2" s="157"/>
      <c r="PYB2" s="157"/>
      <c r="PYC2" s="157"/>
      <c r="PYD2" s="157"/>
      <c r="PYE2" s="157"/>
      <c r="PYF2" s="157"/>
      <c r="PYG2" s="157"/>
      <c r="PYH2" s="157"/>
      <c r="PYI2" s="157"/>
      <c r="PYJ2" s="157"/>
      <c r="PYK2" s="157"/>
      <c r="PYL2" s="157"/>
      <c r="PYM2" s="157"/>
      <c r="PYN2" s="157"/>
      <c r="PYO2" s="157"/>
      <c r="PYP2" s="157"/>
      <c r="PYQ2" s="157"/>
      <c r="PYR2" s="157"/>
      <c r="PYS2" s="157"/>
      <c r="PYT2" s="157"/>
      <c r="PYU2" s="157"/>
      <c r="PYV2" s="157"/>
      <c r="PYW2" s="157"/>
      <c r="PYX2" s="157"/>
      <c r="PYY2" s="157"/>
      <c r="PYZ2" s="157"/>
      <c r="PZA2" s="157"/>
      <c r="PZB2" s="157"/>
      <c r="PZC2" s="157"/>
      <c r="PZD2" s="157"/>
      <c r="PZE2" s="157"/>
      <c r="PZF2" s="157"/>
      <c r="PZG2" s="157"/>
      <c r="PZH2" s="157"/>
      <c r="PZI2" s="157"/>
      <c r="PZJ2" s="157"/>
      <c r="PZK2" s="157"/>
      <c r="PZL2" s="157"/>
      <c r="PZM2" s="157"/>
      <c r="PZN2" s="157"/>
      <c r="PZO2" s="157"/>
      <c r="PZP2" s="157"/>
      <c r="PZQ2" s="157"/>
      <c r="PZR2" s="157"/>
      <c r="PZS2" s="157"/>
      <c r="PZT2" s="157"/>
      <c r="PZU2" s="157"/>
      <c r="PZV2" s="157"/>
      <c r="PZW2" s="157"/>
      <c r="PZX2" s="157"/>
      <c r="PZY2" s="157"/>
      <c r="PZZ2" s="157"/>
      <c r="QAA2" s="157"/>
      <c r="QAB2" s="157"/>
      <c r="QAC2" s="157"/>
      <c r="QAD2" s="157"/>
      <c r="QAE2" s="157"/>
      <c r="QAF2" s="157"/>
      <c r="QAG2" s="157"/>
      <c r="QAH2" s="157"/>
      <c r="QAI2" s="157"/>
      <c r="QAJ2" s="157"/>
      <c r="QAK2" s="157"/>
      <c r="QAL2" s="157"/>
      <c r="QAM2" s="157"/>
      <c r="QAN2" s="157"/>
      <c r="QAO2" s="157"/>
      <c r="QAP2" s="157"/>
      <c r="QAQ2" s="157"/>
      <c r="QAR2" s="157"/>
      <c r="QAS2" s="157"/>
      <c r="QAT2" s="157"/>
      <c r="QAU2" s="157"/>
      <c r="QAV2" s="157"/>
      <c r="QAW2" s="157"/>
      <c r="QAX2" s="157"/>
      <c r="QAY2" s="157"/>
      <c r="QAZ2" s="157"/>
      <c r="QBA2" s="157"/>
      <c r="QBB2" s="157"/>
      <c r="QBC2" s="157"/>
      <c r="QBD2" s="157"/>
      <c r="QBE2" s="157"/>
      <c r="QBF2" s="157"/>
      <c r="QBG2" s="157"/>
      <c r="QBH2" s="157"/>
      <c r="QBI2" s="157"/>
      <c r="QBJ2" s="157"/>
      <c r="QBK2" s="157"/>
      <c r="QBL2" s="157"/>
      <c r="QBM2" s="157"/>
      <c r="QBN2" s="157"/>
      <c r="QBO2" s="157"/>
      <c r="QBP2" s="157"/>
      <c r="QBQ2" s="157"/>
      <c r="QBR2" s="157"/>
      <c r="QBS2" s="157"/>
      <c r="QBT2" s="157"/>
      <c r="QBU2" s="157"/>
      <c r="QBV2" s="157"/>
      <c r="QBW2" s="157"/>
      <c r="QBX2" s="157"/>
      <c r="QBY2" s="157"/>
      <c r="QBZ2" s="157"/>
      <c r="QCA2" s="157"/>
      <c r="QCB2" s="157"/>
      <c r="QCC2" s="157"/>
      <c r="QCD2" s="157"/>
      <c r="QCE2" s="157"/>
      <c r="QCF2" s="157"/>
      <c r="QCG2" s="157"/>
      <c r="QCH2" s="157"/>
      <c r="QCI2" s="157"/>
      <c r="QCJ2" s="157"/>
      <c r="QCK2" s="157"/>
      <c r="QCL2" s="157"/>
      <c r="QCM2" s="157"/>
      <c r="QCN2" s="157"/>
      <c r="QCO2" s="157"/>
      <c r="QCP2" s="157"/>
      <c r="QCQ2" s="157"/>
      <c r="QCR2" s="157"/>
      <c r="QCS2" s="157"/>
      <c r="QCT2" s="157"/>
      <c r="QCU2" s="157"/>
      <c r="QCV2" s="157"/>
      <c r="QCW2" s="157"/>
      <c r="QCX2" s="157"/>
      <c r="QCY2" s="157"/>
      <c r="QCZ2" s="157"/>
      <c r="QDA2" s="157"/>
      <c r="QDB2" s="157"/>
      <c r="QDC2" s="157"/>
      <c r="QDD2" s="157"/>
      <c r="QDE2" s="157"/>
      <c r="QDF2" s="157"/>
      <c r="QDG2" s="157"/>
      <c r="QDH2" s="157"/>
      <c r="QDI2" s="157"/>
      <c r="QDJ2" s="157"/>
      <c r="QDK2" s="157"/>
      <c r="QDL2" s="157"/>
      <c r="QDM2" s="157"/>
      <c r="QDN2" s="157"/>
      <c r="QDO2" s="157"/>
      <c r="QDP2" s="157"/>
      <c r="QDQ2" s="157"/>
      <c r="QDR2" s="157"/>
      <c r="QDS2" s="157"/>
      <c r="QDT2" s="157"/>
      <c r="QDU2" s="157"/>
      <c r="QDV2" s="157"/>
      <c r="QDW2" s="157"/>
      <c r="QDX2" s="157"/>
      <c r="QDY2" s="157"/>
      <c r="QDZ2" s="157"/>
      <c r="QEA2" s="157"/>
      <c r="QEB2" s="157"/>
      <c r="QEC2" s="157"/>
      <c r="QED2" s="157"/>
      <c r="QEE2" s="157"/>
      <c r="QEF2" s="157"/>
      <c r="QEG2" s="157"/>
      <c r="QEH2" s="157"/>
      <c r="QEI2" s="157"/>
      <c r="QEJ2" s="157"/>
      <c r="QEK2" s="157"/>
      <c r="QEL2" s="157"/>
      <c r="QEM2" s="157"/>
      <c r="QEN2" s="157"/>
      <c r="QEO2" s="157"/>
      <c r="QEP2" s="157"/>
      <c r="QEQ2" s="157"/>
      <c r="QER2" s="157"/>
      <c r="QES2" s="157"/>
      <c r="QET2" s="157"/>
      <c r="QEU2" s="157"/>
      <c r="QEV2" s="157"/>
      <c r="QEW2" s="157"/>
      <c r="QEX2" s="157"/>
      <c r="QEY2" s="157"/>
      <c r="QEZ2" s="157"/>
      <c r="QFA2" s="157"/>
      <c r="QFB2" s="157"/>
      <c r="QFC2" s="157"/>
      <c r="QFD2" s="157"/>
      <c r="QFE2" s="157"/>
      <c r="QFF2" s="157"/>
      <c r="QFG2" s="157"/>
      <c r="QFH2" s="157"/>
      <c r="QFI2" s="157"/>
      <c r="QFJ2" s="157"/>
      <c r="QFK2" s="157"/>
      <c r="QFL2" s="157"/>
      <c r="QFM2" s="157"/>
      <c r="QFN2" s="157"/>
      <c r="QFO2" s="157"/>
      <c r="QFP2" s="157"/>
      <c r="QFQ2" s="157"/>
      <c r="QFR2" s="157"/>
      <c r="QFS2" s="157"/>
      <c r="QFT2" s="157"/>
      <c r="QFU2" s="157"/>
      <c r="QFV2" s="157"/>
      <c r="QFW2" s="157"/>
      <c r="QFX2" s="157"/>
      <c r="QFY2" s="157"/>
      <c r="QFZ2" s="157"/>
      <c r="QGA2" s="157"/>
      <c r="QGB2" s="157"/>
      <c r="QGC2" s="157"/>
      <c r="QGD2" s="157"/>
      <c r="QGE2" s="157"/>
      <c r="QGF2" s="157"/>
      <c r="QGG2" s="157"/>
      <c r="QGH2" s="157"/>
      <c r="QGI2" s="157"/>
      <c r="QGJ2" s="157"/>
      <c r="QGK2" s="157"/>
      <c r="QGL2" s="157"/>
      <c r="QGM2" s="157"/>
      <c r="QGN2" s="157"/>
      <c r="QGO2" s="157"/>
      <c r="QGP2" s="157"/>
      <c r="QGQ2" s="157"/>
      <c r="QGR2" s="157"/>
      <c r="QGS2" s="157"/>
      <c r="QGT2" s="157"/>
      <c r="QGU2" s="157"/>
      <c r="QGV2" s="157"/>
      <c r="QGW2" s="157"/>
      <c r="QGX2" s="157"/>
      <c r="QGY2" s="157"/>
      <c r="QGZ2" s="157"/>
      <c r="QHA2" s="157"/>
      <c r="QHB2" s="157"/>
      <c r="QHC2" s="157"/>
      <c r="QHD2" s="157"/>
      <c r="QHE2" s="157"/>
      <c r="QHF2" s="157"/>
      <c r="QHG2" s="157"/>
      <c r="QHH2" s="157"/>
      <c r="QHI2" s="157"/>
      <c r="QHJ2" s="157"/>
      <c r="QHK2" s="157"/>
      <c r="QHL2" s="157"/>
      <c r="QHM2" s="157"/>
      <c r="QHN2" s="157"/>
      <c r="QHO2" s="157"/>
      <c r="QHP2" s="157"/>
      <c r="QHQ2" s="157"/>
      <c r="QHR2" s="157"/>
      <c r="QHS2" s="157"/>
      <c r="QHT2" s="157"/>
      <c r="QHU2" s="157"/>
      <c r="QHV2" s="157"/>
      <c r="QHW2" s="157"/>
      <c r="QHX2" s="157"/>
      <c r="QHY2" s="157"/>
      <c r="QHZ2" s="157"/>
      <c r="QIA2" s="157"/>
      <c r="QIB2" s="157"/>
      <c r="QIC2" s="157"/>
      <c r="QID2" s="157"/>
      <c r="QIE2" s="157"/>
      <c r="QIF2" s="157"/>
      <c r="QIG2" s="157"/>
      <c r="QIH2" s="157"/>
      <c r="QII2" s="157"/>
      <c r="QIJ2" s="157"/>
      <c r="QIK2" s="157"/>
      <c r="QIL2" s="157"/>
      <c r="QIM2" s="157"/>
      <c r="QIN2" s="157"/>
      <c r="QIO2" s="157"/>
      <c r="QIP2" s="157"/>
      <c r="QIQ2" s="157"/>
      <c r="QIR2" s="157"/>
      <c r="QIS2" s="157"/>
      <c r="QIT2" s="157"/>
      <c r="QIU2" s="157"/>
      <c r="QIV2" s="157"/>
      <c r="QIW2" s="157"/>
      <c r="QIX2" s="157"/>
      <c r="QIY2" s="157"/>
      <c r="QIZ2" s="157"/>
      <c r="QJA2" s="157"/>
      <c r="QJB2" s="157"/>
      <c r="QJC2" s="157"/>
      <c r="QJD2" s="157"/>
      <c r="QJE2" s="157"/>
      <c r="QJF2" s="157"/>
      <c r="QJG2" s="157"/>
      <c r="QJH2" s="157"/>
      <c r="QJI2" s="157"/>
      <c r="QJJ2" s="157"/>
      <c r="QJK2" s="157"/>
      <c r="QJL2" s="157"/>
      <c r="QJM2" s="157"/>
      <c r="QJN2" s="157"/>
      <c r="QJO2" s="157"/>
      <c r="QJP2" s="157"/>
      <c r="QJQ2" s="157"/>
      <c r="QJR2" s="157"/>
      <c r="QJS2" s="157"/>
      <c r="QJT2" s="157"/>
      <c r="QJU2" s="157"/>
      <c r="QJV2" s="157"/>
      <c r="QJW2" s="157"/>
      <c r="QJX2" s="157"/>
      <c r="QJY2" s="157"/>
      <c r="QJZ2" s="157"/>
      <c r="QKA2" s="157"/>
      <c r="QKB2" s="157"/>
      <c r="QKC2" s="157"/>
      <c r="QKD2" s="157"/>
      <c r="QKE2" s="157"/>
      <c r="QKF2" s="157"/>
      <c r="QKG2" s="157"/>
      <c r="QKH2" s="157"/>
      <c r="QKI2" s="157"/>
      <c r="QKJ2" s="157"/>
      <c r="QKK2" s="157"/>
      <c r="QKL2" s="157"/>
      <c r="QKM2" s="157"/>
      <c r="QKN2" s="157"/>
      <c r="QKO2" s="157"/>
      <c r="QKP2" s="157"/>
      <c r="QKQ2" s="157"/>
      <c r="QKR2" s="157"/>
      <c r="QKS2" s="157"/>
      <c r="QKT2" s="157"/>
      <c r="QKU2" s="157"/>
      <c r="QKV2" s="157"/>
      <c r="QKW2" s="157"/>
      <c r="QKX2" s="157"/>
      <c r="QKY2" s="157"/>
      <c r="QKZ2" s="157"/>
      <c r="QLA2" s="157"/>
      <c r="QLB2" s="157"/>
      <c r="QLC2" s="157"/>
      <c r="QLD2" s="157"/>
      <c r="QLE2" s="157"/>
      <c r="QLF2" s="157"/>
      <c r="QLG2" s="157"/>
      <c r="QLH2" s="157"/>
      <c r="QLI2" s="157"/>
      <c r="QLJ2" s="157"/>
      <c r="QLK2" s="157"/>
      <c r="QLL2" s="157"/>
      <c r="QLM2" s="157"/>
      <c r="QLN2" s="157"/>
      <c r="QLO2" s="157"/>
      <c r="QLP2" s="157"/>
      <c r="QLQ2" s="157"/>
      <c r="QLR2" s="157"/>
      <c r="QLS2" s="157"/>
      <c r="QLT2" s="157"/>
      <c r="QLU2" s="157"/>
      <c r="QLV2" s="157"/>
      <c r="QLW2" s="157"/>
      <c r="QLX2" s="157"/>
      <c r="QLY2" s="157"/>
      <c r="QLZ2" s="157"/>
      <c r="QMA2" s="157"/>
      <c r="QMB2" s="157"/>
      <c r="QMC2" s="157"/>
      <c r="QMD2" s="157"/>
      <c r="QME2" s="157"/>
      <c r="QMF2" s="157"/>
      <c r="QMG2" s="157"/>
      <c r="QMH2" s="157"/>
      <c r="QMI2" s="157"/>
      <c r="QMJ2" s="157"/>
      <c r="QMK2" s="157"/>
      <c r="QML2" s="157"/>
      <c r="QMM2" s="157"/>
      <c r="QMN2" s="157"/>
      <c r="QMO2" s="157"/>
      <c r="QMP2" s="157"/>
      <c r="QMQ2" s="157"/>
      <c r="QMR2" s="157"/>
      <c r="QMS2" s="157"/>
      <c r="QMT2" s="157"/>
      <c r="QMU2" s="157"/>
      <c r="QMV2" s="157"/>
      <c r="QMW2" s="157"/>
      <c r="QMX2" s="157"/>
      <c r="QMY2" s="157"/>
      <c r="QMZ2" s="157"/>
      <c r="QNA2" s="157"/>
      <c r="QNB2" s="157"/>
      <c r="QNC2" s="157"/>
      <c r="QND2" s="157"/>
      <c r="QNE2" s="157"/>
      <c r="QNF2" s="157"/>
      <c r="QNG2" s="157"/>
      <c r="QNH2" s="157"/>
      <c r="QNI2" s="157"/>
      <c r="QNJ2" s="157"/>
      <c r="QNK2" s="157"/>
      <c r="QNL2" s="157"/>
      <c r="QNM2" s="157"/>
      <c r="QNN2" s="157"/>
      <c r="QNO2" s="157"/>
      <c r="QNP2" s="157"/>
      <c r="QNQ2" s="157"/>
      <c r="QNR2" s="157"/>
      <c r="QNS2" s="157"/>
      <c r="QNT2" s="157"/>
      <c r="QNU2" s="157"/>
      <c r="QNV2" s="157"/>
      <c r="QNW2" s="157"/>
      <c r="QNX2" s="157"/>
      <c r="QNY2" s="157"/>
      <c r="QNZ2" s="157"/>
      <c r="QOA2" s="157"/>
      <c r="QOB2" s="157"/>
      <c r="QOC2" s="157"/>
      <c r="QOD2" s="157"/>
      <c r="QOE2" s="157"/>
      <c r="QOF2" s="157"/>
      <c r="QOG2" s="157"/>
      <c r="QOH2" s="157"/>
      <c r="QOI2" s="157"/>
      <c r="QOJ2" s="157"/>
      <c r="QOK2" s="157"/>
      <c r="QOL2" s="157"/>
      <c r="QOM2" s="157"/>
      <c r="QON2" s="157"/>
      <c r="QOO2" s="157"/>
      <c r="QOP2" s="157"/>
      <c r="QOQ2" s="157"/>
      <c r="QOR2" s="157"/>
      <c r="QOS2" s="157"/>
      <c r="QOT2" s="157"/>
      <c r="QOU2" s="157"/>
      <c r="QOV2" s="157"/>
      <c r="QOW2" s="157"/>
      <c r="QOX2" s="157"/>
      <c r="QOY2" s="157"/>
      <c r="QOZ2" s="157"/>
      <c r="QPA2" s="157"/>
      <c r="QPB2" s="157"/>
      <c r="QPC2" s="157"/>
      <c r="QPD2" s="157"/>
      <c r="QPE2" s="157"/>
      <c r="QPF2" s="157"/>
      <c r="QPG2" s="157"/>
      <c r="QPH2" s="157"/>
      <c r="QPI2" s="157"/>
      <c r="QPJ2" s="157"/>
      <c r="QPK2" s="157"/>
      <c r="QPL2" s="157"/>
      <c r="QPM2" s="157"/>
      <c r="QPN2" s="157"/>
      <c r="QPO2" s="157"/>
      <c r="QPP2" s="157"/>
      <c r="QPQ2" s="157"/>
      <c r="QPR2" s="157"/>
      <c r="QPS2" s="157"/>
      <c r="QPT2" s="157"/>
      <c r="QPU2" s="157"/>
      <c r="QPV2" s="157"/>
      <c r="QPW2" s="157"/>
      <c r="QPX2" s="157"/>
      <c r="QPY2" s="157"/>
      <c r="QPZ2" s="157"/>
      <c r="QQA2" s="157"/>
      <c r="QQB2" s="157"/>
      <c r="QQC2" s="157"/>
      <c r="QQD2" s="157"/>
      <c r="QQE2" s="157"/>
      <c r="QQF2" s="157"/>
      <c r="QQG2" s="157"/>
      <c r="QQH2" s="157"/>
      <c r="QQI2" s="157"/>
      <c r="QQJ2" s="157"/>
      <c r="QQK2" s="157"/>
      <c r="QQL2" s="157"/>
      <c r="QQM2" s="157"/>
      <c r="QQN2" s="157"/>
      <c r="QQO2" s="157"/>
      <c r="QQP2" s="157"/>
      <c r="QQQ2" s="157"/>
      <c r="QQR2" s="157"/>
      <c r="QQS2" s="157"/>
      <c r="QQT2" s="157"/>
      <c r="QQU2" s="157"/>
      <c r="QQV2" s="157"/>
      <c r="QQW2" s="157"/>
      <c r="QQX2" s="157"/>
      <c r="QQY2" s="157"/>
      <c r="QQZ2" s="157"/>
      <c r="QRA2" s="157"/>
      <c r="QRB2" s="157"/>
      <c r="QRC2" s="157"/>
      <c r="QRD2" s="157"/>
      <c r="QRE2" s="157"/>
      <c r="QRF2" s="157"/>
      <c r="QRG2" s="157"/>
      <c r="QRH2" s="157"/>
      <c r="QRI2" s="157"/>
      <c r="QRJ2" s="157"/>
      <c r="QRK2" s="157"/>
      <c r="QRL2" s="157"/>
      <c r="QRM2" s="157"/>
      <c r="QRN2" s="157"/>
      <c r="QRO2" s="157"/>
      <c r="QRP2" s="157"/>
      <c r="QRQ2" s="157"/>
      <c r="QRR2" s="157"/>
      <c r="QRS2" s="157"/>
      <c r="QRT2" s="157"/>
      <c r="QRU2" s="157"/>
      <c r="QRV2" s="157"/>
      <c r="QRW2" s="157"/>
      <c r="QRX2" s="157"/>
      <c r="QRY2" s="157"/>
      <c r="QRZ2" s="157"/>
      <c r="QSA2" s="157"/>
      <c r="QSB2" s="157"/>
      <c r="QSC2" s="157"/>
      <c r="QSD2" s="157"/>
      <c r="QSE2" s="157"/>
      <c r="QSF2" s="157"/>
      <c r="QSG2" s="157"/>
      <c r="QSH2" s="157"/>
      <c r="QSI2" s="157"/>
      <c r="QSJ2" s="157"/>
      <c r="QSK2" s="157"/>
      <c r="QSL2" s="157"/>
      <c r="QSM2" s="157"/>
      <c r="QSN2" s="157"/>
      <c r="QSO2" s="157"/>
      <c r="QSP2" s="157"/>
      <c r="QSQ2" s="157"/>
      <c r="QSR2" s="157"/>
      <c r="QSS2" s="157"/>
      <c r="QST2" s="157"/>
      <c r="QSU2" s="157"/>
      <c r="QSV2" s="157"/>
      <c r="QSW2" s="157"/>
      <c r="QSX2" s="157"/>
      <c r="QSY2" s="157"/>
      <c r="QSZ2" s="157"/>
      <c r="QTA2" s="157"/>
      <c r="QTB2" s="157"/>
      <c r="QTC2" s="157"/>
      <c r="QTD2" s="157"/>
      <c r="QTE2" s="157"/>
      <c r="QTF2" s="157"/>
      <c r="QTG2" s="157"/>
      <c r="QTH2" s="157"/>
      <c r="QTI2" s="157"/>
      <c r="QTJ2" s="157"/>
      <c r="QTK2" s="157"/>
      <c r="QTL2" s="157"/>
      <c r="QTM2" s="157"/>
      <c r="QTN2" s="157"/>
      <c r="QTO2" s="157"/>
      <c r="QTP2" s="157"/>
      <c r="QTQ2" s="157"/>
      <c r="QTR2" s="157"/>
      <c r="QTS2" s="157"/>
      <c r="QTT2" s="157"/>
      <c r="QTU2" s="157"/>
      <c r="QTV2" s="157"/>
      <c r="QTW2" s="157"/>
      <c r="QTX2" s="157"/>
      <c r="QTY2" s="157"/>
      <c r="QTZ2" s="157"/>
      <c r="QUA2" s="157"/>
      <c r="QUB2" s="157"/>
      <c r="QUC2" s="157"/>
      <c r="QUD2" s="157"/>
      <c r="QUE2" s="157"/>
      <c r="QUF2" s="157"/>
      <c r="QUG2" s="157"/>
      <c r="QUH2" s="157"/>
      <c r="QUI2" s="157"/>
      <c r="QUJ2" s="157"/>
      <c r="QUK2" s="157"/>
      <c r="QUL2" s="157"/>
      <c r="QUM2" s="157"/>
      <c r="QUN2" s="157"/>
      <c r="QUO2" s="157"/>
      <c r="QUP2" s="157"/>
      <c r="QUQ2" s="157"/>
      <c r="QUR2" s="157"/>
      <c r="QUS2" s="157"/>
      <c r="QUT2" s="157"/>
      <c r="QUU2" s="157"/>
      <c r="QUV2" s="157"/>
      <c r="QUW2" s="157"/>
      <c r="QUX2" s="157"/>
      <c r="QUY2" s="157"/>
      <c r="QUZ2" s="157"/>
      <c r="QVA2" s="157"/>
      <c r="QVB2" s="157"/>
      <c r="QVC2" s="157"/>
      <c r="QVD2" s="157"/>
      <c r="QVE2" s="157"/>
      <c r="QVF2" s="157"/>
      <c r="QVG2" s="157"/>
      <c r="QVH2" s="157"/>
      <c r="QVI2" s="157"/>
      <c r="QVJ2" s="157"/>
      <c r="QVK2" s="157"/>
      <c r="QVL2" s="157"/>
      <c r="QVM2" s="157"/>
      <c r="QVN2" s="157"/>
      <c r="QVO2" s="157"/>
      <c r="QVP2" s="157"/>
      <c r="QVQ2" s="157"/>
      <c r="QVR2" s="157"/>
      <c r="QVS2" s="157"/>
      <c r="QVT2" s="157"/>
      <c r="QVU2" s="157"/>
      <c r="QVV2" s="157"/>
      <c r="QVW2" s="157"/>
      <c r="QVX2" s="157"/>
      <c r="QVY2" s="157"/>
      <c r="QVZ2" s="157"/>
      <c r="QWA2" s="157"/>
      <c r="QWB2" s="157"/>
      <c r="QWC2" s="157"/>
      <c r="QWD2" s="157"/>
      <c r="QWE2" s="157"/>
      <c r="QWF2" s="157"/>
      <c r="QWG2" s="157"/>
      <c r="QWH2" s="157"/>
      <c r="QWI2" s="157"/>
      <c r="QWJ2" s="157"/>
      <c r="QWK2" s="157"/>
      <c r="QWL2" s="157"/>
      <c r="QWM2" s="157"/>
      <c r="QWN2" s="157"/>
      <c r="QWO2" s="157"/>
      <c r="QWP2" s="157"/>
      <c r="QWQ2" s="157"/>
      <c r="QWR2" s="157"/>
      <c r="QWS2" s="157"/>
      <c r="QWT2" s="157"/>
      <c r="QWU2" s="157"/>
      <c r="QWV2" s="157"/>
      <c r="QWW2" s="157"/>
      <c r="QWX2" s="157"/>
      <c r="QWY2" s="157"/>
      <c r="QWZ2" s="157"/>
      <c r="QXA2" s="157"/>
      <c r="QXB2" s="157"/>
      <c r="QXC2" s="157"/>
      <c r="QXD2" s="157"/>
      <c r="QXE2" s="157"/>
      <c r="QXF2" s="157"/>
      <c r="QXG2" s="157"/>
      <c r="QXH2" s="157"/>
      <c r="QXI2" s="157"/>
      <c r="QXJ2" s="157"/>
      <c r="QXK2" s="157"/>
      <c r="QXL2" s="157"/>
      <c r="QXM2" s="157"/>
      <c r="QXN2" s="157"/>
      <c r="QXO2" s="157"/>
      <c r="QXP2" s="157"/>
      <c r="QXQ2" s="157"/>
      <c r="QXR2" s="157"/>
      <c r="QXS2" s="157"/>
      <c r="QXT2" s="157"/>
      <c r="QXU2" s="157"/>
      <c r="QXV2" s="157"/>
      <c r="QXW2" s="157"/>
      <c r="QXX2" s="157"/>
      <c r="QXY2" s="157"/>
      <c r="QXZ2" s="157"/>
      <c r="QYA2" s="157"/>
      <c r="QYB2" s="157"/>
      <c r="QYC2" s="157"/>
      <c r="QYD2" s="157"/>
      <c r="QYE2" s="157"/>
      <c r="QYF2" s="157"/>
      <c r="QYG2" s="157"/>
      <c r="QYH2" s="157"/>
      <c r="QYI2" s="157"/>
      <c r="QYJ2" s="157"/>
      <c r="QYK2" s="157"/>
      <c r="QYL2" s="157"/>
      <c r="QYM2" s="157"/>
      <c r="QYN2" s="157"/>
      <c r="QYO2" s="157"/>
      <c r="QYP2" s="157"/>
      <c r="QYQ2" s="157"/>
      <c r="QYR2" s="157"/>
      <c r="QYS2" s="157"/>
      <c r="QYT2" s="157"/>
      <c r="QYU2" s="157"/>
      <c r="QYV2" s="157"/>
      <c r="QYW2" s="157"/>
      <c r="QYX2" s="157"/>
      <c r="QYY2" s="157"/>
      <c r="QYZ2" s="157"/>
      <c r="QZA2" s="157"/>
      <c r="QZB2" s="157"/>
      <c r="QZC2" s="157"/>
      <c r="QZD2" s="157"/>
      <c r="QZE2" s="157"/>
      <c r="QZF2" s="157"/>
      <c r="QZG2" s="157"/>
      <c r="QZH2" s="157"/>
      <c r="QZI2" s="157"/>
      <c r="QZJ2" s="157"/>
      <c r="QZK2" s="157"/>
      <c r="QZL2" s="157"/>
      <c r="QZM2" s="157"/>
      <c r="QZN2" s="157"/>
      <c r="QZO2" s="157"/>
      <c r="QZP2" s="157"/>
      <c r="QZQ2" s="157"/>
      <c r="QZR2" s="157"/>
      <c r="QZS2" s="157"/>
      <c r="QZT2" s="157"/>
      <c r="QZU2" s="157"/>
      <c r="QZV2" s="157"/>
      <c r="QZW2" s="157"/>
      <c r="QZX2" s="157"/>
      <c r="QZY2" s="157"/>
      <c r="QZZ2" s="157"/>
      <c r="RAA2" s="157"/>
      <c r="RAB2" s="157"/>
      <c r="RAC2" s="157"/>
      <c r="RAD2" s="157"/>
      <c r="RAE2" s="157"/>
      <c r="RAF2" s="157"/>
      <c r="RAG2" s="157"/>
      <c r="RAH2" s="157"/>
      <c r="RAI2" s="157"/>
      <c r="RAJ2" s="157"/>
      <c r="RAK2" s="157"/>
      <c r="RAL2" s="157"/>
      <c r="RAM2" s="157"/>
      <c r="RAN2" s="157"/>
      <c r="RAO2" s="157"/>
      <c r="RAP2" s="157"/>
      <c r="RAQ2" s="157"/>
      <c r="RAR2" s="157"/>
      <c r="RAS2" s="157"/>
      <c r="RAT2" s="157"/>
      <c r="RAU2" s="157"/>
      <c r="RAV2" s="157"/>
      <c r="RAW2" s="157"/>
      <c r="RAX2" s="157"/>
      <c r="RAY2" s="157"/>
      <c r="RAZ2" s="157"/>
      <c r="RBA2" s="157"/>
      <c r="RBB2" s="157"/>
      <c r="RBC2" s="157"/>
      <c r="RBD2" s="157"/>
      <c r="RBE2" s="157"/>
      <c r="RBF2" s="157"/>
      <c r="RBG2" s="157"/>
      <c r="RBH2" s="157"/>
      <c r="RBI2" s="157"/>
      <c r="RBJ2" s="157"/>
      <c r="RBK2" s="157"/>
      <c r="RBL2" s="157"/>
      <c r="RBM2" s="157"/>
      <c r="RBN2" s="157"/>
      <c r="RBO2" s="157"/>
      <c r="RBP2" s="157"/>
      <c r="RBQ2" s="157"/>
      <c r="RBR2" s="157"/>
      <c r="RBS2" s="157"/>
      <c r="RBT2" s="157"/>
      <c r="RBU2" s="157"/>
      <c r="RBV2" s="157"/>
      <c r="RBW2" s="157"/>
      <c r="RBX2" s="157"/>
      <c r="RBY2" s="157"/>
      <c r="RBZ2" s="157"/>
      <c r="RCA2" s="157"/>
      <c r="RCB2" s="157"/>
      <c r="RCC2" s="157"/>
      <c r="RCD2" s="157"/>
      <c r="RCE2" s="157"/>
      <c r="RCF2" s="157"/>
      <c r="RCG2" s="157"/>
      <c r="RCH2" s="157"/>
      <c r="RCI2" s="157"/>
      <c r="RCJ2" s="157"/>
      <c r="RCK2" s="157"/>
      <c r="RCL2" s="157"/>
      <c r="RCM2" s="157"/>
      <c r="RCN2" s="157"/>
      <c r="RCO2" s="157"/>
      <c r="RCP2" s="157"/>
      <c r="RCQ2" s="157"/>
      <c r="RCR2" s="157"/>
      <c r="RCS2" s="157"/>
      <c r="RCT2" s="157"/>
      <c r="RCU2" s="157"/>
      <c r="RCV2" s="157"/>
      <c r="RCW2" s="157"/>
      <c r="RCX2" s="157"/>
      <c r="RCY2" s="157"/>
      <c r="RCZ2" s="157"/>
      <c r="RDA2" s="157"/>
      <c r="RDB2" s="157"/>
      <c r="RDC2" s="157"/>
      <c r="RDD2" s="157"/>
      <c r="RDE2" s="157"/>
      <c r="RDF2" s="157"/>
      <c r="RDG2" s="157"/>
      <c r="RDH2" s="157"/>
      <c r="RDI2" s="157"/>
      <c r="RDJ2" s="157"/>
      <c r="RDK2" s="157"/>
      <c r="RDL2" s="157"/>
      <c r="RDM2" s="157"/>
      <c r="RDN2" s="157"/>
      <c r="RDO2" s="157"/>
      <c r="RDP2" s="157"/>
      <c r="RDQ2" s="157"/>
      <c r="RDR2" s="157"/>
      <c r="RDS2" s="157"/>
      <c r="RDT2" s="157"/>
      <c r="RDU2" s="157"/>
      <c r="RDV2" s="157"/>
      <c r="RDW2" s="157"/>
      <c r="RDX2" s="157"/>
      <c r="RDY2" s="157"/>
      <c r="RDZ2" s="157"/>
      <c r="REA2" s="157"/>
      <c r="REB2" s="157"/>
      <c r="REC2" s="157"/>
      <c r="RED2" s="157"/>
      <c r="REE2" s="157"/>
      <c r="REF2" s="157"/>
      <c r="REG2" s="157"/>
      <c r="REH2" s="157"/>
      <c r="REI2" s="157"/>
      <c r="REJ2" s="157"/>
      <c r="REK2" s="157"/>
      <c r="REL2" s="157"/>
      <c r="REM2" s="157"/>
      <c r="REN2" s="157"/>
      <c r="REO2" s="157"/>
      <c r="REP2" s="157"/>
      <c r="REQ2" s="157"/>
      <c r="RER2" s="157"/>
      <c r="RES2" s="157"/>
      <c r="RET2" s="157"/>
      <c r="REU2" s="157"/>
      <c r="REV2" s="157"/>
      <c r="REW2" s="157"/>
      <c r="REX2" s="157"/>
      <c r="REY2" s="157"/>
      <c r="REZ2" s="157"/>
      <c r="RFA2" s="157"/>
      <c r="RFB2" s="157"/>
      <c r="RFC2" s="157"/>
      <c r="RFD2" s="157"/>
      <c r="RFE2" s="157"/>
      <c r="RFF2" s="157"/>
      <c r="RFG2" s="157"/>
      <c r="RFH2" s="157"/>
      <c r="RFI2" s="157"/>
      <c r="RFJ2" s="157"/>
      <c r="RFK2" s="157"/>
      <c r="RFL2" s="157"/>
      <c r="RFM2" s="157"/>
      <c r="RFN2" s="157"/>
      <c r="RFO2" s="157"/>
      <c r="RFP2" s="157"/>
      <c r="RFQ2" s="157"/>
      <c r="RFR2" s="157"/>
      <c r="RFS2" s="157"/>
      <c r="RFT2" s="157"/>
      <c r="RFU2" s="157"/>
      <c r="RFV2" s="157"/>
      <c r="RFW2" s="157"/>
      <c r="RFX2" s="157"/>
      <c r="RFY2" s="157"/>
      <c r="RFZ2" s="157"/>
      <c r="RGA2" s="157"/>
      <c r="RGB2" s="157"/>
      <c r="RGC2" s="157"/>
      <c r="RGD2" s="157"/>
      <c r="RGE2" s="157"/>
      <c r="RGF2" s="157"/>
      <c r="RGG2" s="157"/>
      <c r="RGH2" s="157"/>
      <c r="RGI2" s="157"/>
      <c r="RGJ2" s="157"/>
      <c r="RGK2" s="157"/>
      <c r="RGL2" s="157"/>
      <c r="RGM2" s="157"/>
      <c r="RGN2" s="157"/>
      <c r="RGO2" s="157"/>
      <c r="RGP2" s="157"/>
      <c r="RGQ2" s="157"/>
      <c r="RGR2" s="157"/>
      <c r="RGS2" s="157"/>
      <c r="RGT2" s="157"/>
      <c r="RGU2" s="157"/>
      <c r="RGV2" s="157"/>
      <c r="RGW2" s="157"/>
      <c r="RGX2" s="157"/>
      <c r="RGY2" s="157"/>
      <c r="RGZ2" s="157"/>
      <c r="RHA2" s="157"/>
      <c r="RHB2" s="157"/>
      <c r="RHC2" s="157"/>
      <c r="RHD2" s="157"/>
      <c r="RHE2" s="157"/>
      <c r="RHF2" s="157"/>
      <c r="RHG2" s="157"/>
      <c r="RHH2" s="157"/>
      <c r="RHI2" s="157"/>
      <c r="RHJ2" s="157"/>
      <c r="RHK2" s="157"/>
      <c r="RHL2" s="157"/>
      <c r="RHM2" s="157"/>
      <c r="RHN2" s="157"/>
      <c r="RHO2" s="157"/>
      <c r="RHP2" s="157"/>
      <c r="RHQ2" s="157"/>
      <c r="RHR2" s="157"/>
      <c r="RHS2" s="157"/>
      <c r="RHT2" s="157"/>
      <c r="RHU2" s="157"/>
      <c r="RHV2" s="157"/>
      <c r="RHW2" s="157"/>
      <c r="RHX2" s="157"/>
      <c r="RHY2" s="157"/>
      <c r="RHZ2" s="157"/>
      <c r="RIA2" s="157"/>
      <c r="RIB2" s="157"/>
      <c r="RIC2" s="157"/>
      <c r="RID2" s="157"/>
      <c r="RIE2" s="157"/>
      <c r="RIF2" s="157"/>
      <c r="RIG2" s="157"/>
      <c r="RIH2" s="157"/>
      <c r="RII2" s="157"/>
      <c r="RIJ2" s="157"/>
      <c r="RIK2" s="157"/>
      <c r="RIL2" s="157"/>
      <c r="RIM2" s="157"/>
      <c r="RIN2" s="157"/>
      <c r="RIO2" s="157"/>
      <c r="RIP2" s="157"/>
      <c r="RIQ2" s="157"/>
      <c r="RIR2" s="157"/>
      <c r="RIS2" s="157"/>
      <c r="RIT2" s="157"/>
      <c r="RIU2" s="157"/>
      <c r="RIV2" s="157"/>
      <c r="RIW2" s="157"/>
      <c r="RIX2" s="157"/>
      <c r="RIY2" s="157"/>
      <c r="RIZ2" s="157"/>
      <c r="RJA2" s="157"/>
      <c r="RJB2" s="157"/>
      <c r="RJC2" s="157"/>
      <c r="RJD2" s="157"/>
      <c r="RJE2" s="157"/>
      <c r="RJF2" s="157"/>
      <c r="RJG2" s="157"/>
      <c r="RJH2" s="157"/>
      <c r="RJI2" s="157"/>
      <c r="RJJ2" s="157"/>
      <c r="RJK2" s="157"/>
      <c r="RJL2" s="157"/>
      <c r="RJM2" s="157"/>
      <c r="RJN2" s="157"/>
      <c r="RJO2" s="157"/>
      <c r="RJP2" s="157"/>
      <c r="RJQ2" s="157"/>
      <c r="RJR2" s="157"/>
      <c r="RJS2" s="157"/>
      <c r="RJT2" s="157"/>
      <c r="RJU2" s="157"/>
      <c r="RJV2" s="157"/>
      <c r="RJW2" s="157"/>
      <c r="RJX2" s="157"/>
      <c r="RJY2" s="157"/>
      <c r="RJZ2" s="157"/>
      <c r="RKA2" s="157"/>
      <c r="RKB2" s="157"/>
      <c r="RKC2" s="157"/>
      <c r="RKD2" s="157"/>
      <c r="RKE2" s="157"/>
      <c r="RKF2" s="157"/>
      <c r="RKG2" s="157"/>
      <c r="RKH2" s="157"/>
      <c r="RKI2" s="157"/>
      <c r="RKJ2" s="157"/>
      <c r="RKK2" s="157"/>
      <c r="RKL2" s="157"/>
      <c r="RKM2" s="157"/>
      <c r="RKN2" s="157"/>
      <c r="RKO2" s="157"/>
      <c r="RKP2" s="157"/>
      <c r="RKQ2" s="157"/>
      <c r="RKR2" s="157"/>
      <c r="RKS2" s="157"/>
      <c r="RKT2" s="157"/>
      <c r="RKU2" s="157"/>
      <c r="RKV2" s="157"/>
      <c r="RKW2" s="157"/>
      <c r="RKX2" s="157"/>
      <c r="RKY2" s="157"/>
      <c r="RKZ2" s="157"/>
      <c r="RLA2" s="157"/>
      <c r="RLB2" s="157"/>
      <c r="RLC2" s="157"/>
      <c r="RLD2" s="157"/>
      <c r="RLE2" s="157"/>
      <c r="RLF2" s="157"/>
      <c r="RLG2" s="157"/>
      <c r="RLH2" s="157"/>
      <c r="RLI2" s="157"/>
      <c r="RLJ2" s="157"/>
      <c r="RLK2" s="157"/>
      <c r="RLL2" s="157"/>
      <c r="RLM2" s="157"/>
      <c r="RLN2" s="157"/>
      <c r="RLO2" s="157"/>
      <c r="RLP2" s="157"/>
      <c r="RLQ2" s="157"/>
      <c r="RLR2" s="157"/>
      <c r="RLS2" s="157"/>
      <c r="RLT2" s="157"/>
      <c r="RLU2" s="157"/>
      <c r="RLV2" s="157"/>
      <c r="RLW2" s="157"/>
      <c r="RLX2" s="157"/>
      <c r="RLY2" s="157"/>
      <c r="RLZ2" s="157"/>
      <c r="RMA2" s="157"/>
      <c r="RMB2" s="157"/>
      <c r="RMC2" s="157"/>
      <c r="RMD2" s="157"/>
      <c r="RME2" s="157"/>
      <c r="RMF2" s="157"/>
      <c r="RMG2" s="157"/>
      <c r="RMH2" s="157"/>
      <c r="RMI2" s="157"/>
      <c r="RMJ2" s="157"/>
      <c r="RMK2" s="157"/>
      <c r="RML2" s="157"/>
      <c r="RMM2" s="157"/>
      <c r="RMN2" s="157"/>
      <c r="RMO2" s="157"/>
      <c r="RMP2" s="157"/>
      <c r="RMQ2" s="157"/>
      <c r="RMR2" s="157"/>
      <c r="RMS2" s="157"/>
      <c r="RMT2" s="157"/>
      <c r="RMU2" s="157"/>
      <c r="RMV2" s="157"/>
      <c r="RMW2" s="157"/>
      <c r="RMX2" s="157"/>
      <c r="RMY2" s="157"/>
      <c r="RMZ2" s="157"/>
      <c r="RNA2" s="157"/>
      <c r="RNB2" s="157"/>
      <c r="RNC2" s="157"/>
      <c r="RND2" s="157"/>
      <c r="RNE2" s="157"/>
      <c r="RNF2" s="157"/>
      <c r="RNG2" s="157"/>
      <c r="RNH2" s="157"/>
      <c r="RNI2" s="157"/>
      <c r="RNJ2" s="157"/>
      <c r="RNK2" s="157"/>
      <c r="RNL2" s="157"/>
      <c r="RNM2" s="157"/>
      <c r="RNN2" s="157"/>
      <c r="RNO2" s="157"/>
      <c r="RNP2" s="157"/>
      <c r="RNQ2" s="157"/>
      <c r="RNR2" s="157"/>
      <c r="RNS2" s="157"/>
      <c r="RNT2" s="157"/>
      <c r="RNU2" s="157"/>
      <c r="RNV2" s="157"/>
      <c r="RNW2" s="157"/>
      <c r="RNX2" s="157"/>
      <c r="RNY2" s="157"/>
      <c r="RNZ2" s="157"/>
      <c r="ROA2" s="157"/>
      <c r="ROB2" s="157"/>
      <c r="ROC2" s="157"/>
      <c r="ROD2" s="157"/>
      <c r="ROE2" s="157"/>
      <c r="ROF2" s="157"/>
      <c r="ROG2" s="157"/>
      <c r="ROH2" s="157"/>
      <c r="ROI2" s="157"/>
      <c r="ROJ2" s="157"/>
      <c r="ROK2" s="157"/>
      <c r="ROL2" s="157"/>
      <c r="ROM2" s="157"/>
      <c r="RON2" s="157"/>
      <c r="ROO2" s="157"/>
      <c r="ROP2" s="157"/>
      <c r="ROQ2" s="157"/>
      <c r="ROR2" s="157"/>
      <c r="ROS2" s="157"/>
      <c r="ROT2" s="157"/>
      <c r="ROU2" s="157"/>
      <c r="ROV2" s="157"/>
      <c r="ROW2" s="157"/>
      <c r="ROX2" s="157"/>
      <c r="ROY2" s="157"/>
      <c r="ROZ2" s="157"/>
      <c r="RPA2" s="157"/>
      <c r="RPB2" s="157"/>
      <c r="RPC2" s="157"/>
      <c r="RPD2" s="157"/>
      <c r="RPE2" s="157"/>
      <c r="RPF2" s="157"/>
      <c r="RPG2" s="157"/>
      <c r="RPH2" s="157"/>
      <c r="RPI2" s="157"/>
      <c r="RPJ2" s="157"/>
      <c r="RPK2" s="157"/>
      <c r="RPL2" s="157"/>
      <c r="RPM2" s="157"/>
      <c r="RPN2" s="157"/>
      <c r="RPO2" s="157"/>
      <c r="RPP2" s="157"/>
      <c r="RPQ2" s="157"/>
      <c r="RPR2" s="157"/>
      <c r="RPS2" s="157"/>
      <c r="RPT2" s="157"/>
      <c r="RPU2" s="157"/>
      <c r="RPV2" s="157"/>
      <c r="RPW2" s="157"/>
      <c r="RPX2" s="157"/>
      <c r="RPY2" s="157"/>
      <c r="RPZ2" s="157"/>
      <c r="RQA2" s="157"/>
      <c r="RQB2" s="157"/>
      <c r="RQC2" s="157"/>
      <c r="RQD2" s="157"/>
      <c r="RQE2" s="157"/>
      <c r="RQF2" s="157"/>
      <c r="RQG2" s="157"/>
      <c r="RQH2" s="157"/>
      <c r="RQI2" s="157"/>
      <c r="RQJ2" s="157"/>
      <c r="RQK2" s="157"/>
      <c r="RQL2" s="157"/>
      <c r="RQM2" s="157"/>
      <c r="RQN2" s="157"/>
      <c r="RQO2" s="157"/>
      <c r="RQP2" s="157"/>
      <c r="RQQ2" s="157"/>
      <c r="RQR2" s="157"/>
      <c r="RQS2" s="157"/>
      <c r="RQT2" s="157"/>
      <c r="RQU2" s="157"/>
      <c r="RQV2" s="157"/>
      <c r="RQW2" s="157"/>
      <c r="RQX2" s="157"/>
      <c r="RQY2" s="157"/>
      <c r="RQZ2" s="157"/>
      <c r="RRA2" s="157"/>
      <c r="RRB2" s="157"/>
      <c r="RRC2" s="157"/>
      <c r="RRD2" s="157"/>
      <c r="RRE2" s="157"/>
      <c r="RRF2" s="157"/>
      <c r="RRG2" s="157"/>
      <c r="RRH2" s="157"/>
      <c r="RRI2" s="157"/>
      <c r="RRJ2" s="157"/>
      <c r="RRK2" s="157"/>
      <c r="RRL2" s="157"/>
      <c r="RRM2" s="157"/>
      <c r="RRN2" s="157"/>
      <c r="RRO2" s="157"/>
      <c r="RRP2" s="157"/>
      <c r="RRQ2" s="157"/>
      <c r="RRR2" s="157"/>
      <c r="RRS2" s="157"/>
      <c r="RRT2" s="157"/>
      <c r="RRU2" s="157"/>
      <c r="RRV2" s="157"/>
      <c r="RRW2" s="157"/>
      <c r="RRX2" s="157"/>
      <c r="RRY2" s="157"/>
      <c r="RRZ2" s="157"/>
      <c r="RSA2" s="157"/>
      <c r="RSB2" s="157"/>
      <c r="RSC2" s="157"/>
      <c r="RSD2" s="157"/>
      <c r="RSE2" s="157"/>
      <c r="RSF2" s="157"/>
      <c r="RSG2" s="157"/>
      <c r="RSH2" s="157"/>
      <c r="RSI2" s="157"/>
      <c r="RSJ2" s="157"/>
      <c r="RSK2" s="157"/>
      <c r="RSL2" s="157"/>
      <c r="RSM2" s="157"/>
      <c r="RSN2" s="157"/>
      <c r="RSO2" s="157"/>
      <c r="RSP2" s="157"/>
      <c r="RSQ2" s="157"/>
      <c r="RSR2" s="157"/>
      <c r="RSS2" s="157"/>
      <c r="RST2" s="157"/>
      <c r="RSU2" s="157"/>
      <c r="RSV2" s="157"/>
      <c r="RSW2" s="157"/>
      <c r="RSX2" s="157"/>
      <c r="RSY2" s="157"/>
      <c r="RSZ2" s="157"/>
      <c r="RTA2" s="157"/>
      <c r="RTB2" s="157"/>
      <c r="RTC2" s="157"/>
      <c r="RTD2" s="157"/>
      <c r="RTE2" s="157"/>
      <c r="RTF2" s="157"/>
      <c r="RTG2" s="157"/>
      <c r="RTH2" s="157"/>
      <c r="RTI2" s="157"/>
      <c r="RTJ2" s="157"/>
      <c r="RTK2" s="157"/>
      <c r="RTL2" s="157"/>
      <c r="RTM2" s="157"/>
      <c r="RTN2" s="157"/>
      <c r="RTO2" s="157"/>
      <c r="RTP2" s="157"/>
      <c r="RTQ2" s="157"/>
      <c r="RTR2" s="157"/>
      <c r="RTS2" s="157"/>
      <c r="RTT2" s="157"/>
      <c r="RTU2" s="157"/>
      <c r="RTV2" s="157"/>
      <c r="RTW2" s="157"/>
      <c r="RTX2" s="157"/>
      <c r="RTY2" s="157"/>
      <c r="RTZ2" s="157"/>
      <c r="RUA2" s="157"/>
      <c r="RUB2" s="157"/>
      <c r="RUC2" s="157"/>
      <c r="RUD2" s="157"/>
      <c r="RUE2" s="157"/>
      <c r="RUF2" s="157"/>
      <c r="RUG2" s="157"/>
      <c r="RUH2" s="157"/>
      <c r="RUI2" s="157"/>
      <c r="RUJ2" s="157"/>
      <c r="RUK2" s="157"/>
      <c r="RUL2" s="157"/>
      <c r="RUM2" s="157"/>
      <c r="RUN2" s="157"/>
      <c r="RUO2" s="157"/>
      <c r="RUP2" s="157"/>
      <c r="RUQ2" s="157"/>
      <c r="RUR2" s="157"/>
      <c r="RUS2" s="157"/>
      <c r="RUT2" s="157"/>
      <c r="RUU2" s="157"/>
      <c r="RUV2" s="157"/>
      <c r="RUW2" s="157"/>
      <c r="RUX2" s="157"/>
      <c r="RUY2" s="157"/>
      <c r="RUZ2" s="157"/>
      <c r="RVA2" s="157"/>
      <c r="RVB2" s="157"/>
      <c r="RVC2" s="157"/>
      <c r="RVD2" s="157"/>
      <c r="RVE2" s="157"/>
      <c r="RVF2" s="157"/>
      <c r="RVG2" s="157"/>
      <c r="RVH2" s="157"/>
      <c r="RVI2" s="157"/>
      <c r="RVJ2" s="157"/>
      <c r="RVK2" s="157"/>
      <c r="RVL2" s="157"/>
      <c r="RVM2" s="157"/>
      <c r="RVN2" s="157"/>
      <c r="RVO2" s="157"/>
      <c r="RVP2" s="157"/>
      <c r="RVQ2" s="157"/>
      <c r="RVR2" s="157"/>
      <c r="RVS2" s="157"/>
      <c r="RVT2" s="157"/>
      <c r="RVU2" s="157"/>
      <c r="RVV2" s="157"/>
      <c r="RVW2" s="157"/>
      <c r="RVX2" s="157"/>
      <c r="RVY2" s="157"/>
      <c r="RVZ2" s="157"/>
      <c r="RWA2" s="157"/>
      <c r="RWB2" s="157"/>
      <c r="RWC2" s="157"/>
      <c r="RWD2" s="157"/>
      <c r="RWE2" s="157"/>
      <c r="RWF2" s="157"/>
      <c r="RWG2" s="157"/>
      <c r="RWH2" s="157"/>
      <c r="RWI2" s="157"/>
      <c r="RWJ2" s="157"/>
      <c r="RWK2" s="157"/>
      <c r="RWL2" s="157"/>
      <c r="RWM2" s="157"/>
      <c r="RWN2" s="157"/>
      <c r="RWO2" s="157"/>
      <c r="RWP2" s="157"/>
      <c r="RWQ2" s="157"/>
      <c r="RWR2" s="157"/>
      <c r="RWS2" s="157"/>
      <c r="RWT2" s="157"/>
      <c r="RWU2" s="157"/>
      <c r="RWV2" s="157"/>
      <c r="RWW2" s="157"/>
      <c r="RWX2" s="157"/>
      <c r="RWY2" s="157"/>
      <c r="RWZ2" s="157"/>
      <c r="RXA2" s="157"/>
      <c r="RXB2" s="157"/>
      <c r="RXC2" s="157"/>
      <c r="RXD2" s="157"/>
      <c r="RXE2" s="157"/>
      <c r="RXF2" s="157"/>
      <c r="RXG2" s="157"/>
      <c r="RXH2" s="157"/>
      <c r="RXI2" s="157"/>
      <c r="RXJ2" s="157"/>
      <c r="RXK2" s="157"/>
      <c r="RXL2" s="157"/>
      <c r="RXM2" s="157"/>
      <c r="RXN2" s="157"/>
      <c r="RXO2" s="157"/>
      <c r="RXP2" s="157"/>
      <c r="RXQ2" s="157"/>
      <c r="RXR2" s="157"/>
      <c r="RXS2" s="157"/>
      <c r="RXT2" s="157"/>
      <c r="RXU2" s="157"/>
      <c r="RXV2" s="157"/>
      <c r="RXW2" s="157"/>
      <c r="RXX2" s="157"/>
      <c r="RXY2" s="157"/>
      <c r="RXZ2" s="157"/>
      <c r="RYA2" s="157"/>
      <c r="RYB2" s="157"/>
      <c r="RYC2" s="157"/>
      <c r="RYD2" s="157"/>
      <c r="RYE2" s="157"/>
      <c r="RYF2" s="157"/>
      <c r="RYG2" s="157"/>
      <c r="RYH2" s="157"/>
      <c r="RYI2" s="157"/>
      <c r="RYJ2" s="157"/>
      <c r="RYK2" s="157"/>
      <c r="RYL2" s="157"/>
      <c r="RYM2" s="157"/>
      <c r="RYN2" s="157"/>
      <c r="RYO2" s="157"/>
      <c r="RYP2" s="157"/>
      <c r="RYQ2" s="157"/>
      <c r="RYR2" s="157"/>
      <c r="RYS2" s="157"/>
      <c r="RYT2" s="157"/>
      <c r="RYU2" s="157"/>
      <c r="RYV2" s="157"/>
      <c r="RYW2" s="157"/>
      <c r="RYX2" s="157"/>
      <c r="RYY2" s="157"/>
      <c r="RYZ2" s="157"/>
      <c r="RZA2" s="157"/>
      <c r="RZB2" s="157"/>
      <c r="RZC2" s="157"/>
      <c r="RZD2" s="157"/>
      <c r="RZE2" s="157"/>
      <c r="RZF2" s="157"/>
      <c r="RZG2" s="157"/>
      <c r="RZH2" s="157"/>
      <c r="RZI2" s="157"/>
      <c r="RZJ2" s="157"/>
      <c r="RZK2" s="157"/>
      <c r="RZL2" s="157"/>
      <c r="RZM2" s="157"/>
      <c r="RZN2" s="157"/>
      <c r="RZO2" s="157"/>
      <c r="RZP2" s="157"/>
      <c r="RZQ2" s="157"/>
      <c r="RZR2" s="157"/>
      <c r="RZS2" s="157"/>
      <c r="RZT2" s="157"/>
      <c r="RZU2" s="157"/>
      <c r="RZV2" s="157"/>
      <c r="RZW2" s="157"/>
      <c r="RZX2" s="157"/>
      <c r="RZY2" s="157"/>
      <c r="RZZ2" s="157"/>
      <c r="SAA2" s="157"/>
      <c r="SAB2" s="157"/>
      <c r="SAC2" s="157"/>
      <c r="SAD2" s="157"/>
      <c r="SAE2" s="157"/>
      <c r="SAF2" s="157"/>
      <c r="SAG2" s="157"/>
      <c r="SAH2" s="157"/>
      <c r="SAI2" s="157"/>
      <c r="SAJ2" s="157"/>
      <c r="SAK2" s="157"/>
      <c r="SAL2" s="157"/>
      <c r="SAM2" s="157"/>
      <c r="SAN2" s="157"/>
      <c r="SAO2" s="157"/>
      <c r="SAP2" s="157"/>
      <c r="SAQ2" s="157"/>
      <c r="SAR2" s="157"/>
      <c r="SAS2" s="157"/>
      <c r="SAT2" s="157"/>
      <c r="SAU2" s="157"/>
      <c r="SAV2" s="157"/>
      <c r="SAW2" s="157"/>
      <c r="SAX2" s="157"/>
      <c r="SAY2" s="157"/>
      <c r="SAZ2" s="157"/>
      <c r="SBA2" s="157"/>
      <c r="SBB2" s="157"/>
      <c r="SBC2" s="157"/>
      <c r="SBD2" s="157"/>
      <c r="SBE2" s="157"/>
      <c r="SBF2" s="157"/>
      <c r="SBG2" s="157"/>
      <c r="SBH2" s="157"/>
      <c r="SBI2" s="157"/>
      <c r="SBJ2" s="157"/>
      <c r="SBK2" s="157"/>
      <c r="SBL2" s="157"/>
      <c r="SBM2" s="157"/>
      <c r="SBN2" s="157"/>
      <c r="SBO2" s="157"/>
      <c r="SBP2" s="157"/>
      <c r="SBQ2" s="157"/>
      <c r="SBR2" s="157"/>
      <c r="SBS2" s="157"/>
      <c r="SBT2" s="157"/>
      <c r="SBU2" s="157"/>
      <c r="SBV2" s="157"/>
      <c r="SBW2" s="157"/>
      <c r="SBX2" s="157"/>
      <c r="SBY2" s="157"/>
      <c r="SBZ2" s="157"/>
      <c r="SCA2" s="157"/>
      <c r="SCB2" s="157"/>
      <c r="SCC2" s="157"/>
      <c r="SCD2" s="157"/>
      <c r="SCE2" s="157"/>
      <c r="SCF2" s="157"/>
      <c r="SCG2" s="157"/>
      <c r="SCH2" s="157"/>
      <c r="SCI2" s="157"/>
      <c r="SCJ2" s="157"/>
      <c r="SCK2" s="157"/>
      <c r="SCL2" s="157"/>
      <c r="SCM2" s="157"/>
      <c r="SCN2" s="157"/>
      <c r="SCO2" s="157"/>
      <c r="SCP2" s="157"/>
      <c r="SCQ2" s="157"/>
      <c r="SCR2" s="157"/>
      <c r="SCS2" s="157"/>
      <c r="SCT2" s="157"/>
      <c r="SCU2" s="157"/>
      <c r="SCV2" s="157"/>
      <c r="SCW2" s="157"/>
      <c r="SCX2" s="157"/>
      <c r="SCY2" s="157"/>
      <c r="SCZ2" s="157"/>
      <c r="SDA2" s="157"/>
      <c r="SDB2" s="157"/>
      <c r="SDC2" s="157"/>
      <c r="SDD2" s="157"/>
      <c r="SDE2" s="157"/>
      <c r="SDF2" s="157"/>
      <c r="SDG2" s="157"/>
      <c r="SDH2" s="157"/>
      <c r="SDI2" s="157"/>
      <c r="SDJ2" s="157"/>
      <c r="SDK2" s="157"/>
      <c r="SDL2" s="157"/>
      <c r="SDM2" s="157"/>
      <c r="SDN2" s="157"/>
      <c r="SDO2" s="157"/>
      <c r="SDP2" s="157"/>
      <c r="SDQ2" s="157"/>
      <c r="SDR2" s="157"/>
      <c r="SDS2" s="157"/>
      <c r="SDT2" s="157"/>
      <c r="SDU2" s="157"/>
      <c r="SDV2" s="157"/>
      <c r="SDW2" s="157"/>
      <c r="SDX2" s="157"/>
      <c r="SDY2" s="157"/>
      <c r="SDZ2" s="157"/>
      <c r="SEA2" s="157"/>
      <c r="SEB2" s="157"/>
      <c r="SEC2" s="157"/>
      <c r="SED2" s="157"/>
      <c r="SEE2" s="157"/>
      <c r="SEF2" s="157"/>
      <c r="SEG2" s="157"/>
      <c r="SEH2" s="157"/>
      <c r="SEI2" s="157"/>
      <c r="SEJ2" s="157"/>
      <c r="SEK2" s="157"/>
      <c r="SEL2" s="157"/>
      <c r="SEM2" s="157"/>
      <c r="SEN2" s="157"/>
      <c r="SEO2" s="157"/>
      <c r="SEP2" s="157"/>
      <c r="SEQ2" s="157"/>
      <c r="SER2" s="157"/>
      <c r="SES2" s="157"/>
      <c r="SET2" s="157"/>
      <c r="SEU2" s="157"/>
      <c r="SEV2" s="157"/>
      <c r="SEW2" s="157"/>
      <c r="SEX2" s="157"/>
      <c r="SEY2" s="157"/>
      <c r="SEZ2" s="157"/>
      <c r="SFA2" s="157"/>
      <c r="SFB2" s="157"/>
      <c r="SFC2" s="157"/>
      <c r="SFD2" s="157"/>
      <c r="SFE2" s="157"/>
      <c r="SFF2" s="157"/>
      <c r="SFG2" s="157"/>
      <c r="SFH2" s="157"/>
      <c r="SFI2" s="157"/>
      <c r="SFJ2" s="157"/>
      <c r="SFK2" s="157"/>
      <c r="SFL2" s="157"/>
      <c r="SFM2" s="157"/>
      <c r="SFN2" s="157"/>
      <c r="SFO2" s="157"/>
      <c r="SFP2" s="157"/>
      <c r="SFQ2" s="157"/>
      <c r="SFR2" s="157"/>
      <c r="SFS2" s="157"/>
      <c r="SFT2" s="157"/>
      <c r="SFU2" s="157"/>
      <c r="SFV2" s="157"/>
      <c r="SFW2" s="157"/>
      <c r="SFX2" s="157"/>
      <c r="SFY2" s="157"/>
      <c r="SFZ2" s="157"/>
      <c r="SGA2" s="157"/>
      <c r="SGB2" s="157"/>
      <c r="SGC2" s="157"/>
      <c r="SGD2" s="157"/>
      <c r="SGE2" s="157"/>
      <c r="SGF2" s="157"/>
      <c r="SGG2" s="157"/>
      <c r="SGH2" s="157"/>
      <c r="SGI2" s="157"/>
      <c r="SGJ2" s="157"/>
      <c r="SGK2" s="157"/>
      <c r="SGL2" s="157"/>
      <c r="SGM2" s="157"/>
      <c r="SGN2" s="157"/>
      <c r="SGO2" s="157"/>
      <c r="SGP2" s="157"/>
      <c r="SGQ2" s="157"/>
      <c r="SGR2" s="157"/>
      <c r="SGS2" s="157"/>
      <c r="SGT2" s="157"/>
      <c r="SGU2" s="157"/>
      <c r="SGV2" s="157"/>
      <c r="SGW2" s="157"/>
      <c r="SGX2" s="157"/>
      <c r="SGY2" s="157"/>
      <c r="SGZ2" s="157"/>
      <c r="SHA2" s="157"/>
      <c r="SHB2" s="157"/>
      <c r="SHC2" s="157"/>
      <c r="SHD2" s="157"/>
      <c r="SHE2" s="157"/>
      <c r="SHF2" s="157"/>
      <c r="SHG2" s="157"/>
      <c r="SHH2" s="157"/>
      <c r="SHI2" s="157"/>
      <c r="SHJ2" s="157"/>
      <c r="SHK2" s="157"/>
      <c r="SHL2" s="157"/>
      <c r="SHM2" s="157"/>
      <c r="SHN2" s="157"/>
      <c r="SHO2" s="157"/>
      <c r="SHP2" s="157"/>
      <c r="SHQ2" s="157"/>
      <c r="SHR2" s="157"/>
      <c r="SHS2" s="157"/>
      <c r="SHT2" s="157"/>
      <c r="SHU2" s="157"/>
      <c r="SHV2" s="157"/>
      <c r="SHW2" s="157"/>
      <c r="SHX2" s="157"/>
      <c r="SHY2" s="157"/>
      <c r="SHZ2" s="157"/>
      <c r="SIA2" s="157"/>
      <c r="SIB2" s="157"/>
      <c r="SIC2" s="157"/>
      <c r="SID2" s="157"/>
      <c r="SIE2" s="157"/>
      <c r="SIF2" s="157"/>
      <c r="SIG2" s="157"/>
      <c r="SIH2" s="157"/>
      <c r="SII2" s="157"/>
      <c r="SIJ2" s="157"/>
      <c r="SIK2" s="157"/>
      <c r="SIL2" s="157"/>
      <c r="SIM2" s="157"/>
      <c r="SIN2" s="157"/>
      <c r="SIO2" s="157"/>
      <c r="SIP2" s="157"/>
      <c r="SIQ2" s="157"/>
      <c r="SIR2" s="157"/>
      <c r="SIS2" s="157"/>
      <c r="SIT2" s="157"/>
      <c r="SIU2" s="157"/>
      <c r="SIV2" s="157"/>
      <c r="SIW2" s="157"/>
      <c r="SIX2" s="157"/>
      <c r="SIY2" s="157"/>
      <c r="SIZ2" s="157"/>
      <c r="SJA2" s="157"/>
      <c r="SJB2" s="157"/>
      <c r="SJC2" s="157"/>
      <c r="SJD2" s="157"/>
      <c r="SJE2" s="157"/>
      <c r="SJF2" s="157"/>
      <c r="SJG2" s="157"/>
      <c r="SJH2" s="157"/>
      <c r="SJI2" s="157"/>
      <c r="SJJ2" s="157"/>
      <c r="SJK2" s="157"/>
      <c r="SJL2" s="157"/>
      <c r="SJM2" s="157"/>
      <c r="SJN2" s="157"/>
      <c r="SJO2" s="157"/>
      <c r="SJP2" s="157"/>
      <c r="SJQ2" s="157"/>
      <c r="SJR2" s="157"/>
      <c r="SJS2" s="157"/>
      <c r="SJT2" s="157"/>
      <c r="SJU2" s="157"/>
      <c r="SJV2" s="157"/>
      <c r="SJW2" s="157"/>
      <c r="SJX2" s="157"/>
      <c r="SJY2" s="157"/>
      <c r="SJZ2" s="157"/>
      <c r="SKA2" s="157"/>
      <c r="SKB2" s="157"/>
      <c r="SKC2" s="157"/>
      <c r="SKD2" s="157"/>
      <c r="SKE2" s="157"/>
      <c r="SKF2" s="157"/>
      <c r="SKG2" s="157"/>
      <c r="SKH2" s="157"/>
      <c r="SKI2" s="157"/>
      <c r="SKJ2" s="157"/>
      <c r="SKK2" s="157"/>
      <c r="SKL2" s="157"/>
      <c r="SKM2" s="157"/>
      <c r="SKN2" s="157"/>
      <c r="SKO2" s="157"/>
      <c r="SKP2" s="157"/>
      <c r="SKQ2" s="157"/>
      <c r="SKR2" s="157"/>
      <c r="SKS2" s="157"/>
      <c r="SKT2" s="157"/>
      <c r="SKU2" s="157"/>
      <c r="SKV2" s="157"/>
      <c r="SKW2" s="157"/>
      <c r="SKX2" s="157"/>
      <c r="SKY2" s="157"/>
      <c r="SKZ2" s="157"/>
      <c r="SLA2" s="157"/>
      <c r="SLB2" s="157"/>
      <c r="SLC2" s="157"/>
      <c r="SLD2" s="157"/>
      <c r="SLE2" s="157"/>
      <c r="SLF2" s="157"/>
      <c r="SLG2" s="157"/>
      <c r="SLH2" s="157"/>
      <c r="SLI2" s="157"/>
      <c r="SLJ2" s="157"/>
      <c r="SLK2" s="157"/>
      <c r="SLL2" s="157"/>
      <c r="SLM2" s="157"/>
      <c r="SLN2" s="157"/>
      <c r="SLO2" s="157"/>
      <c r="SLP2" s="157"/>
      <c r="SLQ2" s="157"/>
      <c r="SLR2" s="157"/>
      <c r="SLS2" s="157"/>
      <c r="SLT2" s="157"/>
      <c r="SLU2" s="157"/>
      <c r="SLV2" s="157"/>
      <c r="SLW2" s="157"/>
      <c r="SLX2" s="157"/>
      <c r="SLY2" s="157"/>
      <c r="SLZ2" s="157"/>
      <c r="SMA2" s="157"/>
      <c r="SMB2" s="157"/>
      <c r="SMC2" s="157"/>
      <c r="SMD2" s="157"/>
      <c r="SME2" s="157"/>
      <c r="SMF2" s="157"/>
      <c r="SMG2" s="157"/>
      <c r="SMH2" s="157"/>
      <c r="SMI2" s="157"/>
      <c r="SMJ2" s="157"/>
      <c r="SMK2" s="157"/>
      <c r="SML2" s="157"/>
      <c r="SMM2" s="157"/>
      <c r="SMN2" s="157"/>
      <c r="SMO2" s="157"/>
      <c r="SMP2" s="157"/>
      <c r="SMQ2" s="157"/>
      <c r="SMR2" s="157"/>
      <c r="SMS2" s="157"/>
      <c r="SMT2" s="157"/>
      <c r="SMU2" s="157"/>
      <c r="SMV2" s="157"/>
      <c r="SMW2" s="157"/>
      <c r="SMX2" s="157"/>
      <c r="SMY2" s="157"/>
      <c r="SMZ2" s="157"/>
      <c r="SNA2" s="157"/>
      <c r="SNB2" s="157"/>
      <c r="SNC2" s="157"/>
      <c r="SND2" s="157"/>
      <c r="SNE2" s="157"/>
      <c r="SNF2" s="157"/>
      <c r="SNG2" s="157"/>
      <c r="SNH2" s="157"/>
      <c r="SNI2" s="157"/>
      <c r="SNJ2" s="157"/>
      <c r="SNK2" s="157"/>
      <c r="SNL2" s="157"/>
      <c r="SNM2" s="157"/>
      <c r="SNN2" s="157"/>
      <c r="SNO2" s="157"/>
      <c r="SNP2" s="157"/>
      <c r="SNQ2" s="157"/>
      <c r="SNR2" s="157"/>
      <c r="SNS2" s="157"/>
      <c r="SNT2" s="157"/>
      <c r="SNU2" s="157"/>
      <c r="SNV2" s="157"/>
      <c r="SNW2" s="157"/>
      <c r="SNX2" s="157"/>
      <c r="SNY2" s="157"/>
      <c r="SNZ2" s="157"/>
      <c r="SOA2" s="157"/>
      <c r="SOB2" s="157"/>
      <c r="SOC2" s="157"/>
      <c r="SOD2" s="157"/>
      <c r="SOE2" s="157"/>
      <c r="SOF2" s="157"/>
      <c r="SOG2" s="157"/>
      <c r="SOH2" s="157"/>
      <c r="SOI2" s="157"/>
      <c r="SOJ2" s="157"/>
      <c r="SOK2" s="157"/>
      <c r="SOL2" s="157"/>
      <c r="SOM2" s="157"/>
      <c r="SON2" s="157"/>
      <c r="SOO2" s="157"/>
      <c r="SOP2" s="157"/>
      <c r="SOQ2" s="157"/>
      <c r="SOR2" s="157"/>
      <c r="SOS2" s="157"/>
      <c r="SOT2" s="157"/>
      <c r="SOU2" s="157"/>
      <c r="SOV2" s="157"/>
      <c r="SOW2" s="157"/>
      <c r="SOX2" s="157"/>
      <c r="SOY2" s="157"/>
      <c r="SOZ2" s="157"/>
      <c r="SPA2" s="157"/>
      <c r="SPB2" s="157"/>
      <c r="SPC2" s="157"/>
      <c r="SPD2" s="157"/>
      <c r="SPE2" s="157"/>
      <c r="SPF2" s="157"/>
      <c r="SPG2" s="157"/>
      <c r="SPH2" s="157"/>
      <c r="SPI2" s="157"/>
      <c r="SPJ2" s="157"/>
      <c r="SPK2" s="157"/>
      <c r="SPL2" s="157"/>
      <c r="SPM2" s="157"/>
      <c r="SPN2" s="157"/>
      <c r="SPO2" s="157"/>
      <c r="SPP2" s="157"/>
      <c r="SPQ2" s="157"/>
      <c r="SPR2" s="157"/>
      <c r="SPS2" s="157"/>
      <c r="SPT2" s="157"/>
      <c r="SPU2" s="157"/>
      <c r="SPV2" s="157"/>
      <c r="SPW2" s="157"/>
      <c r="SPX2" s="157"/>
      <c r="SPY2" s="157"/>
      <c r="SPZ2" s="157"/>
      <c r="SQA2" s="157"/>
      <c r="SQB2" s="157"/>
      <c r="SQC2" s="157"/>
      <c r="SQD2" s="157"/>
      <c r="SQE2" s="157"/>
      <c r="SQF2" s="157"/>
      <c r="SQG2" s="157"/>
      <c r="SQH2" s="157"/>
      <c r="SQI2" s="157"/>
      <c r="SQJ2" s="157"/>
      <c r="SQK2" s="157"/>
      <c r="SQL2" s="157"/>
      <c r="SQM2" s="157"/>
      <c r="SQN2" s="157"/>
      <c r="SQO2" s="157"/>
      <c r="SQP2" s="157"/>
      <c r="SQQ2" s="157"/>
      <c r="SQR2" s="157"/>
      <c r="SQS2" s="157"/>
      <c r="SQT2" s="157"/>
      <c r="SQU2" s="157"/>
      <c r="SQV2" s="157"/>
      <c r="SQW2" s="157"/>
      <c r="SQX2" s="157"/>
      <c r="SQY2" s="157"/>
      <c r="SQZ2" s="157"/>
      <c r="SRA2" s="157"/>
      <c r="SRB2" s="157"/>
      <c r="SRC2" s="157"/>
      <c r="SRD2" s="157"/>
      <c r="SRE2" s="157"/>
      <c r="SRF2" s="157"/>
      <c r="SRG2" s="157"/>
      <c r="SRH2" s="157"/>
      <c r="SRI2" s="157"/>
      <c r="SRJ2" s="157"/>
      <c r="SRK2" s="157"/>
      <c r="SRL2" s="157"/>
      <c r="SRM2" s="157"/>
      <c r="SRN2" s="157"/>
      <c r="SRO2" s="157"/>
      <c r="SRP2" s="157"/>
      <c r="SRQ2" s="157"/>
      <c r="SRR2" s="157"/>
      <c r="SRS2" s="157"/>
      <c r="SRT2" s="157"/>
      <c r="SRU2" s="157"/>
      <c r="SRV2" s="157"/>
      <c r="SRW2" s="157"/>
      <c r="SRX2" s="157"/>
      <c r="SRY2" s="157"/>
      <c r="SRZ2" s="157"/>
      <c r="SSA2" s="157"/>
      <c r="SSB2" s="157"/>
      <c r="SSC2" s="157"/>
      <c r="SSD2" s="157"/>
      <c r="SSE2" s="157"/>
      <c r="SSF2" s="157"/>
      <c r="SSG2" s="157"/>
      <c r="SSH2" s="157"/>
      <c r="SSI2" s="157"/>
      <c r="SSJ2" s="157"/>
      <c r="SSK2" s="157"/>
      <c r="SSL2" s="157"/>
      <c r="SSM2" s="157"/>
      <c r="SSN2" s="157"/>
      <c r="SSO2" s="157"/>
      <c r="SSP2" s="157"/>
      <c r="SSQ2" s="157"/>
      <c r="SSR2" s="157"/>
      <c r="SSS2" s="157"/>
      <c r="SST2" s="157"/>
      <c r="SSU2" s="157"/>
      <c r="SSV2" s="157"/>
      <c r="SSW2" s="157"/>
      <c r="SSX2" s="157"/>
      <c r="SSY2" s="157"/>
      <c r="SSZ2" s="157"/>
      <c r="STA2" s="157"/>
      <c r="STB2" s="157"/>
      <c r="STC2" s="157"/>
      <c r="STD2" s="157"/>
      <c r="STE2" s="157"/>
      <c r="STF2" s="157"/>
      <c r="STG2" s="157"/>
      <c r="STH2" s="157"/>
      <c r="STI2" s="157"/>
      <c r="STJ2" s="157"/>
      <c r="STK2" s="157"/>
      <c r="STL2" s="157"/>
      <c r="STM2" s="157"/>
      <c r="STN2" s="157"/>
      <c r="STO2" s="157"/>
      <c r="STP2" s="157"/>
      <c r="STQ2" s="157"/>
      <c r="STR2" s="157"/>
      <c r="STS2" s="157"/>
      <c r="STT2" s="157"/>
      <c r="STU2" s="157"/>
      <c r="STV2" s="157"/>
      <c r="STW2" s="157"/>
      <c r="STX2" s="157"/>
      <c r="STY2" s="157"/>
      <c r="STZ2" s="157"/>
      <c r="SUA2" s="157"/>
      <c r="SUB2" s="157"/>
      <c r="SUC2" s="157"/>
      <c r="SUD2" s="157"/>
      <c r="SUE2" s="157"/>
      <c r="SUF2" s="157"/>
      <c r="SUG2" s="157"/>
      <c r="SUH2" s="157"/>
      <c r="SUI2" s="157"/>
      <c r="SUJ2" s="157"/>
      <c r="SUK2" s="157"/>
      <c r="SUL2" s="157"/>
      <c r="SUM2" s="157"/>
      <c r="SUN2" s="157"/>
      <c r="SUO2" s="157"/>
      <c r="SUP2" s="157"/>
      <c r="SUQ2" s="157"/>
      <c r="SUR2" s="157"/>
      <c r="SUS2" s="157"/>
      <c r="SUT2" s="157"/>
      <c r="SUU2" s="157"/>
      <c r="SUV2" s="157"/>
      <c r="SUW2" s="157"/>
      <c r="SUX2" s="157"/>
      <c r="SUY2" s="157"/>
      <c r="SUZ2" s="157"/>
      <c r="SVA2" s="157"/>
      <c r="SVB2" s="157"/>
      <c r="SVC2" s="157"/>
      <c r="SVD2" s="157"/>
      <c r="SVE2" s="157"/>
      <c r="SVF2" s="157"/>
      <c r="SVG2" s="157"/>
      <c r="SVH2" s="157"/>
      <c r="SVI2" s="157"/>
      <c r="SVJ2" s="157"/>
      <c r="SVK2" s="157"/>
      <c r="SVL2" s="157"/>
      <c r="SVM2" s="157"/>
      <c r="SVN2" s="157"/>
      <c r="SVO2" s="157"/>
      <c r="SVP2" s="157"/>
      <c r="SVQ2" s="157"/>
      <c r="SVR2" s="157"/>
      <c r="SVS2" s="157"/>
      <c r="SVT2" s="157"/>
      <c r="SVU2" s="157"/>
      <c r="SVV2" s="157"/>
      <c r="SVW2" s="157"/>
      <c r="SVX2" s="157"/>
      <c r="SVY2" s="157"/>
      <c r="SVZ2" s="157"/>
      <c r="SWA2" s="157"/>
      <c r="SWB2" s="157"/>
      <c r="SWC2" s="157"/>
      <c r="SWD2" s="157"/>
      <c r="SWE2" s="157"/>
      <c r="SWF2" s="157"/>
      <c r="SWG2" s="157"/>
      <c r="SWH2" s="157"/>
      <c r="SWI2" s="157"/>
      <c r="SWJ2" s="157"/>
      <c r="SWK2" s="157"/>
      <c r="SWL2" s="157"/>
      <c r="SWM2" s="157"/>
      <c r="SWN2" s="157"/>
      <c r="SWO2" s="157"/>
      <c r="SWP2" s="157"/>
      <c r="SWQ2" s="157"/>
      <c r="SWR2" s="157"/>
      <c r="SWS2" s="157"/>
      <c r="SWT2" s="157"/>
      <c r="SWU2" s="157"/>
      <c r="SWV2" s="157"/>
      <c r="SWW2" s="157"/>
      <c r="SWX2" s="157"/>
      <c r="SWY2" s="157"/>
      <c r="SWZ2" s="157"/>
      <c r="SXA2" s="157"/>
      <c r="SXB2" s="157"/>
      <c r="SXC2" s="157"/>
      <c r="SXD2" s="157"/>
      <c r="SXE2" s="157"/>
      <c r="SXF2" s="157"/>
      <c r="SXG2" s="157"/>
      <c r="SXH2" s="157"/>
      <c r="SXI2" s="157"/>
      <c r="SXJ2" s="157"/>
      <c r="SXK2" s="157"/>
      <c r="SXL2" s="157"/>
      <c r="SXM2" s="157"/>
      <c r="SXN2" s="157"/>
      <c r="SXO2" s="157"/>
      <c r="SXP2" s="157"/>
      <c r="SXQ2" s="157"/>
      <c r="SXR2" s="157"/>
      <c r="SXS2" s="157"/>
      <c r="SXT2" s="157"/>
      <c r="SXU2" s="157"/>
      <c r="SXV2" s="157"/>
      <c r="SXW2" s="157"/>
      <c r="SXX2" s="157"/>
      <c r="SXY2" s="157"/>
      <c r="SXZ2" s="157"/>
      <c r="SYA2" s="157"/>
      <c r="SYB2" s="157"/>
      <c r="SYC2" s="157"/>
      <c r="SYD2" s="157"/>
      <c r="SYE2" s="157"/>
      <c r="SYF2" s="157"/>
      <c r="SYG2" s="157"/>
      <c r="SYH2" s="157"/>
      <c r="SYI2" s="157"/>
      <c r="SYJ2" s="157"/>
      <c r="SYK2" s="157"/>
      <c r="SYL2" s="157"/>
      <c r="SYM2" s="157"/>
      <c r="SYN2" s="157"/>
      <c r="SYO2" s="157"/>
      <c r="SYP2" s="157"/>
      <c r="SYQ2" s="157"/>
      <c r="SYR2" s="157"/>
      <c r="SYS2" s="157"/>
      <c r="SYT2" s="157"/>
      <c r="SYU2" s="157"/>
      <c r="SYV2" s="157"/>
      <c r="SYW2" s="157"/>
      <c r="SYX2" s="157"/>
      <c r="SYY2" s="157"/>
      <c r="SYZ2" s="157"/>
      <c r="SZA2" s="157"/>
      <c r="SZB2" s="157"/>
      <c r="SZC2" s="157"/>
      <c r="SZD2" s="157"/>
      <c r="SZE2" s="157"/>
      <c r="SZF2" s="157"/>
      <c r="SZG2" s="157"/>
      <c r="SZH2" s="157"/>
      <c r="SZI2" s="157"/>
      <c r="SZJ2" s="157"/>
      <c r="SZK2" s="157"/>
      <c r="SZL2" s="157"/>
      <c r="SZM2" s="157"/>
      <c r="SZN2" s="157"/>
      <c r="SZO2" s="157"/>
      <c r="SZP2" s="157"/>
      <c r="SZQ2" s="157"/>
      <c r="SZR2" s="157"/>
      <c r="SZS2" s="157"/>
      <c r="SZT2" s="157"/>
      <c r="SZU2" s="157"/>
      <c r="SZV2" s="157"/>
      <c r="SZW2" s="157"/>
      <c r="SZX2" s="157"/>
      <c r="SZY2" s="157"/>
      <c r="SZZ2" s="157"/>
      <c r="TAA2" s="157"/>
      <c r="TAB2" s="157"/>
      <c r="TAC2" s="157"/>
      <c r="TAD2" s="157"/>
      <c r="TAE2" s="157"/>
      <c r="TAF2" s="157"/>
      <c r="TAG2" s="157"/>
      <c r="TAH2" s="157"/>
      <c r="TAI2" s="157"/>
      <c r="TAJ2" s="157"/>
      <c r="TAK2" s="157"/>
      <c r="TAL2" s="157"/>
      <c r="TAM2" s="157"/>
      <c r="TAN2" s="157"/>
      <c r="TAO2" s="157"/>
      <c r="TAP2" s="157"/>
      <c r="TAQ2" s="157"/>
      <c r="TAR2" s="157"/>
      <c r="TAS2" s="157"/>
      <c r="TAT2" s="157"/>
      <c r="TAU2" s="157"/>
      <c r="TAV2" s="157"/>
      <c r="TAW2" s="157"/>
      <c r="TAX2" s="157"/>
      <c r="TAY2" s="157"/>
      <c r="TAZ2" s="157"/>
      <c r="TBA2" s="157"/>
      <c r="TBB2" s="157"/>
      <c r="TBC2" s="157"/>
      <c r="TBD2" s="157"/>
      <c r="TBE2" s="157"/>
      <c r="TBF2" s="157"/>
      <c r="TBG2" s="157"/>
      <c r="TBH2" s="157"/>
      <c r="TBI2" s="157"/>
      <c r="TBJ2" s="157"/>
      <c r="TBK2" s="157"/>
      <c r="TBL2" s="157"/>
      <c r="TBM2" s="157"/>
      <c r="TBN2" s="157"/>
      <c r="TBO2" s="157"/>
      <c r="TBP2" s="157"/>
      <c r="TBQ2" s="157"/>
      <c r="TBR2" s="157"/>
      <c r="TBS2" s="157"/>
      <c r="TBT2" s="157"/>
      <c r="TBU2" s="157"/>
      <c r="TBV2" s="157"/>
      <c r="TBW2" s="157"/>
      <c r="TBX2" s="157"/>
      <c r="TBY2" s="157"/>
      <c r="TBZ2" s="157"/>
      <c r="TCA2" s="157"/>
      <c r="TCB2" s="157"/>
      <c r="TCC2" s="157"/>
      <c r="TCD2" s="157"/>
      <c r="TCE2" s="157"/>
      <c r="TCF2" s="157"/>
      <c r="TCG2" s="157"/>
      <c r="TCH2" s="157"/>
      <c r="TCI2" s="157"/>
      <c r="TCJ2" s="157"/>
      <c r="TCK2" s="157"/>
      <c r="TCL2" s="157"/>
      <c r="TCM2" s="157"/>
      <c r="TCN2" s="157"/>
      <c r="TCO2" s="157"/>
      <c r="TCP2" s="157"/>
      <c r="TCQ2" s="157"/>
      <c r="TCR2" s="157"/>
      <c r="TCS2" s="157"/>
      <c r="TCT2" s="157"/>
      <c r="TCU2" s="157"/>
      <c r="TCV2" s="157"/>
      <c r="TCW2" s="157"/>
      <c r="TCX2" s="157"/>
      <c r="TCY2" s="157"/>
      <c r="TCZ2" s="157"/>
      <c r="TDA2" s="157"/>
      <c r="TDB2" s="157"/>
      <c r="TDC2" s="157"/>
      <c r="TDD2" s="157"/>
      <c r="TDE2" s="157"/>
      <c r="TDF2" s="157"/>
      <c r="TDG2" s="157"/>
      <c r="TDH2" s="157"/>
      <c r="TDI2" s="157"/>
      <c r="TDJ2" s="157"/>
      <c r="TDK2" s="157"/>
      <c r="TDL2" s="157"/>
      <c r="TDM2" s="157"/>
      <c r="TDN2" s="157"/>
      <c r="TDO2" s="157"/>
      <c r="TDP2" s="157"/>
      <c r="TDQ2" s="157"/>
      <c r="TDR2" s="157"/>
      <c r="TDS2" s="157"/>
      <c r="TDT2" s="157"/>
      <c r="TDU2" s="157"/>
      <c r="TDV2" s="157"/>
      <c r="TDW2" s="157"/>
      <c r="TDX2" s="157"/>
      <c r="TDY2" s="157"/>
      <c r="TDZ2" s="157"/>
      <c r="TEA2" s="157"/>
      <c r="TEB2" s="157"/>
      <c r="TEC2" s="157"/>
      <c r="TED2" s="157"/>
      <c r="TEE2" s="157"/>
      <c r="TEF2" s="157"/>
      <c r="TEG2" s="157"/>
      <c r="TEH2" s="157"/>
      <c r="TEI2" s="157"/>
      <c r="TEJ2" s="157"/>
      <c r="TEK2" s="157"/>
      <c r="TEL2" s="157"/>
      <c r="TEM2" s="157"/>
      <c r="TEN2" s="157"/>
      <c r="TEO2" s="157"/>
      <c r="TEP2" s="157"/>
      <c r="TEQ2" s="157"/>
      <c r="TER2" s="157"/>
      <c r="TES2" s="157"/>
      <c r="TET2" s="157"/>
      <c r="TEU2" s="157"/>
      <c r="TEV2" s="157"/>
      <c r="TEW2" s="157"/>
      <c r="TEX2" s="157"/>
      <c r="TEY2" s="157"/>
      <c r="TEZ2" s="157"/>
      <c r="TFA2" s="157"/>
      <c r="TFB2" s="157"/>
      <c r="TFC2" s="157"/>
      <c r="TFD2" s="157"/>
      <c r="TFE2" s="157"/>
      <c r="TFF2" s="157"/>
      <c r="TFG2" s="157"/>
      <c r="TFH2" s="157"/>
      <c r="TFI2" s="157"/>
      <c r="TFJ2" s="157"/>
      <c r="TFK2" s="157"/>
      <c r="TFL2" s="157"/>
      <c r="TFM2" s="157"/>
      <c r="TFN2" s="157"/>
      <c r="TFO2" s="157"/>
      <c r="TFP2" s="157"/>
      <c r="TFQ2" s="157"/>
      <c r="TFR2" s="157"/>
      <c r="TFS2" s="157"/>
      <c r="TFT2" s="157"/>
      <c r="TFU2" s="157"/>
      <c r="TFV2" s="157"/>
      <c r="TFW2" s="157"/>
      <c r="TFX2" s="157"/>
      <c r="TFY2" s="157"/>
      <c r="TFZ2" s="157"/>
      <c r="TGA2" s="157"/>
      <c r="TGB2" s="157"/>
      <c r="TGC2" s="157"/>
      <c r="TGD2" s="157"/>
      <c r="TGE2" s="157"/>
      <c r="TGF2" s="157"/>
      <c r="TGG2" s="157"/>
      <c r="TGH2" s="157"/>
      <c r="TGI2" s="157"/>
      <c r="TGJ2" s="157"/>
      <c r="TGK2" s="157"/>
      <c r="TGL2" s="157"/>
      <c r="TGM2" s="157"/>
      <c r="TGN2" s="157"/>
      <c r="TGO2" s="157"/>
      <c r="TGP2" s="157"/>
      <c r="TGQ2" s="157"/>
      <c r="TGR2" s="157"/>
      <c r="TGS2" s="157"/>
      <c r="TGT2" s="157"/>
      <c r="TGU2" s="157"/>
      <c r="TGV2" s="157"/>
      <c r="TGW2" s="157"/>
      <c r="TGX2" s="157"/>
      <c r="TGY2" s="157"/>
      <c r="TGZ2" s="157"/>
      <c r="THA2" s="157"/>
      <c r="THB2" s="157"/>
      <c r="THC2" s="157"/>
      <c r="THD2" s="157"/>
      <c r="THE2" s="157"/>
      <c r="THF2" s="157"/>
      <c r="THG2" s="157"/>
      <c r="THH2" s="157"/>
      <c r="THI2" s="157"/>
      <c r="THJ2" s="157"/>
      <c r="THK2" s="157"/>
      <c r="THL2" s="157"/>
      <c r="THM2" s="157"/>
      <c r="THN2" s="157"/>
      <c r="THO2" s="157"/>
      <c r="THP2" s="157"/>
      <c r="THQ2" s="157"/>
      <c r="THR2" s="157"/>
      <c r="THS2" s="157"/>
      <c r="THT2" s="157"/>
      <c r="THU2" s="157"/>
      <c r="THV2" s="157"/>
      <c r="THW2" s="157"/>
      <c r="THX2" s="157"/>
      <c r="THY2" s="157"/>
      <c r="THZ2" s="157"/>
      <c r="TIA2" s="157"/>
      <c r="TIB2" s="157"/>
      <c r="TIC2" s="157"/>
      <c r="TID2" s="157"/>
      <c r="TIE2" s="157"/>
      <c r="TIF2" s="157"/>
      <c r="TIG2" s="157"/>
      <c r="TIH2" s="157"/>
      <c r="TII2" s="157"/>
      <c r="TIJ2" s="157"/>
      <c r="TIK2" s="157"/>
      <c r="TIL2" s="157"/>
      <c r="TIM2" s="157"/>
      <c r="TIN2" s="157"/>
      <c r="TIO2" s="157"/>
      <c r="TIP2" s="157"/>
      <c r="TIQ2" s="157"/>
      <c r="TIR2" s="157"/>
      <c r="TIS2" s="157"/>
      <c r="TIT2" s="157"/>
      <c r="TIU2" s="157"/>
      <c r="TIV2" s="157"/>
      <c r="TIW2" s="157"/>
      <c r="TIX2" s="157"/>
      <c r="TIY2" s="157"/>
      <c r="TIZ2" s="157"/>
      <c r="TJA2" s="157"/>
      <c r="TJB2" s="157"/>
      <c r="TJC2" s="157"/>
      <c r="TJD2" s="157"/>
      <c r="TJE2" s="157"/>
      <c r="TJF2" s="157"/>
      <c r="TJG2" s="157"/>
      <c r="TJH2" s="157"/>
      <c r="TJI2" s="157"/>
      <c r="TJJ2" s="157"/>
      <c r="TJK2" s="157"/>
      <c r="TJL2" s="157"/>
      <c r="TJM2" s="157"/>
      <c r="TJN2" s="157"/>
      <c r="TJO2" s="157"/>
      <c r="TJP2" s="157"/>
      <c r="TJQ2" s="157"/>
      <c r="TJR2" s="157"/>
      <c r="TJS2" s="157"/>
      <c r="TJT2" s="157"/>
      <c r="TJU2" s="157"/>
      <c r="TJV2" s="157"/>
      <c r="TJW2" s="157"/>
      <c r="TJX2" s="157"/>
      <c r="TJY2" s="157"/>
      <c r="TJZ2" s="157"/>
      <c r="TKA2" s="157"/>
      <c r="TKB2" s="157"/>
      <c r="TKC2" s="157"/>
      <c r="TKD2" s="157"/>
      <c r="TKE2" s="157"/>
      <c r="TKF2" s="157"/>
      <c r="TKG2" s="157"/>
      <c r="TKH2" s="157"/>
      <c r="TKI2" s="157"/>
      <c r="TKJ2" s="157"/>
      <c r="TKK2" s="157"/>
      <c r="TKL2" s="157"/>
      <c r="TKM2" s="157"/>
      <c r="TKN2" s="157"/>
      <c r="TKO2" s="157"/>
      <c r="TKP2" s="157"/>
      <c r="TKQ2" s="157"/>
      <c r="TKR2" s="157"/>
      <c r="TKS2" s="157"/>
      <c r="TKT2" s="157"/>
      <c r="TKU2" s="157"/>
      <c r="TKV2" s="157"/>
      <c r="TKW2" s="157"/>
      <c r="TKX2" s="157"/>
      <c r="TKY2" s="157"/>
      <c r="TKZ2" s="157"/>
      <c r="TLA2" s="157"/>
      <c r="TLB2" s="157"/>
      <c r="TLC2" s="157"/>
      <c r="TLD2" s="157"/>
      <c r="TLE2" s="157"/>
      <c r="TLF2" s="157"/>
      <c r="TLG2" s="157"/>
      <c r="TLH2" s="157"/>
      <c r="TLI2" s="157"/>
      <c r="TLJ2" s="157"/>
      <c r="TLK2" s="157"/>
      <c r="TLL2" s="157"/>
      <c r="TLM2" s="157"/>
      <c r="TLN2" s="157"/>
      <c r="TLO2" s="157"/>
      <c r="TLP2" s="157"/>
      <c r="TLQ2" s="157"/>
      <c r="TLR2" s="157"/>
      <c r="TLS2" s="157"/>
      <c r="TLT2" s="157"/>
      <c r="TLU2" s="157"/>
      <c r="TLV2" s="157"/>
      <c r="TLW2" s="157"/>
      <c r="TLX2" s="157"/>
      <c r="TLY2" s="157"/>
      <c r="TLZ2" s="157"/>
      <c r="TMA2" s="157"/>
      <c r="TMB2" s="157"/>
      <c r="TMC2" s="157"/>
      <c r="TMD2" s="157"/>
      <c r="TME2" s="157"/>
      <c r="TMF2" s="157"/>
      <c r="TMG2" s="157"/>
      <c r="TMH2" s="157"/>
      <c r="TMI2" s="157"/>
      <c r="TMJ2" s="157"/>
      <c r="TMK2" s="157"/>
      <c r="TML2" s="157"/>
      <c r="TMM2" s="157"/>
      <c r="TMN2" s="157"/>
      <c r="TMO2" s="157"/>
      <c r="TMP2" s="157"/>
      <c r="TMQ2" s="157"/>
      <c r="TMR2" s="157"/>
      <c r="TMS2" s="157"/>
      <c r="TMT2" s="157"/>
      <c r="TMU2" s="157"/>
      <c r="TMV2" s="157"/>
      <c r="TMW2" s="157"/>
      <c r="TMX2" s="157"/>
      <c r="TMY2" s="157"/>
      <c r="TMZ2" s="157"/>
      <c r="TNA2" s="157"/>
      <c r="TNB2" s="157"/>
      <c r="TNC2" s="157"/>
      <c r="TND2" s="157"/>
      <c r="TNE2" s="157"/>
      <c r="TNF2" s="157"/>
      <c r="TNG2" s="157"/>
      <c r="TNH2" s="157"/>
      <c r="TNI2" s="157"/>
      <c r="TNJ2" s="157"/>
      <c r="TNK2" s="157"/>
      <c r="TNL2" s="157"/>
      <c r="TNM2" s="157"/>
      <c r="TNN2" s="157"/>
      <c r="TNO2" s="157"/>
      <c r="TNP2" s="157"/>
      <c r="TNQ2" s="157"/>
      <c r="TNR2" s="157"/>
      <c r="TNS2" s="157"/>
      <c r="TNT2" s="157"/>
      <c r="TNU2" s="157"/>
      <c r="TNV2" s="157"/>
      <c r="TNW2" s="157"/>
      <c r="TNX2" s="157"/>
      <c r="TNY2" s="157"/>
      <c r="TNZ2" s="157"/>
      <c r="TOA2" s="157"/>
      <c r="TOB2" s="157"/>
      <c r="TOC2" s="157"/>
      <c r="TOD2" s="157"/>
      <c r="TOE2" s="157"/>
      <c r="TOF2" s="157"/>
      <c r="TOG2" s="157"/>
      <c r="TOH2" s="157"/>
      <c r="TOI2" s="157"/>
      <c r="TOJ2" s="157"/>
      <c r="TOK2" s="157"/>
      <c r="TOL2" s="157"/>
      <c r="TOM2" s="157"/>
      <c r="TON2" s="157"/>
      <c r="TOO2" s="157"/>
      <c r="TOP2" s="157"/>
      <c r="TOQ2" s="157"/>
      <c r="TOR2" s="157"/>
      <c r="TOS2" s="157"/>
      <c r="TOT2" s="157"/>
      <c r="TOU2" s="157"/>
      <c r="TOV2" s="157"/>
      <c r="TOW2" s="157"/>
      <c r="TOX2" s="157"/>
      <c r="TOY2" s="157"/>
      <c r="TOZ2" s="157"/>
      <c r="TPA2" s="157"/>
      <c r="TPB2" s="157"/>
      <c r="TPC2" s="157"/>
      <c r="TPD2" s="157"/>
      <c r="TPE2" s="157"/>
      <c r="TPF2" s="157"/>
      <c r="TPG2" s="157"/>
      <c r="TPH2" s="157"/>
      <c r="TPI2" s="157"/>
      <c r="TPJ2" s="157"/>
      <c r="TPK2" s="157"/>
      <c r="TPL2" s="157"/>
      <c r="TPM2" s="157"/>
      <c r="TPN2" s="157"/>
      <c r="TPO2" s="157"/>
      <c r="TPP2" s="157"/>
      <c r="TPQ2" s="157"/>
      <c r="TPR2" s="157"/>
      <c r="TPS2" s="157"/>
      <c r="TPT2" s="157"/>
      <c r="TPU2" s="157"/>
      <c r="TPV2" s="157"/>
      <c r="TPW2" s="157"/>
      <c r="TPX2" s="157"/>
      <c r="TPY2" s="157"/>
      <c r="TPZ2" s="157"/>
      <c r="TQA2" s="157"/>
      <c r="TQB2" s="157"/>
      <c r="TQC2" s="157"/>
      <c r="TQD2" s="157"/>
      <c r="TQE2" s="157"/>
      <c r="TQF2" s="157"/>
      <c r="TQG2" s="157"/>
      <c r="TQH2" s="157"/>
      <c r="TQI2" s="157"/>
      <c r="TQJ2" s="157"/>
      <c r="TQK2" s="157"/>
      <c r="TQL2" s="157"/>
      <c r="TQM2" s="157"/>
      <c r="TQN2" s="157"/>
      <c r="TQO2" s="157"/>
      <c r="TQP2" s="157"/>
      <c r="TQQ2" s="157"/>
      <c r="TQR2" s="157"/>
      <c r="TQS2" s="157"/>
      <c r="TQT2" s="157"/>
      <c r="TQU2" s="157"/>
      <c r="TQV2" s="157"/>
      <c r="TQW2" s="157"/>
      <c r="TQX2" s="157"/>
      <c r="TQY2" s="157"/>
      <c r="TQZ2" s="157"/>
      <c r="TRA2" s="157"/>
      <c r="TRB2" s="157"/>
      <c r="TRC2" s="157"/>
      <c r="TRD2" s="157"/>
      <c r="TRE2" s="157"/>
      <c r="TRF2" s="157"/>
      <c r="TRG2" s="157"/>
      <c r="TRH2" s="157"/>
      <c r="TRI2" s="157"/>
      <c r="TRJ2" s="157"/>
      <c r="TRK2" s="157"/>
      <c r="TRL2" s="157"/>
      <c r="TRM2" s="157"/>
      <c r="TRN2" s="157"/>
      <c r="TRO2" s="157"/>
      <c r="TRP2" s="157"/>
      <c r="TRQ2" s="157"/>
      <c r="TRR2" s="157"/>
      <c r="TRS2" s="157"/>
      <c r="TRT2" s="157"/>
      <c r="TRU2" s="157"/>
      <c r="TRV2" s="157"/>
      <c r="TRW2" s="157"/>
      <c r="TRX2" s="157"/>
      <c r="TRY2" s="157"/>
      <c r="TRZ2" s="157"/>
      <c r="TSA2" s="157"/>
      <c r="TSB2" s="157"/>
      <c r="TSC2" s="157"/>
      <c r="TSD2" s="157"/>
      <c r="TSE2" s="157"/>
      <c r="TSF2" s="157"/>
      <c r="TSG2" s="157"/>
      <c r="TSH2" s="157"/>
      <c r="TSI2" s="157"/>
      <c r="TSJ2" s="157"/>
      <c r="TSK2" s="157"/>
      <c r="TSL2" s="157"/>
      <c r="TSM2" s="157"/>
      <c r="TSN2" s="157"/>
      <c r="TSO2" s="157"/>
      <c r="TSP2" s="157"/>
      <c r="TSQ2" s="157"/>
      <c r="TSR2" s="157"/>
      <c r="TSS2" s="157"/>
      <c r="TST2" s="157"/>
      <c r="TSU2" s="157"/>
      <c r="TSV2" s="157"/>
      <c r="TSW2" s="157"/>
      <c r="TSX2" s="157"/>
      <c r="TSY2" s="157"/>
      <c r="TSZ2" s="157"/>
      <c r="TTA2" s="157"/>
      <c r="TTB2" s="157"/>
      <c r="TTC2" s="157"/>
      <c r="TTD2" s="157"/>
      <c r="TTE2" s="157"/>
      <c r="TTF2" s="157"/>
      <c r="TTG2" s="157"/>
      <c r="TTH2" s="157"/>
      <c r="TTI2" s="157"/>
      <c r="TTJ2" s="157"/>
      <c r="TTK2" s="157"/>
      <c r="TTL2" s="157"/>
      <c r="TTM2" s="157"/>
      <c r="TTN2" s="157"/>
      <c r="TTO2" s="157"/>
      <c r="TTP2" s="157"/>
      <c r="TTQ2" s="157"/>
      <c r="TTR2" s="157"/>
      <c r="TTS2" s="157"/>
      <c r="TTT2" s="157"/>
      <c r="TTU2" s="157"/>
      <c r="TTV2" s="157"/>
      <c r="TTW2" s="157"/>
      <c r="TTX2" s="157"/>
      <c r="TTY2" s="157"/>
      <c r="TTZ2" s="157"/>
      <c r="TUA2" s="157"/>
      <c r="TUB2" s="157"/>
      <c r="TUC2" s="157"/>
      <c r="TUD2" s="157"/>
      <c r="TUE2" s="157"/>
      <c r="TUF2" s="157"/>
      <c r="TUG2" s="157"/>
      <c r="TUH2" s="157"/>
      <c r="TUI2" s="157"/>
      <c r="TUJ2" s="157"/>
      <c r="TUK2" s="157"/>
      <c r="TUL2" s="157"/>
      <c r="TUM2" s="157"/>
      <c r="TUN2" s="157"/>
      <c r="TUO2" s="157"/>
      <c r="TUP2" s="157"/>
      <c r="TUQ2" s="157"/>
      <c r="TUR2" s="157"/>
      <c r="TUS2" s="157"/>
      <c r="TUT2" s="157"/>
      <c r="TUU2" s="157"/>
      <c r="TUV2" s="157"/>
      <c r="TUW2" s="157"/>
      <c r="TUX2" s="157"/>
      <c r="TUY2" s="157"/>
      <c r="TUZ2" s="157"/>
      <c r="TVA2" s="157"/>
      <c r="TVB2" s="157"/>
      <c r="TVC2" s="157"/>
      <c r="TVD2" s="157"/>
      <c r="TVE2" s="157"/>
      <c r="TVF2" s="157"/>
      <c r="TVG2" s="157"/>
      <c r="TVH2" s="157"/>
      <c r="TVI2" s="157"/>
      <c r="TVJ2" s="157"/>
      <c r="TVK2" s="157"/>
      <c r="TVL2" s="157"/>
      <c r="TVM2" s="157"/>
      <c r="TVN2" s="157"/>
      <c r="TVO2" s="157"/>
      <c r="TVP2" s="157"/>
      <c r="TVQ2" s="157"/>
      <c r="TVR2" s="157"/>
      <c r="TVS2" s="157"/>
      <c r="TVT2" s="157"/>
      <c r="TVU2" s="157"/>
      <c r="TVV2" s="157"/>
      <c r="TVW2" s="157"/>
      <c r="TVX2" s="157"/>
      <c r="TVY2" s="157"/>
      <c r="TVZ2" s="157"/>
      <c r="TWA2" s="157"/>
      <c r="TWB2" s="157"/>
      <c r="TWC2" s="157"/>
      <c r="TWD2" s="157"/>
      <c r="TWE2" s="157"/>
      <c r="TWF2" s="157"/>
      <c r="TWG2" s="157"/>
      <c r="TWH2" s="157"/>
      <c r="TWI2" s="157"/>
      <c r="TWJ2" s="157"/>
      <c r="TWK2" s="157"/>
      <c r="TWL2" s="157"/>
      <c r="TWM2" s="157"/>
      <c r="TWN2" s="157"/>
      <c r="TWO2" s="157"/>
      <c r="TWP2" s="157"/>
      <c r="TWQ2" s="157"/>
      <c r="TWR2" s="157"/>
      <c r="TWS2" s="157"/>
      <c r="TWT2" s="157"/>
      <c r="TWU2" s="157"/>
      <c r="TWV2" s="157"/>
      <c r="TWW2" s="157"/>
      <c r="TWX2" s="157"/>
      <c r="TWY2" s="157"/>
      <c r="TWZ2" s="157"/>
      <c r="TXA2" s="157"/>
      <c r="TXB2" s="157"/>
      <c r="TXC2" s="157"/>
      <c r="TXD2" s="157"/>
      <c r="TXE2" s="157"/>
      <c r="TXF2" s="157"/>
      <c r="TXG2" s="157"/>
      <c r="TXH2" s="157"/>
      <c r="TXI2" s="157"/>
      <c r="TXJ2" s="157"/>
      <c r="TXK2" s="157"/>
      <c r="TXL2" s="157"/>
      <c r="TXM2" s="157"/>
      <c r="TXN2" s="157"/>
      <c r="TXO2" s="157"/>
      <c r="TXP2" s="157"/>
      <c r="TXQ2" s="157"/>
      <c r="TXR2" s="157"/>
      <c r="TXS2" s="157"/>
      <c r="TXT2" s="157"/>
      <c r="TXU2" s="157"/>
      <c r="TXV2" s="157"/>
      <c r="TXW2" s="157"/>
      <c r="TXX2" s="157"/>
      <c r="TXY2" s="157"/>
      <c r="TXZ2" s="157"/>
      <c r="TYA2" s="157"/>
      <c r="TYB2" s="157"/>
      <c r="TYC2" s="157"/>
      <c r="TYD2" s="157"/>
      <c r="TYE2" s="157"/>
      <c r="TYF2" s="157"/>
      <c r="TYG2" s="157"/>
      <c r="TYH2" s="157"/>
      <c r="TYI2" s="157"/>
      <c r="TYJ2" s="157"/>
      <c r="TYK2" s="157"/>
      <c r="TYL2" s="157"/>
      <c r="TYM2" s="157"/>
      <c r="TYN2" s="157"/>
      <c r="TYO2" s="157"/>
      <c r="TYP2" s="157"/>
      <c r="TYQ2" s="157"/>
      <c r="TYR2" s="157"/>
      <c r="TYS2" s="157"/>
      <c r="TYT2" s="157"/>
      <c r="TYU2" s="157"/>
      <c r="TYV2" s="157"/>
      <c r="TYW2" s="157"/>
      <c r="TYX2" s="157"/>
      <c r="TYY2" s="157"/>
      <c r="TYZ2" s="157"/>
      <c r="TZA2" s="157"/>
      <c r="TZB2" s="157"/>
      <c r="TZC2" s="157"/>
      <c r="TZD2" s="157"/>
      <c r="TZE2" s="157"/>
      <c r="TZF2" s="157"/>
      <c r="TZG2" s="157"/>
      <c r="TZH2" s="157"/>
      <c r="TZI2" s="157"/>
      <c r="TZJ2" s="157"/>
      <c r="TZK2" s="157"/>
      <c r="TZL2" s="157"/>
      <c r="TZM2" s="157"/>
      <c r="TZN2" s="157"/>
      <c r="TZO2" s="157"/>
      <c r="TZP2" s="157"/>
      <c r="TZQ2" s="157"/>
      <c r="TZR2" s="157"/>
      <c r="TZS2" s="157"/>
      <c r="TZT2" s="157"/>
      <c r="TZU2" s="157"/>
      <c r="TZV2" s="157"/>
      <c r="TZW2" s="157"/>
      <c r="TZX2" s="157"/>
      <c r="TZY2" s="157"/>
      <c r="TZZ2" s="157"/>
      <c r="UAA2" s="157"/>
      <c r="UAB2" s="157"/>
      <c r="UAC2" s="157"/>
      <c r="UAD2" s="157"/>
      <c r="UAE2" s="157"/>
      <c r="UAF2" s="157"/>
      <c r="UAG2" s="157"/>
      <c r="UAH2" s="157"/>
      <c r="UAI2" s="157"/>
      <c r="UAJ2" s="157"/>
      <c r="UAK2" s="157"/>
      <c r="UAL2" s="157"/>
      <c r="UAM2" s="157"/>
      <c r="UAN2" s="157"/>
      <c r="UAO2" s="157"/>
      <c r="UAP2" s="157"/>
      <c r="UAQ2" s="157"/>
      <c r="UAR2" s="157"/>
      <c r="UAS2" s="157"/>
      <c r="UAT2" s="157"/>
      <c r="UAU2" s="157"/>
      <c r="UAV2" s="157"/>
      <c r="UAW2" s="157"/>
      <c r="UAX2" s="157"/>
      <c r="UAY2" s="157"/>
      <c r="UAZ2" s="157"/>
      <c r="UBA2" s="157"/>
      <c r="UBB2" s="157"/>
      <c r="UBC2" s="157"/>
      <c r="UBD2" s="157"/>
      <c r="UBE2" s="157"/>
      <c r="UBF2" s="157"/>
      <c r="UBG2" s="157"/>
      <c r="UBH2" s="157"/>
      <c r="UBI2" s="157"/>
      <c r="UBJ2" s="157"/>
      <c r="UBK2" s="157"/>
      <c r="UBL2" s="157"/>
      <c r="UBM2" s="157"/>
      <c r="UBN2" s="157"/>
      <c r="UBO2" s="157"/>
      <c r="UBP2" s="157"/>
      <c r="UBQ2" s="157"/>
      <c r="UBR2" s="157"/>
      <c r="UBS2" s="157"/>
      <c r="UBT2" s="157"/>
      <c r="UBU2" s="157"/>
      <c r="UBV2" s="157"/>
      <c r="UBW2" s="157"/>
      <c r="UBX2" s="157"/>
      <c r="UBY2" s="157"/>
      <c r="UBZ2" s="157"/>
      <c r="UCA2" s="157"/>
      <c r="UCB2" s="157"/>
      <c r="UCC2" s="157"/>
      <c r="UCD2" s="157"/>
      <c r="UCE2" s="157"/>
      <c r="UCF2" s="157"/>
      <c r="UCG2" s="157"/>
      <c r="UCH2" s="157"/>
      <c r="UCI2" s="157"/>
      <c r="UCJ2" s="157"/>
      <c r="UCK2" s="157"/>
      <c r="UCL2" s="157"/>
      <c r="UCM2" s="157"/>
      <c r="UCN2" s="157"/>
      <c r="UCO2" s="157"/>
      <c r="UCP2" s="157"/>
      <c r="UCQ2" s="157"/>
      <c r="UCR2" s="157"/>
      <c r="UCS2" s="157"/>
      <c r="UCT2" s="157"/>
      <c r="UCU2" s="157"/>
      <c r="UCV2" s="157"/>
      <c r="UCW2" s="157"/>
      <c r="UCX2" s="157"/>
      <c r="UCY2" s="157"/>
      <c r="UCZ2" s="157"/>
      <c r="UDA2" s="157"/>
      <c r="UDB2" s="157"/>
      <c r="UDC2" s="157"/>
      <c r="UDD2" s="157"/>
      <c r="UDE2" s="157"/>
      <c r="UDF2" s="157"/>
      <c r="UDG2" s="157"/>
      <c r="UDH2" s="157"/>
      <c r="UDI2" s="157"/>
      <c r="UDJ2" s="157"/>
      <c r="UDK2" s="157"/>
      <c r="UDL2" s="157"/>
      <c r="UDM2" s="157"/>
      <c r="UDN2" s="157"/>
      <c r="UDO2" s="157"/>
      <c r="UDP2" s="157"/>
      <c r="UDQ2" s="157"/>
      <c r="UDR2" s="157"/>
      <c r="UDS2" s="157"/>
      <c r="UDT2" s="157"/>
      <c r="UDU2" s="157"/>
      <c r="UDV2" s="157"/>
      <c r="UDW2" s="157"/>
      <c r="UDX2" s="157"/>
      <c r="UDY2" s="157"/>
      <c r="UDZ2" s="157"/>
      <c r="UEA2" s="157"/>
      <c r="UEB2" s="157"/>
      <c r="UEC2" s="157"/>
      <c r="UED2" s="157"/>
      <c r="UEE2" s="157"/>
      <c r="UEF2" s="157"/>
      <c r="UEG2" s="157"/>
      <c r="UEH2" s="157"/>
      <c r="UEI2" s="157"/>
      <c r="UEJ2" s="157"/>
      <c r="UEK2" s="157"/>
      <c r="UEL2" s="157"/>
      <c r="UEM2" s="157"/>
      <c r="UEN2" s="157"/>
      <c r="UEO2" s="157"/>
      <c r="UEP2" s="157"/>
      <c r="UEQ2" s="157"/>
      <c r="UER2" s="157"/>
      <c r="UES2" s="157"/>
      <c r="UET2" s="157"/>
      <c r="UEU2" s="157"/>
      <c r="UEV2" s="157"/>
      <c r="UEW2" s="157"/>
      <c r="UEX2" s="157"/>
      <c r="UEY2" s="157"/>
      <c r="UEZ2" s="157"/>
      <c r="UFA2" s="157"/>
      <c r="UFB2" s="157"/>
      <c r="UFC2" s="157"/>
      <c r="UFD2" s="157"/>
      <c r="UFE2" s="157"/>
      <c r="UFF2" s="157"/>
      <c r="UFG2" s="157"/>
      <c r="UFH2" s="157"/>
      <c r="UFI2" s="157"/>
      <c r="UFJ2" s="157"/>
      <c r="UFK2" s="157"/>
      <c r="UFL2" s="157"/>
      <c r="UFM2" s="157"/>
      <c r="UFN2" s="157"/>
      <c r="UFO2" s="157"/>
      <c r="UFP2" s="157"/>
      <c r="UFQ2" s="157"/>
      <c r="UFR2" s="157"/>
      <c r="UFS2" s="157"/>
      <c r="UFT2" s="157"/>
      <c r="UFU2" s="157"/>
      <c r="UFV2" s="157"/>
      <c r="UFW2" s="157"/>
      <c r="UFX2" s="157"/>
      <c r="UFY2" s="157"/>
      <c r="UFZ2" s="157"/>
      <c r="UGA2" s="157"/>
      <c r="UGB2" s="157"/>
      <c r="UGC2" s="157"/>
      <c r="UGD2" s="157"/>
      <c r="UGE2" s="157"/>
      <c r="UGF2" s="157"/>
      <c r="UGG2" s="157"/>
      <c r="UGH2" s="157"/>
      <c r="UGI2" s="157"/>
      <c r="UGJ2" s="157"/>
      <c r="UGK2" s="157"/>
      <c r="UGL2" s="157"/>
      <c r="UGM2" s="157"/>
      <c r="UGN2" s="157"/>
      <c r="UGO2" s="157"/>
      <c r="UGP2" s="157"/>
      <c r="UGQ2" s="157"/>
      <c r="UGR2" s="157"/>
      <c r="UGS2" s="157"/>
      <c r="UGT2" s="157"/>
      <c r="UGU2" s="157"/>
      <c r="UGV2" s="157"/>
      <c r="UGW2" s="157"/>
      <c r="UGX2" s="157"/>
      <c r="UGY2" s="157"/>
      <c r="UGZ2" s="157"/>
      <c r="UHA2" s="157"/>
      <c r="UHB2" s="157"/>
      <c r="UHC2" s="157"/>
      <c r="UHD2" s="157"/>
      <c r="UHE2" s="157"/>
      <c r="UHF2" s="157"/>
      <c r="UHG2" s="157"/>
      <c r="UHH2" s="157"/>
      <c r="UHI2" s="157"/>
      <c r="UHJ2" s="157"/>
      <c r="UHK2" s="157"/>
      <c r="UHL2" s="157"/>
      <c r="UHM2" s="157"/>
      <c r="UHN2" s="157"/>
      <c r="UHO2" s="157"/>
      <c r="UHP2" s="157"/>
      <c r="UHQ2" s="157"/>
      <c r="UHR2" s="157"/>
      <c r="UHS2" s="157"/>
      <c r="UHT2" s="157"/>
      <c r="UHU2" s="157"/>
      <c r="UHV2" s="157"/>
      <c r="UHW2" s="157"/>
      <c r="UHX2" s="157"/>
      <c r="UHY2" s="157"/>
      <c r="UHZ2" s="157"/>
      <c r="UIA2" s="157"/>
      <c r="UIB2" s="157"/>
      <c r="UIC2" s="157"/>
      <c r="UID2" s="157"/>
      <c r="UIE2" s="157"/>
      <c r="UIF2" s="157"/>
      <c r="UIG2" s="157"/>
      <c r="UIH2" s="157"/>
      <c r="UII2" s="157"/>
      <c r="UIJ2" s="157"/>
      <c r="UIK2" s="157"/>
      <c r="UIL2" s="157"/>
      <c r="UIM2" s="157"/>
      <c r="UIN2" s="157"/>
      <c r="UIO2" s="157"/>
      <c r="UIP2" s="157"/>
      <c r="UIQ2" s="157"/>
      <c r="UIR2" s="157"/>
      <c r="UIS2" s="157"/>
      <c r="UIT2" s="157"/>
      <c r="UIU2" s="157"/>
      <c r="UIV2" s="157"/>
      <c r="UIW2" s="157"/>
      <c r="UIX2" s="157"/>
      <c r="UIY2" s="157"/>
      <c r="UIZ2" s="157"/>
      <c r="UJA2" s="157"/>
      <c r="UJB2" s="157"/>
      <c r="UJC2" s="157"/>
      <c r="UJD2" s="157"/>
      <c r="UJE2" s="157"/>
      <c r="UJF2" s="157"/>
      <c r="UJG2" s="157"/>
      <c r="UJH2" s="157"/>
      <c r="UJI2" s="157"/>
      <c r="UJJ2" s="157"/>
      <c r="UJK2" s="157"/>
      <c r="UJL2" s="157"/>
      <c r="UJM2" s="157"/>
      <c r="UJN2" s="157"/>
      <c r="UJO2" s="157"/>
      <c r="UJP2" s="157"/>
      <c r="UJQ2" s="157"/>
      <c r="UJR2" s="157"/>
      <c r="UJS2" s="157"/>
      <c r="UJT2" s="157"/>
      <c r="UJU2" s="157"/>
      <c r="UJV2" s="157"/>
      <c r="UJW2" s="157"/>
      <c r="UJX2" s="157"/>
      <c r="UJY2" s="157"/>
      <c r="UJZ2" s="157"/>
      <c r="UKA2" s="157"/>
      <c r="UKB2" s="157"/>
      <c r="UKC2" s="157"/>
      <c r="UKD2" s="157"/>
      <c r="UKE2" s="157"/>
      <c r="UKF2" s="157"/>
      <c r="UKG2" s="157"/>
      <c r="UKH2" s="157"/>
      <c r="UKI2" s="157"/>
      <c r="UKJ2" s="157"/>
      <c r="UKK2" s="157"/>
      <c r="UKL2" s="157"/>
      <c r="UKM2" s="157"/>
      <c r="UKN2" s="157"/>
      <c r="UKO2" s="157"/>
      <c r="UKP2" s="157"/>
      <c r="UKQ2" s="157"/>
      <c r="UKR2" s="157"/>
      <c r="UKS2" s="157"/>
      <c r="UKT2" s="157"/>
      <c r="UKU2" s="157"/>
      <c r="UKV2" s="157"/>
      <c r="UKW2" s="157"/>
      <c r="UKX2" s="157"/>
      <c r="UKY2" s="157"/>
      <c r="UKZ2" s="157"/>
      <c r="ULA2" s="157"/>
      <c r="ULB2" s="157"/>
      <c r="ULC2" s="157"/>
      <c r="ULD2" s="157"/>
      <c r="ULE2" s="157"/>
      <c r="ULF2" s="157"/>
      <c r="ULG2" s="157"/>
      <c r="ULH2" s="157"/>
      <c r="ULI2" s="157"/>
      <c r="ULJ2" s="157"/>
      <c r="ULK2" s="157"/>
      <c r="ULL2" s="157"/>
      <c r="ULM2" s="157"/>
      <c r="ULN2" s="157"/>
      <c r="ULO2" s="157"/>
      <c r="ULP2" s="157"/>
      <c r="ULQ2" s="157"/>
      <c r="ULR2" s="157"/>
      <c r="ULS2" s="157"/>
      <c r="ULT2" s="157"/>
      <c r="ULU2" s="157"/>
      <c r="ULV2" s="157"/>
      <c r="ULW2" s="157"/>
      <c r="ULX2" s="157"/>
      <c r="ULY2" s="157"/>
      <c r="ULZ2" s="157"/>
      <c r="UMA2" s="157"/>
      <c r="UMB2" s="157"/>
      <c r="UMC2" s="157"/>
      <c r="UMD2" s="157"/>
      <c r="UME2" s="157"/>
      <c r="UMF2" s="157"/>
      <c r="UMG2" s="157"/>
      <c r="UMH2" s="157"/>
      <c r="UMI2" s="157"/>
      <c r="UMJ2" s="157"/>
      <c r="UMK2" s="157"/>
      <c r="UML2" s="157"/>
      <c r="UMM2" s="157"/>
      <c r="UMN2" s="157"/>
      <c r="UMO2" s="157"/>
      <c r="UMP2" s="157"/>
      <c r="UMQ2" s="157"/>
      <c r="UMR2" s="157"/>
      <c r="UMS2" s="157"/>
      <c r="UMT2" s="157"/>
      <c r="UMU2" s="157"/>
      <c r="UMV2" s="157"/>
      <c r="UMW2" s="157"/>
      <c r="UMX2" s="157"/>
      <c r="UMY2" s="157"/>
      <c r="UMZ2" s="157"/>
      <c r="UNA2" s="157"/>
      <c r="UNB2" s="157"/>
      <c r="UNC2" s="157"/>
      <c r="UND2" s="157"/>
      <c r="UNE2" s="157"/>
      <c r="UNF2" s="157"/>
      <c r="UNG2" s="157"/>
      <c r="UNH2" s="157"/>
      <c r="UNI2" s="157"/>
      <c r="UNJ2" s="157"/>
      <c r="UNK2" s="157"/>
      <c r="UNL2" s="157"/>
      <c r="UNM2" s="157"/>
      <c r="UNN2" s="157"/>
      <c r="UNO2" s="157"/>
      <c r="UNP2" s="157"/>
      <c r="UNQ2" s="157"/>
      <c r="UNR2" s="157"/>
      <c r="UNS2" s="157"/>
      <c r="UNT2" s="157"/>
      <c r="UNU2" s="157"/>
      <c r="UNV2" s="157"/>
      <c r="UNW2" s="157"/>
      <c r="UNX2" s="157"/>
      <c r="UNY2" s="157"/>
      <c r="UNZ2" s="157"/>
      <c r="UOA2" s="157"/>
      <c r="UOB2" s="157"/>
      <c r="UOC2" s="157"/>
      <c r="UOD2" s="157"/>
      <c r="UOE2" s="157"/>
      <c r="UOF2" s="157"/>
      <c r="UOG2" s="157"/>
      <c r="UOH2" s="157"/>
      <c r="UOI2" s="157"/>
      <c r="UOJ2" s="157"/>
      <c r="UOK2" s="157"/>
      <c r="UOL2" s="157"/>
      <c r="UOM2" s="157"/>
      <c r="UON2" s="157"/>
      <c r="UOO2" s="157"/>
      <c r="UOP2" s="157"/>
      <c r="UOQ2" s="157"/>
      <c r="UOR2" s="157"/>
      <c r="UOS2" s="157"/>
      <c r="UOT2" s="157"/>
      <c r="UOU2" s="157"/>
      <c r="UOV2" s="157"/>
      <c r="UOW2" s="157"/>
      <c r="UOX2" s="157"/>
      <c r="UOY2" s="157"/>
      <c r="UOZ2" s="157"/>
      <c r="UPA2" s="157"/>
      <c r="UPB2" s="157"/>
      <c r="UPC2" s="157"/>
      <c r="UPD2" s="157"/>
      <c r="UPE2" s="157"/>
      <c r="UPF2" s="157"/>
      <c r="UPG2" s="157"/>
      <c r="UPH2" s="157"/>
      <c r="UPI2" s="157"/>
      <c r="UPJ2" s="157"/>
      <c r="UPK2" s="157"/>
      <c r="UPL2" s="157"/>
      <c r="UPM2" s="157"/>
      <c r="UPN2" s="157"/>
      <c r="UPO2" s="157"/>
      <c r="UPP2" s="157"/>
      <c r="UPQ2" s="157"/>
      <c r="UPR2" s="157"/>
      <c r="UPS2" s="157"/>
      <c r="UPT2" s="157"/>
      <c r="UPU2" s="157"/>
      <c r="UPV2" s="157"/>
      <c r="UPW2" s="157"/>
      <c r="UPX2" s="157"/>
      <c r="UPY2" s="157"/>
      <c r="UPZ2" s="157"/>
      <c r="UQA2" s="157"/>
      <c r="UQB2" s="157"/>
      <c r="UQC2" s="157"/>
      <c r="UQD2" s="157"/>
      <c r="UQE2" s="157"/>
      <c r="UQF2" s="157"/>
      <c r="UQG2" s="157"/>
      <c r="UQH2" s="157"/>
      <c r="UQI2" s="157"/>
      <c r="UQJ2" s="157"/>
      <c r="UQK2" s="157"/>
      <c r="UQL2" s="157"/>
      <c r="UQM2" s="157"/>
      <c r="UQN2" s="157"/>
      <c r="UQO2" s="157"/>
      <c r="UQP2" s="157"/>
      <c r="UQQ2" s="157"/>
      <c r="UQR2" s="157"/>
      <c r="UQS2" s="157"/>
      <c r="UQT2" s="157"/>
      <c r="UQU2" s="157"/>
      <c r="UQV2" s="157"/>
      <c r="UQW2" s="157"/>
      <c r="UQX2" s="157"/>
      <c r="UQY2" s="157"/>
      <c r="UQZ2" s="157"/>
      <c r="URA2" s="157"/>
      <c r="URB2" s="157"/>
      <c r="URC2" s="157"/>
      <c r="URD2" s="157"/>
      <c r="URE2" s="157"/>
      <c r="URF2" s="157"/>
      <c r="URG2" s="157"/>
      <c r="URH2" s="157"/>
      <c r="URI2" s="157"/>
      <c r="URJ2" s="157"/>
      <c r="URK2" s="157"/>
      <c r="URL2" s="157"/>
      <c r="URM2" s="157"/>
      <c r="URN2" s="157"/>
      <c r="URO2" s="157"/>
      <c r="URP2" s="157"/>
      <c r="URQ2" s="157"/>
      <c r="URR2" s="157"/>
      <c r="URS2" s="157"/>
      <c r="URT2" s="157"/>
      <c r="URU2" s="157"/>
      <c r="URV2" s="157"/>
      <c r="URW2" s="157"/>
      <c r="URX2" s="157"/>
      <c r="URY2" s="157"/>
      <c r="URZ2" s="157"/>
      <c r="USA2" s="157"/>
      <c r="USB2" s="157"/>
      <c r="USC2" s="157"/>
      <c r="USD2" s="157"/>
      <c r="USE2" s="157"/>
      <c r="USF2" s="157"/>
      <c r="USG2" s="157"/>
      <c r="USH2" s="157"/>
      <c r="USI2" s="157"/>
      <c r="USJ2" s="157"/>
      <c r="USK2" s="157"/>
      <c r="USL2" s="157"/>
      <c r="USM2" s="157"/>
      <c r="USN2" s="157"/>
      <c r="USO2" s="157"/>
      <c r="USP2" s="157"/>
      <c r="USQ2" s="157"/>
      <c r="USR2" s="157"/>
      <c r="USS2" s="157"/>
      <c r="UST2" s="157"/>
      <c r="USU2" s="157"/>
      <c r="USV2" s="157"/>
      <c r="USW2" s="157"/>
      <c r="USX2" s="157"/>
      <c r="USY2" s="157"/>
      <c r="USZ2" s="157"/>
      <c r="UTA2" s="157"/>
      <c r="UTB2" s="157"/>
      <c r="UTC2" s="157"/>
      <c r="UTD2" s="157"/>
      <c r="UTE2" s="157"/>
      <c r="UTF2" s="157"/>
      <c r="UTG2" s="157"/>
      <c r="UTH2" s="157"/>
      <c r="UTI2" s="157"/>
      <c r="UTJ2" s="157"/>
      <c r="UTK2" s="157"/>
      <c r="UTL2" s="157"/>
      <c r="UTM2" s="157"/>
      <c r="UTN2" s="157"/>
      <c r="UTO2" s="157"/>
      <c r="UTP2" s="157"/>
      <c r="UTQ2" s="157"/>
      <c r="UTR2" s="157"/>
      <c r="UTS2" s="157"/>
      <c r="UTT2" s="157"/>
      <c r="UTU2" s="157"/>
      <c r="UTV2" s="157"/>
      <c r="UTW2" s="157"/>
      <c r="UTX2" s="157"/>
      <c r="UTY2" s="157"/>
      <c r="UTZ2" s="157"/>
      <c r="UUA2" s="157"/>
      <c r="UUB2" s="157"/>
      <c r="UUC2" s="157"/>
      <c r="UUD2" s="157"/>
      <c r="UUE2" s="157"/>
      <c r="UUF2" s="157"/>
      <c r="UUG2" s="157"/>
      <c r="UUH2" s="157"/>
      <c r="UUI2" s="157"/>
      <c r="UUJ2" s="157"/>
      <c r="UUK2" s="157"/>
      <c r="UUL2" s="157"/>
      <c r="UUM2" s="157"/>
      <c r="UUN2" s="157"/>
      <c r="UUO2" s="157"/>
      <c r="UUP2" s="157"/>
      <c r="UUQ2" s="157"/>
      <c r="UUR2" s="157"/>
      <c r="UUS2" s="157"/>
      <c r="UUT2" s="157"/>
      <c r="UUU2" s="157"/>
      <c r="UUV2" s="157"/>
      <c r="UUW2" s="157"/>
      <c r="UUX2" s="157"/>
      <c r="UUY2" s="157"/>
      <c r="UUZ2" s="157"/>
      <c r="UVA2" s="157"/>
      <c r="UVB2" s="157"/>
      <c r="UVC2" s="157"/>
      <c r="UVD2" s="157"/>
      <c r="UVE2" s="157"/>
      <c r="UVF2" s="157"/>
      <c r="UVG2" s="157"/>
      <c r="UVH2" s="157"/>
      <c r="UVI2" s="157"/>
      <c r="UVJ2" s="157"/>
      <c r="UVK2" s="157"/>
      <c r="UVL2" s="157"/>
      <c r="UVM2" s="157"/>
      <c r="UVN2" s="157"/>
      <c r="UVO2" s="157"/>
      <c r="UVP2" s="157"/>
      <c r="UVQ2" s="157"/>
      <c r="UVR2" s="157"/>
      <c r="UVS2" s="157"/>
      <c r="UVT2" s="157"/>
      <c r="UVU2" s="157"/>
      <c r="UVV2" s="157"/>
      <c r="UVW2" s="157"/>
      <c r="UVX2" s="157"/>
      <c r="UVY2" s="157"/>
      <c r="UVZ2" s="157"/>
      <c r="UWA2" s="157"/>
      <c r="UWB2" s="157"/>
      <c r="UWC2" s="157"/>
      <c r="UWD2" s="157"/>
      <c r="UWE2" s="157"/>
      <c r="UWF2" s="157"/>
      <c r="UWG2" s="157"/>
      <c r="UWH2" s="157"/>
      <c r="UWI2" s="157"/>
      <c r="UWJ2" s="157"/>
      <c r="UWK2" s="157"/>
      <c r="UWL2" s="157"/>
      <c r="UWM2" s="157"/>
      <c r="UWN2" s="157"/>
      <c r="UWO2" s="157"/>
      <c r="UWP2" s="157"/>
      <c r="UWQ2" s="157"/>
      <c r="UWR2" s="157"/>
      <c r="UWS2" s="157"/>
      <c r="UWT2" s="157"/>
      <c r="UWU2" s="157"/>
      <c r="UWV2" s="157"/>
      <c r="UWW2" s="157"/>
      <c r="UWX2" s="157"/>
      <c r="UWY2" s="157"/>
      <c r="UWZ2" s="157"/>
      <c r="UXA2" s="157"/>
      <c r="UXB2" s="157"/>
      <c r="UXC2" s="157"/>
      <c r="UXD2" s="157"/>
      <c r="UXE2" s="157"/>
      <c r="UXF2" s="157"/>
      <c r="UXG2" s="157"/>
      <c r="UXH2" s="157"/>
      <c r="UXI2" s="157"/>
      <c r="UXJ2" s="157"/>
      <c r="UXK2" s="157"/>
      <c r="UXL2" s="157"/>
      <c r="UXM2" s="157"/>
      <c r="UXN2" s="157"/>
      <c r="UXO2" s="157"/>
      <c r="UXP2" s="157"/>
      <c r="UXQ2" s="157"/>
      <c r="UXR2" s="157"/>
      <c r="UXS2" s="157"/>
      <c r="UXT2" s="157"/>
      <c r="UXU2" s="157"/>
      <c r="UXV2" s="157"/>
      <c r="UXW2" s="157"/>
      <c r="UXX2" s="157"/>
      <c r="UXY2" s="157"/>
      <c r="UXZ2" s="157"/>
      <c r="UYA2" s="157"/>
      <c r="UYB2" s="157"/>
      <c r="UYC2" s="157"/>
      <c r="UYD2" s="157"/>
      <c r="UYE2" s="157"/>
      <c r="UYF2" s="157"/>
      <c r="UYG2" s="157"/>
      <c r="UYH2" s="157"/>
      <c r="UYI2" s="157"/>
      <c r="UYJ2" s="157"/>
      <c r="UYK2" s="157"/>
      <c r="UYL2" s="157"/>
      <c r="UYM2" s="157"/>
      <c r="UYN2" s="157"/>
      <c r="UYO2" s="157"/>
      <c r="UYP2" s="157"/>
      <c r="UYQ2" s="157"/>
      <c r="UYR2" s="157"/>
      <c r="UYS2" s="157"/>
      <c r="UYT2" s="157"/>
      <c r="UYU2" s="157"/>
      <c r="UYV2" s="157"/>
      <c r="UYW2" s="157"/>
      <c r="UYX2" s="157"/>
      <c r="UYY2" s="157"/>
      <c r="UYZ2" s="157"/>
      <c r="UZA2" s="157"/>
      <c r="UZB2" s="157"/>
      <c r="UZC2" s="157"/>
      <c r="UZD2" s="157"/>
      <c r="UZE2" s="157"/>
      <c r="UZF2" s="157"/>
      <c r="UZG2" s="157"/>
      <c r="UZH2" s="157"/>
      <c r="UZI2" s="157"/>
      <c r="UZJ2" s="157"/>
      <c r="UZK2" s="157"/>
      <c r="UZL2" s="157"/>
      <c r="UZM2" s="157"/>
      <c r="UZN2" s="157"/>
      <c r="UZO2" s="157"/>
      <c r="UZP2" s="157"/>
      <c r="UZQ2" s="157"/>
      <c r="UZR2" s="157"/>
      <c r="UZS2" s="157"/>
      <c r="UZT2" s="157"/>
      <c r="UZU2" s="157"/>
      <c r="UZV2" s="157"/>
      <c r="UZW2" s="157"/>
      <c r="UZX2" s="157"/>
      <c r="UZY2" s="157"/>
      <c r="UZZ2" s="157"/>
      <c r="VAA2" s="157"/>
      <c r="VAB2" s="157"/>
      <c r="VAC2" s="157"/>
      <c r="VAD2" s="157"/>
      <c r="VAE2" s="157"/>
      <c r="VAF2" s="157"/>
      <c r="VAG2" s="157"/>
      <c r="VAH2" s="157"/>
      <c r="VAI2" s="157"/>
      <c r="VAJ2" s="157"/>
      <c r="VAK2" s="157"/>
      <c r="VAL2" s="157"/>
      <c r="VAM2" s="157"/>
      <c r="VAN2" s="157"/>
      <c r="VAO2" s="157"/>
      <c r="VAP2" s="157"/>
      <c r="VAQ2" s="157"/>
      <c r="VAR2" s="157"/>
      <c r="VAS2" s="157"/>
      <c r="VAT2" s="157"/>
      <c r="VAU2" s="157"/>
      <c r="VAV2" s="157"/>
      <c r="VAW2" s="157"/>
      <c r="VAX2" s="157"/>
      <c r="VAY2" s="157"/>
      <c r="VAZ2" s="157"/>
      <c r="VBA2" s="157"/>
      <c r="VBB2" s="157"/>
      <c r="VBC2" s="157"/>
      <c r="VBD2" s="157"/>
      <c r="VBE2" s="157"/>
      <c r="VBF2" s="157"/>
      <c r="VBG2" s="157"/>
      <c r="VBH2" s="157"/>
      <c r="VBI2" s="157"/>
      <c r="VBJ2" s="157"/>
      <c r="VBK2" s="157"/>
      <c r="VBL2" s="157"/>
      <c r="VBM2" s="157"/>
      <c r="VBN2" s="157"/>
      <c r="VBO2" s="157"/>
      <c r="VBP2" s="157"/>
      <c r="VBQ2" s="157"/>
      <c r="VBR2" s="157"/>
      <c r="VBS2" s="157"/>
      <c r="VBT2" s="157"/>
      <c r="VBU2" s="157"/>
      <c r="VBV2" s="157"/>
      <c r="VBW2" s="157"/>
      <c r="VBX2" s="157"/>
      <c r="VBY2" s="157"/>
      <c r="VBZ2" s="157"/>
      <c r="VCA2" s="157"/>
      <c r="VCB2" s="157"/>
      <c r="VCC2" s="157"/>
      <c r="VCD2" s="157"/>
      <c r="VCE2" s="157"/>
      <c r="VCF2" s="157"/>
      <c r="VCG2" s="157"/>
      <c r="VCH2" s="157"/>
      <c r="VCI2" s="157"/>
      <c r="VCJ2" s="157"/>
      <c r="VCK2" s="157"/>
      <c r="VCL2" s="157"/>
      <c r="VCM2" s="157"/>
      <c r="VCN2" s="157"/>
      <c r="VCO2" s="157"/>
      <c r="VCP2" s="157"/>
      <c r="VCQ2" s="157"/>
      <c r="VCR2" s="157"/>
      <c r="VCS2" s="157"/>
      <c r="VCT2" s="157"/>
      <c r="VCU2" s="157"/>
      <c r="VCV2" s="157"/>
      <c r="VCW2" s="157"/>
      <c r="VCX2" s="157"/>
      <c r="VCY2" s="157"/>
      <c r="VCZ2" s="157"/>
      <c r="VDA2" s="157"/>
      <c r="VDB2" s="157"/>
      <c r="VDC2" s="157"/>
      <c r="VDD2" s="157"/>
      <c r="VDE2" s="157"/>
      <c r="VDF2" s="157"/>
      <c r="VDG2" s="157"/>
      <c r="VDH2" s="157"/>
      <c r="VDI2" s="157"/>
      <c r="VDJ2" s="157"/>
      <c r="VDK2" s="157"/>
      <c r="VDL2" s="157"/>
      <c r="VDM2" s="157"/>
      <c r="VDN2" s="157"/>
      <c r="VDO2" s="157"/>
      <c r="VDP2" s="157"/>
      <c r="VDQ2" s="157"/>
      <c r="VDR2" s="157"/>
      <c r="VDS2" s="157"/>
      <c r="VDT2" s="157"/>
      <c r="VDU2" s="157"/>
      <c r="VDV2" s="157"/>
      <c r="VDW2" s="157"/>
      <c r="VDX2" s="157"/>
      <c r="VDY2" s="157"/>
      <c r="VDZ2" s="157"/>
      <c r="VEA2" s="157"/>
      <c r="VEB2" s="157"/>
      <c r="VEC2" s="157"/>
      <c r="VED2" s="157"/>
      <c r="VEE2" s="157"/>
      <c r="VEF2" s="157"/>
      <c r="VEG2" s="157"/>
      <c r="VEH2" s="157"/>
      <c r="VEI2" s="157"/>
      <c r="VEJ2" s="157"/>
      <c r="VEK2" s="157"/>
      <c r="VEL2" s="157"/>
      <c r="VEM2" s="157"/>
      <c r="VEN2" s="157"/>
      <c r="VEO2" s="157"/>
      <c r="VEP2" s="157"/>
      <c r="VEQ2" s="157"/>
      <c r="VER2" s="157"/>
      <c r="VES2" s="157"/>
      <c r="VET2" s="157"/>
      <c r="VEU2" s="157"/>
      <c r="VEV2" s="157"/>
      <c r="VEW2" s="157"/>
      <c r="VEX2" s="157"/>
      <c r="VEY2" s="157"/>
      <c r="VEZ2" s="157"/>
      <c r="VFA2" s="157"/>
      <c r="VFB2" s="157"/>
      <c r="VFC2" s="157"/>
      <c r="VFD2" s="157"/>
      <c r="VFE2" s="157"/>
      <c r="VFF2" s="157"/>
      <c r="VFG2" s="157"/>
      <c r="VFH2" s="157"/>
      <c r="VFI2" s="157"/>
      <c r="VFJ2" s="157"/>
      <c r="VFK2" s="157"/>
      <c r="VFL2" s="157"/>
      <c r="VFM2" s="157"/>
      <c r="VFN2" s="157"/>
      <c r="VFO2" s="157"/>
      <c r="VFP2" s="157"/>
      <c r="VFQ2" s="157"/>
      <c r="VFR2" s="157"/>
      <c r="VFS2" s="157"/>
      <c r="VFT2" s="157"/>
      <c r="VFU2" s="157"/>
      <c r="VFV2" s="157"/>
      <c r="VFW2" s="157"/>
      <c r="VFX2" s="157"/>
      <c r="VFY2" s="157"/>
      <c r="VFZ2" s="157"/>
      <c r="VGA2" s="157"/>
      <c r="VGB2" s="157"/>
      <c r="VGC2" s="157"/>
      <c r="VGD2" s="157"/>
      <c r="VGE2" s="157"/>
      <c r="VGF2" s="157"/>
      <c r="VGG2" s="157"/>
      <c r="VGH2" s="157"/>
      <c r="VGI2" s="157"/>
      <c r="VGJ2" s="157"/>
      <c r="VGK2" s="157"/>
      <c r="VGL2" s="157"/>
      <c r="VGM2" s="157"/>
      <c r="VGN2" s="157"/>
      <c r="VGO2" s="157"/>
      <c r="VGP2" s="157"/>
      <c r="VGQ2" s="157"/>
      <c r="VGR2" s="157"/>
      <c r="VGS2" s="157"/>
      <c r="VGT2" s="157"/>
      <c r="VGU2" s="157"/>
      <c r="VGV2" s="157"/>
      <c r="VGW2" s="157"/>
      <c r="VGX2" s="157"/>
      <c r="VGY2" s="157"/>
      <c r="VGZ2" s="157"/>
      <c r="VHA2" s="157"/>
      <c r="VHB2" s="157"/>
      <c r="VHC2" s="157"/>
      <c r="VHD2" s="157"/>
      <c r="VHE2" s="157"/>
      <c r="VHF2" s="157"/>
      <c r="VHG2" s="157"/>
      <c r="VHH2" s="157"/>
      <c r="VHI2" s="157"/>
      <c r="VHJ2" s="157"/>
      <c r="VHK2" s="157"/>
      <c r="VHL2" s="157"/>
      <c r="VHM2" s="157"/>
      <c r="VHN2" s="157"/>
      <c r="VHO2" s="157"/>
      <c r="VHP2" s="157"/>
      <c r="VHQ2" s="157"/>
      <c r="VHR2" s="157"/>
      <c r="VHS2" s="157"/>
      <c r="VHT2" s="157"/>
      <c r="VHU2" s="157"/>
      <c r="VHV2" s="157"/>
      <c r="VHW2" s="157"/>
      <c r="VHX2" s="157"/>
      <c r="VHY2" s="157"/>
      <c r="VHZ2" s="157"/>
      <c r="VIA2" s="157"/>
      <c r="VIB2" s="157"/>
      <c r="VIC2" s="157"/>
      <c r="VID2" s="157"/>
      <c r="VIE2" s="157"/>
      <c r="VIF2" s="157"/>
      <c r="VIG2" s="157"/>
      <c r="VIH2" s="157"/>
      <c r="VII2" s="157"/>
      <c r="VIJ2" s="157"/>
      <c r="VIK2" s="157"/>
      <c r="VIL2" s="157"/>
      <c r="VIM2" s="157"/>
      <c r="VIN2" s="157"/>
      <c r="VIO2" s="157"/>
      <c r="VIP2" s="157"/>
      <c r="VIQ2" s="157"/>
      <c r="VIR2" s="157"/>
      <c r="VIS2" s="157"/>
      <c r="VIT2" s="157"/>
      <c r="VIU2" s="157"/>
      <c r="VIV2" s="157"/>
      <c r="VIW2" s="157"/>
      <c r="VIX2" s="157"/>
      <c r="VIY2" s="157"/>
      <c r="VIZ2" s="157"/>
      <c r="VJA2" s="157"/>
      <c r="VJB2" s="157"/>
      <c r="VJC2" s="157"/>
      <c r="VJD2" s="157"/>
      <c r="VJE2" s="157"/>
      <c r="VJF2" s="157"/>
      <c r="VJG2" s="157"/>
      <c r="VJH2" s="157"/>
      <c r="VJI2" s="157"/>
      <c r="VJJ2" s="157"/>
      <c r="VJK2" s="157"/>
      <c r="VJL2" s="157"/>
      <c r="VJM2" s="157"/>
      <c r="VJN2" s="157"/>
      <c r="VJO2" s="157"/>
      <c r="VJP2" s="157"/>
      <c r="VJQ2" s="157"/>
      <c r="VJR2" s="157"/>
      <c r="VJS2" s="157"/>
      <c r="VJT2" s="157"/>
      <c r="VJU2" s="157"/>
      <c r="VJV2" s="157"/>
      <c r="VJW2" s="157"/>
      <c r="VJX2" s="157"/>
      <c r="VJY2" s="157"/>
      <c r="VJZ2" s="157"/>
      <c r="VKA2" s="157"/>
      <c r="VKB2" s="157"/>
      <c r="VKC2" s="157"/>
      <c r="VKD2" s="157"/>
      <c r="VKE2" s="157"/>
      <c r="VKF2" s="157"/>
      <c r="VKG2" s="157"/>
      <c r="VKH2" s="157"/>
      <c r="VKI2" s="157"/>
      <c r="VKJ2" s="157"/>
      <c r="VKK2" s="157"/>
      <c r="VKL2" s="157"/>
      <c r="VKM2" s="157"/>
      <c r="VKN2" s="157"/>
      <c r="VKO2" s="157"/>
      <c r="VKP2" s="157"/>
      <c r="VKQ2" s="157"/>
      <c r="VKR2" s="157"/>
      <c r="VKS2" s="157"/>
      <c r="VKT2" s="157"/>
      <c r="VKU2" s="157"/>
      <c r="VKV2" s="157"/>
      <c r="VKW2" s="157"/>
      <c r="VKX2" s="157"/>
      <c r="VKY2" s="157"/>
      <c r="VKZ2" s="157"/>
      <c r="VLA2" s="157"/>
      <c r="VLB2" s="157"/>
      <c r="VLC2" s="157"/>
      <c r="VLD2" s="157"/>
      <c r="VLE2" s="157"/>
      <c r="VLF2" s="157"/>
      <c r="VLG2" s="157"/>
      <c r="VLH2" s="157"/>
      <c r="VLI2" s="157"/>
      <c r="VLJ2" s="157"/>
      <c r="VLK2" s="157"/>
      <c r="VLL2" s="157"/>
      <c r="VLM2" s="157"/>
      <c r="VLN2" s="157"/>
      <c r="VLO2" s="157"/>
      <c r="VLP2" s="157"/>
      <c r="VLQ2" s="157"/>
      <c r="VLR2" s="157"/>
      <c r="VLS2" s="157"/>
      <c r="VLT2" s="157"/>
      <c r="VLU2" s="157"/>
      <c r="VLV2" s="157"/>
      <c r="VLW2" s="157"/>
      <c r="VLX2" s="157"/>
      <c r="VLY2" s="157"/>
      <c r="VLZ2" s="157"/>
      <c r="VMA2" s="157"/>
      <c r="VMB2" s="157"/>
      <c r="VMC2" s="157"/>
      <c r="VMD2" s="157"/>
      <c r="VME2" s="157"/>
      <c r="VMF2" s="157"/>
      <c r="VMG2" s="157"/>
      <c r="VMH2" s="157"/>
      <c r="VMI2" s="157"/>
      <c r="VMJ2" s="157"/>
      <c r="VMK2" s="157"/>
      <c r="VML2" s="157"/>
      <c r="VMM2" s="157"/>
      <c r="VMN2" s="157"/>
      <c r="VMO2" s="157"/>
      <c r="VMP2" s="157"/>
      <c r="VMQ2" s="157"/>
      <c r="VMR2" s="157"/>
      <c r="VMS2" s="157"/>
      <c r="VMT2" s="157"/>
      <c r="VMU2" s="157"/>
      <c r="VMV2" s="157"/>
      <c r="VMW2" s="157"/>
      <c r="VMX2" s="157"/>
      <c r="VMY2" s="157"/>
      <c r="VMZ2" s="157"/>
      <c r="VNA2" s="157"/>
      <c r="VNB2" s="157"/>
      <c r="VNC2" s="157"/>
      <c r="VND2" s="157"/>
      <c r="VNE2" s="157"/>
      <c r="VNF2" s="157"/>
      <c r="VNG2" s="157"/>
      <c r="VNH2" s="157"/>
      <c r="VNI2" s="157"/>
      <c r="VNJ2" s="157"/>
      <c r="VNK2" s="157"/>
      <c r="VNL2" s="157"/>
      <c r="VNM2" s="157"/>
      <c r="VNN2" s="157"/>
      <c r="VNO2" s="157"/>
      <c r="VNP2" s="157"/>
      <c r="VNQ2" s="157"/>
      <c r="VNR2" s="157"/>
      <c r="VNS2" s="157"/>
      <c r="VNT2" s="157"/>
      <c r="VNU2" s="157"/>
      <c r="VNV2" s="157"/>
      <c r="VNW2" s="157"/>
      <c r="VNX2" s="157"/>
      <c r="VNY2" s="157"/>
      <c r="VNZ2" s="157"/>
      <c r="VOA2" s="157"/>
      <c r="VOB2" s="157"/>
      <c r="VOC2" s="157"/>
      <c r="VOD2" s="157"/>
      <c r="VOE2" s="157"/>
      <c r="VOF2" s="157"/>
      <c r="VOG2" s="157"/>
      <c r="VOH2" s="157"/>
      <c r="VOI2" s="157"/>
      <c r="VOJ2" s="157"/>
      <c r="VOK2" s="157"/>
      <c r="VOL2" s="157"/>
      <c r="VOM2" s="157"/>
      <c r="VON2" s="157"/>
      <c r="VOO2" s="157"/>
      <c r="VOP2" s="157"/>
      <c r="VOQ2" s="157"/>
      <c r="VOR2" s="157"/>
      <c r="VOS2" s="157"/>
      <c r="VOT2" s="157"/>
      <c r="VOU2" s="157"/>
      <c r="VOV2" s="157"/>
      <c r="VOW2" s="157"/>
      <c r="VOX2" s="157"/>
      <c r="VOY2" s="157"/>
      <c r="VOZ2" s="157"/>
      <c r="VPA2" s="157"/>
      <c r="VPB2" s="157"/>
      <c r="VPC2" s="157"/>
      <c r="VPD2" s="157"/>
      <c r="VPE2" s="157"/>
      <c r="VPF2" s="157"/>
      <c r="VPG2" s="157"/>
      <c r="VPH2" s="157"/>
      <c r="VPI2" s="157"/>
      <c r="VPJ2" s="157"/>
      <c r="VPK2" s="157"/>
      <c r="VPL2" s="157"/>
      <c r="VPM2" s="157"/>
      <c r="VPN2" s="157"/>
      <c r="VPO2" s="157"/>
      <c r="VPP2" s="157"/>
      <c r="VPQ2" s="157"/>
      <c r="VPR2" s="157"/>
      <c r="VPS2" s="157"/>
      <c r="VPT2" s="157"/>
      <c r="VPU2" s="157"/>
      <c r="VPV2" s="157"/>
      <c r="VPW2" s="157"/>
      <c r="VPX2" s="157"/>
      <c r="VPY2" s="157"/>
      <c r="VPZ2" s="157"/>
      <c r="VQA2" s="157"/>
      <c r="VQB2" s="157"/>
      <c r="VQC2" s="157"/>
      <c r="VQD2" s="157"/>
      <c r="VQE2" s="157"/>
      <c r="VQF2" s="157"/>
      <c r="VQG2" s="157"/>
      <c r="VQH2" s="157"/>
      <c r="VQI2" s="157"/>
      <c r="VQJ2" s="157"/>
      <c r="VQK2" s="157"/>
      <c r="VQL2" s="157"/>
      <c r="VQM2" s="157"/>
      <c r="VQN2" s="157"/>
      <c r="VQO2" s="157"/>
      <c r="VQP2" s="157"/>
      <c r="VQQ2" s="157"/>
      <c r="VQR2" s="157"/>
      <c r="VQS2" s="157"/>
      <c r="VQT2" s="157"/>
      <c r="VQU2" s="157"/>
      <c r="VQV2" s="157"/>
      <c r="VQW2" s="157"/>
      <c r="VQX2" s="157"/>
      <c r="VQY2" s="157"/>
      <c r="VQZ2" s="157"/>
      <c r="VRA2" s="157"/>
      <c r="VRB2" s="157"/>
      <c r="VRC2" s="157"/>
      <c r="VRD2" s="157"/>
      <c r="VRE2" s="157"/>
      <c r="VRF2" s="157"/>
      <c r="VRG2" s="157"/>
      <c r="VRH2" s="157"/>
      <c r="VRI2" s="157"/>
      <c r="VRJ2" s="157"/>
      <c r="VRK2" s="157"/>
      <c r="VRL2" s="157"/>
      <c r="VRM2" s="157"/>
      <c r="VRN2" s="157"/>
      <c r="VRO2" s="157"/>
      <c r="VRP2" s="157"/>
      <c r="VRQ2" s="157"/>
      <c r="VRR2" s="157"/>
      <c r="VRS2" s="157"/>
      <c r="VRT2" s="157"/>
      <c r="VRU2" s="157"/>
      <c r="VRV2" s="157"/>
      <c r="VRW2" s="157"/>
      <c r="VRX2" s="157"/>
      <c r="VRY2" s="157"/>
      <c r="VRZ2" s="157"/>
      <c r="VSA2" s="157"/>
      <c r="VSB2" s="157"/>
      <c r="VSC2" s="157"/>
      <c r="VSD2" s="157"/>
      <c r="VSE2" s="157"/>
      <c r="VSF2" s="157"/>
      <c r="VSG2" s="157"/>
      <c r="VSH2" s="157"/>
      <c r="VSI2" s="157"/>
      <c r="VSJ2" s="157"/>
      <c r="VSK2" s="157"/>
      <c r="VSL2" s="157"/>
      <c r="VSM2" s="157"/>
      <c r="VSN2" s="157"/>
      <c r="VSO2" s="157"/>
      <c r="VSP2" s="157"/>
      <c r="VSQ2" s="157"/>
      <c r="VSR2" s="157"/>
      <c r="VSS2" s="157"/>
      <c r="VST2" s="157"/>
      <c r="VSU2" s="157"/>
      <c r="VSV2" s="157"/>
      <c r="VSW2" s="157"/>
      <c r="VSX2" s="157"/>
      <c r="VSY2" s="157"/>
      <c r="VSZ2" s="157"/>
      <c r="VTA2" s="157"/>
      <c r="VTB2" s="157"/>
      <c r="VTC2" s="157"/>
      <c r="VTD2" s="157"/>
      <c r="VTE2" s="157"/>
      <c r="VTF2" s="157"/>
      <c r="VTG2" s="157"/>
      <c r="VTH2" s="157"/>
      <c r="VTI2" s="157"/>
      <c r="VTJ2" s="157"/>
      <c r="VTK2" s="157"/>
      <c r="VTL2" s="157"/>
      <c r="VTM2" s="157"/>
      <c r="VTN2" s="157"/>
      <c r="VTO2" s="157"/>
      <c r="VTP2" s="157"/>
      <c r="VTQ2" s="157"/>
      <c r="VTR2" s="157"/>
      <c r="VTS2" s="157"/>
      <c r="VTT2" s="157"/>
      <c r="VTU2" s="157"/>
      <c r="VTV2" s="157"/>
      <c r="VTW2" s="157"/>
      <c r="VTX2" s="157"/>
      <c r="VTY2" s="157"/>
      <c r="VTZ2" s="157"/>
      <c r="VUA2" s="157"/>
      <c r="VUB2" s="157"/>
      <c r="VUC2" s="157"/>
      <c r="VUD2" s="157"/>
      <c r="VUE2" s="157"/>
      <c r="VUF2" s="157"/>
      <c r="VUG2" s="157"/>
      <c r="VUH2" s="157"/>
      <c r="VUI2" s="157"/>
      <c r="VUJ2" s="157"/>
      <c r="VUK2" s="157"/>
      <c r="VUL2" s="157"/>
      <c r="VUM2" s="157"/>
      <c r="VUN2" s="157"/>
      <c r="VUO2" s="157"/>
      <c r="VUP2" s="157"/>
      <c r="VUQ2" s="157"/>
      <c r="VUR2" s="157"/>
      <c r="VUS2" s="157"/>
      <c r="VUT2" s="157"/>
      <c r="VUU2" s="157"/>
      <c r="VUV2" s="157"/>
      <c r="VUW2" s="157"/>
      <c r="VUX2" s="157"/>
      <c r="VUY2" s="157"/>
      <c r="VUZ2" s="157"/>
      <c r="VVA2" s="157"/>
      <c r="VVB2" s="157"/>
      <c r="VVC2" s="157"/>
      <c r="VVD2" s="157"/>
      <c r="VVE2" s="157"/>
      <c r="VVF2" s="157"/>
      <c r="VVG2" s="157"/>
      <c r="VVH2" s="157"/>
      <c r="VVI2" s="157"/>
      <c r="VVJ2" s="157"/>
      <c r="VVK2" s="157"/>
      <c r="VVL2" s="157"/>
      <c r="VVM2" s="157"/>
      <c r="VVN2" s="157"/>
      <c r="VVO2" s="157"/>
      <c r="VVP2" s="157"/>
      <c r="VVQ2" s="157"/>
      <c r="VVR2" s="157"/>
      <c r="VVS2" s="157"/>
      <c r="VVT2" s="157"/>
      <c r="VVU2" s="157"/>
      <c r="VVV2" s="157"/>
      <c r="VVW2" s="157"/>
      <c r="VVX2" s="157"/>
      <c r="VVY2" s="157"/>
      <c r="VVZ2" s="157"/>
      <c r="VWA2" s="157"/>
      <c r="VWB2" s="157"/>
      <c r="VWC2" s="157"/>
      <c r="VWD2" s="157"/>
      <c r="VWE2" s="157"/>
      <c r="VWF2" s="157"/>
      <c r="VWG2" s="157"/>
      <c r="VWH2" s="157"/>
      <c r="VWI2" s="157"/>
      <c r="VWJ2" s="157"/>
      <c r="VWK2" s="157"/>
      <c r="VWL2" s="157"/>
      <c r="VWM2" s="157"/>
      <c r="VWN2" s="157"/>
      <c r="VWO2" s="157"/>
      <c r="VWP2" s="157"/>
      <c r="VWQ2" s="157"/>
      <c r="VWR2" s="157"/>
      <c r="VWS2" s="157"/>
      <c r="VWT2" s="157"/>
      <c r="VWU2" s="157"/>
      <c r="VWV2" s="157"/>
      <c r="VWW2" s="157"/>
      <c r="VWX2" s="157"/>
      <c r="VWY2" s="157"/>
      <c r="VWZ2" s="157"/>
      <c r="VXA2" s="157"/>
      <c r="VXB2" s="157"/>
      <c r="VXC2" s="157"/>
      <c r="VXD2" s="157"/>
      <c r="VXE2" s="157"/>
      <c r="VXF2" s="157"/>
      <c r="VXG2" s="157"/>
      <c r="VXH2" s="157"/>
      <c r="VXI2" s="157"/>
      <c r="VXJ2" s="157"/>
      <c r="VXK2" s="157"/>
      <c r="VXL2" s="157"/>
      <c r="VXM2" s="157"/>
      <c r="VXN2" s="157"/>
      <c r="VXO2" s="157"/>
      <c r="VXP2" s="157"/>
      <c r="VXQ2" s="157"/>
      <c r="VXR2" s="157"/>
      <c r="VXS2" s="157"/>
      <c r="VXT2" s="157"/>
      <c r="VXU2" s="157"/>
      <c r="VXV2" s="157"/>
      <c r="VXW2" s="157"/>
      <c r="VXX2" s="157"/>
      <c r="VXY2" s="157"/>
      <c r="VXZ2" s="157"/>
      <c r="VYA2" s="157"/>
      <c r="VYB2" s="157"/>
      <c r="VYC2" s="157"/>
      <c r="VYD2" s="157"/>
      <c r="VYE2" s="157"/>
      <c r="VYF2" s="157"/>
      <c r="VYG2" s="157"/>
      <c r="VYH2" s="157"/>
      <c r="VYI2" s="157"/>
      <c r="VYJ2" s="157"/>
      <c r="VYK2" s="157"/>
      <c r="VYL2" s="157"/>
      <c r="VYM2" s="157"/>
      <c r="VYN2" s="157"/>
      <c r="VYO2" s="157"/>
      <c r="VYP2" s="157"/>
      <c r="VYQ2" s="157"/>
      <c r="VYR2" s="157"/>
      <c r="VYS2" s="157"/>
      <c r="VYT2" s="157"/>
      <c r="VYU2" s="157"/>
      <c r="VYV2" s="157"/>
      <c r="VYW2" s="157"/>
      <c r="VYX2" s="157"/>
      <c r="VYY2" s="157"/>
      <c r="VYZ2" s="157"/>
      <c r="VZA2" s="157"/>
      <c r="VZB2" s="157"/>
      <c r="VZC2" s="157"/>
      <c r="VZD2" s="157"/>
      <c r="VZE2" s="157"/>
      <c r="VZF2" s="157"/>
      <c r="VZG2" s="157"/>
      <c r="VZH2" s="157"/>
      <c r="VZI2" s="157"/>
      <c r="VZJ2" s="157"/>
      <c r="VZK2" s="157"/>
      <c r="VZL2" s="157"/>
      <c r="VZM2" s="157"/>
      <c r="VZN2" s="157"/>
      <c r="VZO2" s="157"/>
      <c r="VZP2" s="157"/>
      <c r="VZQ2" s="157"/>
      <c r="VZR2" s="157"/>
      <c r="VZS2" s="157"/>
      <c r="VZT2" s="157"/>
      <c r="VZU2" s="157"/>
      <c r="VZV2" s="157"/>
      <c r="VZW2" s="157"/>
      <c r="VZX2" s="157"/>
      <c r="VZY2" s="157"/>
      <c r="VZZ2" s="157"/>
      <c r="WAA2" s="157"/>
      <c r="WAB2" s="157"/>
      <c r="WAC2" s="157"/>
      <c r="WAD2" s="157"/>
      <c r="WAE2" s="157"/>
      <c r="WAF2" s="157"/>
      <c r="WAG2" s="157"/>
      <c r="WAH2" s="157"/>
      <c r="WAI2" s="157"/>
      <c r="WAJ2" s="157"/>
      <c r="WAK2" s="157"/>
      <c r="WAL2" s="157"/>
      <c r="WAM2" s="157"/>
      <c r="WAN2" s="157"/>
      <c r="WAO2" s="157"/>
      <c r="WAP2" s="157"/>
      <c r="WAQ2" s="157"/>
      <c r="WAR2" s="157"/>
      <c r="WAS2" s="157"/>
      <c r="WAT2" s="157"/>
      <c r="WAU2" s="157"/>
      <c r="WAV2" s="157"/>
      <c r="WAW2" s="157"/>
      <c r="WAX2" s="157"/>
      <c r="WAY2" s="157"/>
      <c r="WAZ2" s="157"/>
      <c r="WBA2" s="157"/>
      <c r="WBB2" s="157"/>
      <c r="WBC2" s="157"/>
      <c r="WBD2" s="157"/>
      <c r="WBE2" s="157"/>
      <c r="WBF2" s="157"/>
      <c r="WBG2" s="157"/>
      <c r="WBH2" s="157"/>
      <c r="WBI2" s="157"/>
      <c r="WBJ2" s="157"/>
      <c r="WBK2" s="157"/>
      <c r="WBL2" s="157"/>
      <c r="WBM2" s="157"/>
      <c r="WBN2" s="157"/>
      <c r="WBO2" s="157"/>
      <c r="WBP2" s="157"/>
      <c r="WBQ2" s="157"/>
      <c r="WBR2" s="157"/>
      <c r="WBS2" s="157"/>
      <c r="WBT2" s="157"/>
      <c r="WBU2" s="157"/>
      <c r="WBV2" s="157"/>
      <c r="WBW2" s="157"/>
      <c r="WBX2" s="157"/>
      <c r="WBY2" s="157"/>
      <c r="WBZ2" s="157"/>
      <c r="WCA2" s="157"/>
      <c r="WCB2" s="157"/>
      <c r="WCC2" s="157"/>
      <c r="WCD2" s="157"/>
      <c r="WCE2" s="157"/>
      <c r="WCF2" s="157"/>
      <c r="WCG2" s="157"/>
      <c r="WCH2" s="157"/>
      <c r="WCI2" s="157"/>
      <c r="WCJ2" s="157"/>
      <c r="WCK2" s="157"/>
      <c r="WCL2" s="157"/>
      <c r="WCM2" s="157"/>
      <c r="WCN2" s="157"/>
      <c r="WCO2" s="157"/>
      <c r="WCP2" s="157"/>
      <c r="WCQ2" s="157"/>
      <c r="WCR2" s="157"/>
      <c r="WCS2" s="157"/>
      <c r="WCT2" s="157"/>
      <c r="WCU2" s="157"/>
      <c r="WCV2" s="157"/>
      <c r="WCW2" s="157"/>
      <c r="WCX2" s="157"/>
      <c r="WCY2" s="157"/>
      <c r="WCZ2" s="157"/>
      <c r="WDA2" s="157"/>
      <c r="WDB2" s="157"/>
      <c r="WDC2" s="157"/>
      <c r="WDD2" s="157"/>
      <c r="WDE2" s="157"/>
      <c r="WDF2" s="157"/>
      <c r="WDG2" s="157"/>
      <c r="WDH2" s="157"/>
      <c r="WDI2" s="157"/>
      <c r="WDJ2" s="157"/>
      <c r="WDK2" s="157"/>
      <c r="WDL2" s="157"/>
      <c r="WDM2" s="157"/>
      <c r="WDN2" s="157"/>
      <c r="WDO2" s="157"/>
      <c r="WDP2" s="157"/>
      <c r="WDQ2" s="157"/>
      <c r="WDR2" s="157"/>
      <c r="WDS2" s="157"/>
      <c r="WDT2" s="157"/>
      <c r="WDU2" s="157"/>
      <c r="WDV2" s="157"/>
      <c r="WDW2" s="157"/>
      <c r="WDX2" s="157"/>
      <c r="WDY2" s="157"/>
      <c r="WDZ2" s="157"/>
      <c r="WEA2" s="157"/>
      <c r="WEB2" s="157"/>
      <c r="WEC2" s="157"/>
      <c r="WED2" s="157"/>
      <c r="WEE2" s="157"/>
      <c r="WEF2" s="157"/>
      <c r="WEG2" s="157"/>
      <c r="WEH2" s="157"/>
      <c r="WEI2" s="157"/>
      <c r="WEJ2" s="157"/>
      <c r="WEK2" s="157"/>
      <c r="WEL2" s="157"/>
      <c r="WEM2" s="157"/>
      <c r="WEN2" s="157"/>
      <c r="WEO2" s="157"/>
      <c r="WEP2" s="157"/>
      <c r="WEQ2" s="157"/>
      <c r="WER2" s="157"/>
      <c r="WES2" s="157"/>
      <c r="WET2" s="157"/>
      <c r="WEU2" s="157"/>
      <c r="WEV2" s="157"/>
      <c r="WEW2" s="157"/>
      <c r="WEX2" s="157"/>
      <c r="WEY2" s="157"/>
      <c r="WEZ2" s="157"/>
      <c r="WFA2" s="157"/>
      <c r="WFB2" s="157"/>
      <c r="WFC2" s="157"/>
      <c r="WFD2" s="157"/>
      <c r="WFE2" s="157"/>
      <c r="WFF2" s="157"/>
      <c r="WFG2" s="157"/>
      <c r="WFH2" s="157"/>
      <c r="WFI2" s="157"/>
      <c r="WFJ2" s="157"/>
      <c r="WFK2" s="157"/>
      <c r="WFL2" s="157"/>
      <c r="WFM2" s="157"/>
      <c r="WFN2" s="157"/>
      <c r="WFO2" s="157"/>
      <c r="WFP2" s="157"/>
      <c r="WFQ2" s="157"/>
      <c r="WFR2" s="157"/>
      <c r="WFS2" s="157"/>
      <c r="WFT2" s="157"/>
      <c r="WFU2" s="157"/>
      <c r="WFV2" s="157"/>
      <c r="WFW2" s="157"/>
      <c r="WFX2" s="157"/>
      <c r="WFY2" s="157"/>
      <c r="WFZ2" s="157"/>
      <c r="WGA2" s="157"/>
      <c r="WGB2" s="157"/>
      <c r="WGC2" s="157"/>
      <c r="WGD2" s="157"/>
      <c r="WGE2" s="157"/>
      <c r="WGF2" s="157"/>
      <c r="WGG2" s="157"/>
      <c r="WGH2" s="157"/>
      <c r="WGI2" s="157"/>
      <c r="WGJ2" s="157"/>
      <c r="WGK2" s="157"/>
      <c r="WGL2" s="157"/>
      <c r="WGM2" s="157"/>
      <c r="WGN2" s="157"/>
      <c r="WGO2" s="157"/>
      <c r="WGP2" s="157"/>
      <c r="WGQ2" s="157"/>
      <c r="WGR2" s="157"/>
      <c r="WGS2" s="157"/>
      <c r="WGT2" s="157"/>
      <c r="WGU2" s="157"/>
      <c r="WGV2" s="157"/>
      <c r="WGW2" s="157"/>
      <c r="WGX2" s="157"/>
      <c r="WGY2" s="157"/>
      <c r="WGZ2" s="157"/>
      <c r="WHA2" s="157"/>
      <c r="WHB2" s="157"/>
      <c r="WHC2" s="157"/>
      <c r="WHD2" s="157"/>
      <c r="WHE2" s="157"/>
      <c r="WHF2" s="157"/>
      <c r="WHG2" s="157"/>
      <c r="WHH2" s="157"/>
      <c r="WHI2" s="157"/>
      <c r="WHJ2" s="157"/>
      <c r="WHK2" s="157"/>
      <c r="WHL2" s="157"/>
      <c r="WHM2" s="157"/>
      <c r="WHN2" s="157"/>
      <c r="WHO2" s="157"/>
      <c r="WHP2" s="157"/>
      <c r="WHQ2" s="157"/>
      <c r="WHR2" s="157"/>
      <c r="WHS2" s="157"/>
      <c r="WHT2" s="157"/>
      <c r="WHU2" s="157"/>
      <c r="WHV2" s="157"/>
      <c r="WHW2" s="157"/>
      <c r="WHX2" s="157"/>
      <c r="WHY2" s="157"/>
      <c r="WHZ2" s="157"/>
      <c r="WIA2" s="157"/>
      <c r="WIB2" s="157"/>
      <c r="WIC2" s="157"/>
      <c r="WID2" s="157"/>
      <c r="WIE2" s="157"/>
      <c r="WIF2" s="157"/>
      <c r="WIG2" s="157"/>
      <c r="WIH2" s="157"/>
      <c r="WII2" s="157"/>
      <c r="WIJ2" s="157"/>
      <c r="WIK2" s="157"/>
      <c r="WIL2" s="157"/>
      <c r="WIM2" s="157"/>
      <c r="WIN2" s="157"/>
      <c r="WIO2" s="157"/>
      <c r="WIP2" s="157"/>
      <c r="WIQ2" s="157"/>
      <c r="WIR2" s="157"/>
      <c r="WIS2" s="157"/>
      <c r="WIT2" s="157"/>
      <c r="WIU2" s="157"/>
      <c r="WIV2" s="157"/>
      <c r="WIW2" s="157"/>
      <c r="WIX2" s="157"/>
      <c r="WIY2" s="157"/>
      <c r="WIZ2" s="157"/>
      <c r="WJA2" s="157"/>
      <c r="WJB2" s="157"/>
      <c r="WJC2" s="157"/>
      <c r="WJD2" s="157"/>
      <c r="WJE2" s="157"/>
      <c r="WJF2" s="157"/>
      <c r="WJG2" s="157"/>
      <c r="WJH2" s="157"/>
      <c r="WJI2" s="157"/>
      <c r="WJJ2" s="157"/>
      <c r="WJK2" s="157"/>
      <c r="WJL2" s="157"/>
      <c r="WJM2" s="157"/>
      <c r="WJN2" s="157"/>
      <c r="WJO2" s="157"/>
      <c r="WJP2" s="157"/>
      <c r="WJQ2" s="157"/>
      <c r="WJR2" s="157"/>
      <c r="WJS2" s="157"/>
      <c r="WJT2" s="157"/>
      <c r="WJU2" s="157"/>
      <c r="WJV2" s="157"/>
      <c r="WJW2" s="157"/>
      <c r="WJX2" s="157"/>
      <c r="WJY2" s="157"/>
      <c r="WJZ2" s="157"/>
      <c r="WKA2" s="157"/>
      <c r="WKB2" s="157"/>
      <c r="WKC2" s="157"/>
      <c r="WKD2" s="157"/>
      <c r="WKE2" s="157"/>
      <c r="WKF2" s="157"/>
      <c r="WKG2" s="157"/>
      <c r="WKH2" s="157"/>
      <c r="WKI2" s="157"/>
      <c r="WKJ2" s="157"/>
      <c r="WKK2" s="157"/>
      <c r="WKL2" s="157"/>
      <c r="WKM2" s="157"/>
      <c r="WKN2" s="157"/>
      <c r="WKO2" s="157"/>
      <c r="WKP2" s="157"/>
      <c r="WKQ2" s="157"/>
      <c r="WKR2" s="157"/>
      <c r="WKS2" s="157"/>
      <c r="WKT2" s="157"/>
      <c r="WKU2" s="157"/>
      <c r="WKV2" s="157"/>
      <c r="WKW2" s="157"/>
      <c r="WKX2" s="157"/>
      <c r="WKY2" s="157"/>
      <c r="WKZ2" s="157"/>
      <c r="WLA2" s="157"/>
      <c r="WLB2" s="157"/>
      <c r="WLC2" s="157"/>
      <c r="WLD2" s="157"/>
      <c r="WLE2" s="157"/>
      <c r="WLF2" s="157"/>
      <c r="WLG2" s="157"/>
      <c r="WLH2" s="157"/>
      <c r="WLI2" s="157"/>
      <c r="WLJ2" s="157"/>
      <c r="WLK2" s="157"/>
      <c r="WLL2" s="157"/>
      <c r="WLM2" s="157"/>
      <c r="WLN2" s="157"/>
      <c r="WLO2" s="157"/>
      <c r="WLP2" s="157"/>
      <c r="WLQ2" s="157"/>
      <c r="WLR2" s="157"/>
      <c r="WLS2" s="157"/>
      <c r="WLT2" s="157"/>
      <c r="WLU2" s="157"/>
      <c r="WLV2" s="157"/>
      <c r="WLW2" s="157"/>
      <c r="WLX2" s="157"/>
      <c r="WLY2" s="157"/>
      <c r="WLZ2" s="157"/>
      <c r="WMA2" s="157"/>
      <c r="WMB2" s="157"/>
      <c r="WMC2" s="157"/>
      <c r="WMD2" s="157"/>
      <c r="WME2" s="157"/>
      <c r="WMF2" s="157"/>
      <c r="WMG2" s="157"/>
      <c r="WMH2" s="157"/>
      <c r="WMI2" s="157"/>
      <c r="WMJ2" s="157"/>
      <c r="WMK2" s="157"/>
      <c r="WML2" s="157"/>
      <c r="WMM2" s="157"/>
      <c r="WMN2" s="157"/>
      <c r="WMO2" s="157"/>
      <c r="WMP2" s="157"/>
      <c r="WMQ2" s="157"/>
      <c r="WMR2" s="157"/>
      <c r="WMS2" s="157"/>
      <c r="WMT2" s="157"/>
      <c r="WMU2" s="157"/>
      <c r="WMV2" s="157"/>
      <c r="WMW2" s="157"/>
      <c r="WMX2" s="157"/>
      <c r="WMY2" s="157"/>
      <c r="WMZ2" s="157"/>
      <c r="WNA2" s="157"/>
      <c r="WNB2" s="157"/>
      <c r="WNC2" s="157"/>
      <c r="WND2" s="157"/>
      <c r="WNE2" s="157"/>
      <c r="WNF2" s="157"/>
      <c r="WNG2" s="157"/>
      <c r="WNH2" s="157"/>
      <c r="WNI2" s="157"/>
      <c r="WNJ2" s="157"/>
      <c r="WNK2" s="157"/>
      <c r="WNL2" s="157"/>
      <c r="WNM2" s="157"/>
      <c r="WNN2" s="157"/>
      <c r="WNO2" s="157"/>
      <c r="WNP2" s="157"/>
      <c r="WNQ2" s="157"/>
      <c r="WNR2" s="157"/>
      <c r="WNS2" s="157"/>
      <c r="WNT2" s="157"/>
      <c r="WNU2" s="157"/>
      <c r="WNV2" s="157"/>
      <c r="WNW2" s="157"/>
      <c r="WNX2" s="157"/>
      <c r="WNY2" s="157"/>
      <c r="WNZ2" s="157"/>
      <c r="WOA2" s="157"/>
      <c r="WOB2" s="157"/>
      <c r="WOC2" s="157"/>
      <c r="WOD2" s="157"/>
      <c r="WOE2" s="157"/>
      <c r="WOF2" s="157"/>
      <c r="WOG2" s="157"/>
      <c r="WOH2" s="157"/>
      <c r="WOI2" s="157"/>
      <c r="WOJ2" s="157"/>
      <c r="WOK2" s="157"/>
      <c r="WOL2" s="157"/>
      <c r="WOM2" s="157"/>
      <c r="WON2" s="157"/>
      <c r="WOO2" s="157"/>
      <c r="WOP2" s="157"/>
      <c r="WOQ2" s="157"/>
      <c r="WOR2" s="157"/>
      <c r="WOS2" s="157"/>
      <c r="WOT2" s="157"/>
      <c r="WOU2" s="157"/>
      <c r="WOV2" s="157"/>
      <c r="WOW2" s="157"/>
      <c r="WOX2" s="157"/>
      <c r="WOY2" s="157"/>
      <c r="WOZ2" s="157"/>
      <c r="WPA2" s="157"/>
      <c r="WPB2" s="157"/>
      <c r="WPC2" s="157"/>
      <c r="WPD2" s="157"/>
      <c r="WPE2" s="157"/>
      <c r="WPF2" s="157"/>
      <c r="WPG2" s="157"/>
      <c r="WPH2" s="157"/>
      <c r="WPI2" s="157"/>
      <c r="WPJ2" s="157"/>
      <c r="WPK2" s="157"/>
      <c r="WPL2" s="157"/>
      <c r="WPM2" s="157"/>
      <c r="WPN2" s="157"/>
      <c r="WPO2" s="157"/>
      <c r="WPP2" s="157"/>
      <c r="WPQ2" s="157"/>
      <c r="WPR2" s="157"/>
      <c r="WPS2" s="157"/>
      <c r="WPT2" s="157"/>
      <c r="WPU2" s="157"/>
      <c r="WPV2" s="157"/>
      <c r="WPW2" s="157"/>
      <c r="WPX2" s="157"/>
      <c r="WPY2" s="157"/>
      <c r="WPZ2" s="157"/>
      <c r="WQA2" s="157"/>
      <c r="WQB2" s="157"/>
      <c r="WQC2" s="157"/>
      <c r="WQD2" s="157"/>
      <c r="WQE2" s="157"/>
      <c r="WQF2" s="157"/>
      <c r="WQG2" s="157"/>
      <c r="WQH2" s="157"/>
      <c r="WQI2" s="157"/>
      <c r="WQJ2" s="157"/>
      <c r="WQK2" s="157"/>
      <c r="WQL2" s="157"/>
      <c r="WQM2" s="157"/>
      <c r="WQN2" s="157"/>
      <c r="WQO2" s="157"/>
      <c r="WQP2" s="157"/>
      <c r="WQQ2" s="157"/>
      <c r="WQR2" s="157"/>
      <c r="WQS2" s="157"/>
      <c r="WQT2" s="157"/>
      <c r="WQU2" s="157"/>
      <c r="WQV2" s="157"/>
      <c r="WQW2" s="157"/>
      <c r="WQX2" s="157"/>
      <c r="WQY2" s="157"/>
      <c r="WQZ2" s="157"/>
      <c r="WRA2" s="157"/>
      <c r="WRB2" s="157"/>
      <c r="WRC2" s="157"/>
      <c r="WRD2" s="157"/>
      <c r="WRE2" s="157"/>
      <c r="WRF2" s="157"/>
      <c r="WRG2" s="157"/>
      <c r="WRH2" s="157"/>
      <c r="WRI2" s="157"/>
      <c r="WRJ2" s="157"/>
      <c r="WRK2" s="157"/>
      <c r="WRL2" s="157"/>
      <c r="WRM2" s="157"/>
      <c r="WRN2" s="157"/>
      <c r="WRO2" s="157"/>
      <c r="WRP2" s="157"/>
      <c r="WRQ2" s="157"/>
      <c r="WRR2" s="157"/>
      <c r="WRS2" s="157"/>
      <c r="WRT2" s="157"/>
      <c r="WRU2" s="157"/>
      <c r="WRV2" s="157"/>
      <c r="WRW2" s="157"/>
      <c r="WRX2" s="157"/>
      <c r="WRY2" s="157"/>
      <c r="WRZ2" s="157"/>
      <c r="WSA2" s="157"/>
      <c r="WSB2" s="157"/>
      <c r="WSC2" s="157"/>
      <c r="WSD2" s="157"/>
      <c r="WSE2" s="157"/>
      <c r="WSF2" s="157"/>
      <c r="WSG2" s="157"/>
      <c r="WSH2" s="157"/>
      <c r="WSI2" s="157"/>
      <c r="WSJ2" s="157"/>
      <c r="WSK2" s="157"/>
      <c r="WSL2" s="157"/>
      <c r="WSM2" s="157"/>
      <c r="WSN2" s="157"/>
      <c r="WSO2" s="157"/>
      <c r="WSP2" s="157"/>
      <c r="WSQ2" s="157"/>
      <c r="WSR2" s="157"/>
      <c r="WSS2" s="157"/>
      <c r="WST2" s="157"/>
      <c r="WSU2" s="157"/>
      <c r="WSV2" s="157"/>
      <c r="WSW2" s="157"/>
      <c r="WSX2" s="157"/>
      <c r="WSY2" s="157"/>
      <c r="WSZ2" s="157"/>
      <c r="WTA2" s="157"/>
      <c r="WTB2" s="157"/>
      <c r="WTC2" s="157"/>
      <c r="WTD2" s="157"/>
      <c r="WTE2" s="157"/>
      <c r="WTF2" s="157"/>
      <c r="WTG2" s="157"/>
      <c r="WTH2" s="157"/>
      <c r="WTI2" s="157"/>
      <c r="WTJ2" s="157"/>
      <c r="WTK2" s="157"/>
      <c r="WTL2" s="157"/>
      <c r="WTM2" s="157"/>
      <c r="WTN2" s="157"/>
      <c r="WTO2" s="157"/>
      <c r="WTP2" s="157"/>
      <c r="WTQ2" s="157"/>
      <c r="WTR2" s="157"/>
      <c r="WTS2" s="157"/>
      <c r="WTT2" s="157"/>
      <c r="WTU2" s="157"/>
      <c r="WTV2" s="157"/>
      <c r="WTW2" s="157"/>
      <c r="WTX2" s="157"/>
      <c r="WTY2" s="157"/>
      <c r="WTZ2" s="157"/>
      <c r="WUA2" s="157"/>
      <c r="WUB2" s="157"/>
      <c r="WUC2" s="157"/>
      <c r="WUD2" s="157"/>
      <c r="WUE2" s="157"/>
      <c r="WUF2" s="157"/>
      <c r="WUG2" s="157"/>
      <c r="WUH2" s="157"/>
      <c r="WUI2" s="157"/>
      <c r="WUJ2" s="157"/>
      <c r="WUK2" s="157"/>
      <c r="WUL2" s="157"/>
      <c r="WUM2" s="157"/>
      <c r="WUN2" s="157"/>
      <c r="WUO2" s="157"/>
      <c r="WUP2" s="157"/>
      <c r="WUQ2" s="157"/>
      <c r="WUR2" s="157"/>
      <c r="WUS2" s="157"/>
      <c r="WUT2" s="157"/>
      <c r="WUU2" s="157"/>
      <c r="WUV2" s="157"/>
      <c r="WUW2" s="157"/>
      <c r="WUX2" s="157"/>
      <c r="WUY2" s="157"/>
      <c r="WUZ2" s="157"/>
      <c r="WVA2" s="157"/>
      <c r="WVB2" s="157"/>
      <c r="WVC2" s="157"/>
      <c r="WVD2" s="157"/>
      <c r="WVE2" s="157"/>
      <c r="WVF2" s="157"/>
      <c r="WVG2" s="157"/>
      <c r="WVH2" s="157"/>
      <c r="WVI2" s="157"/>
      <c r="WVJ2" s="157"/>
      <c r="WVK2" s="157"/>
      <c r="WVL2" s="157"/>
      <c r="WVM2" s="157"/>
      <c r="WVN2" s="157"/>
      <c r="WVO2" s="157"/>
      <c r="WVP2" s="157"/>
      <c r="WVQ2" s="157"/>
      <c r="WVR2" s="157"/>
      <c r="WVS2" s="157"/>
      <c r="WVT2" s="157"/>
      <c r="WVU2" s="157"/>
      <c r="WVV2" s="157"/>
      <c r="WVW2" s="157"/>
      <c r="WVX2" s="157"/>
      <c r="WVY2" s="157"/>
      <c r="WVZ2" s="157"/>
      <c r="WWA2" s="157"/>
      <c r="WWB2" s="157"/>
      <c r="WWC2" s="157"/>
      <c r="WWD2" s="157"/>
      <c r="WWE2" s="157"/>
      <c r="WWF2" s="157"/>
      <c r="WWG2" s="157"/>
      <c r="WWH2" s="157"/>
      <c r="WWI2" s="157"/>
      <c r="WWJ2" s="157"/>
      <c r="WWK2" s="157"/>
      <c r="WWL2" s="157"/>
      <c r="WWM2" s="157"/>
      <c r="WWN2" s="157"/>
      <c r="WWO2" s="157"/>
      <c r="WWP2" s="157"/>
      <c r="WWQ2" s="157"/>
      <c r="WWR2" s="157"/>
      <c r="WWS2" s="157"/>
      <c r="WWT2" s="157"/>
      <c r="WWU2" s="157"/>
      <c r="WWV2" s="157"/>
      <c r="WWW2" s="157"/>
      <c r="WWX2" s="157"/>
      <c r="WWY2" s="157"/>
      <c r="WWZ2" s="157"/>
      <c r="WXA2" s="157"/>
      <c r="WXB2" s="157"/>
      <c r="WXC2" s="157"/>
      <c r="WXD2" s="157"/>
      <c r="WXE2" s="157"/>
      <c r="WXF2" s="157"/>
      <c r="WXG2" s="157"/>
      <c r="WXH2" s="157"/>
      <c r="WXI2" s="157"/>
      <c r="WXJ2" s="157"/>
      <c r="WXK2" s="157"/>
      <c r="WXL2" s="157"/>
      <c r="WXM2" s="157"/>
      <c r="WXN2" s="157"/>
      <c r="WXO2" s="157"/>
      <c r="WXP2" s="157"/>
      <c r="WXQ2" s="157"/>
      <c r="WXR2" s="157"/>
      <c r="WXS2" s="157"/>
      <c r="WXT2" s="157"/>
      <c r="WXU2" s="157"/>
      <c r="WXV2" s="157"/>
      <c r="WXW2" s="157"/>
      <c r="WXX2" s="157"/>
      <c r="WXY2" s="157"/>
      <c r="WXZ2" s="157"/>
      <c r="WYA2" s="157"/>
      <c r="WYB2" s="157"/>
      <c r="WYC2" s="157"/>
      <c r="WYD2" s="157"/>
      <c r="WYE2" s="157"/>
      <c r="WYF2" s="157"/>
      <c r="WYG2" s="157"/>
      <c r="WYH2" s="157"/>
      <c r="WYI2" s="157"/>
      <c r="WYJ2" s="157"/>
      <c r="WYK2" s="157"/>
      <c r="WYL2" s="157"/>
      <c r="WYM2" s="157"/>
      <c r="WYN2" s="157"/>
      <c r="WYO2" s="157"/>
      <c r="WYP2" s="157"/>
      <c r="WYQ2" s="157"/>
      <c r="WYR2" s="157"/>
      <c r="WYS2" s="157"/>
      <c r="WYT2" s="157"/>
      <c r="WYU2" s="157"/>
      <c r="WYV2" s="157"/>
      <c r="WYW2" s="157"/>
      <c r="WYX2" s="157"/>
      <c r="WYY2" s="157"/>
      <c r="WYZ2" s="157"/>
      <c r="WZA2" s="157"/>
      <c r="WZB2" s="157"/>
      <c r="WZC2" s="157"/>
      <c r="WZD2" s="157"/>
      <c r="WZE2" s="157"/>
      <c r="WZF2" s="157"/>
      <c r="WZG2" s="157"/>
      <c r="WZH2" s="157"/>
      <c r="WZI2" s="157"/>
      <c r="WZJ2" s="157"/>
      <c r="WZK2" s="157"/>
      <c r="WZL2" s="157"/>
      <c r="WZM2" s="157"/>
      <c r="WZN2" s="157"/>
      <c r="WZO2" s="157"/>
      <c r="WZP2" s="157"/>
      <c r="WZQ2" s="157"/>
      <c r="WZR2" s="157"/>
      <c r="WZS2" s="157"/>
      <c r="WZT2" s="157"/>
      <c r="WZU2" s="157"/>
      <c r="WZV2" s="157"/>
      <c r="WZW2" s="157"/>
      <c r="WZX2" s="157"/>
      <c r="WZY2" s="157"/>
      <c r="WZZ2" s="157"/>
      <c r="XAA2" s="157"/>
      <c r="XAB2" s="157"/>
      <c r="XAC2" s="157"/>
      <c r="XAD2" s="157"/>
      <c r="XAE2" s="157"/>
      <c r="XAF2" s="157"/>
      <c r="XAG2" s="157"/>
      <c r="XAH2" s="157"/>
      <c r="XAI2" s="157"/>
      <c r="XAJ2" s="157"/>
      <c r="XAK2" s="157"/>
      <c r="XAL2" s="157"/>
      <c r="XAM2" s="157"/>
      <c r="XAN2" s="157"/>
      <c r="XAO2" s="157"/>
      <c r="XAP2" s="157"/>
      <c r="XAQ2" s="157"/>
      <c r="XAR2" s="157"/>
      <c r="XAS2" s="157"/>
      <c r="XAT2" s="157"/>
      <c r="XAU2" s="157"/>
      <c r="XAV2" s="157"/>
      <c r="XAW2" s="157"/>
      <c r="XAX2" s="157"/>
      <c r="XAY2" s="157"/>
      <c r="XAZ2" s="157"/>
      <c r="XBA2" s="157"/>
      <c r="XBB2" s="157"/>
      <c r="XBC2" s="157"/>
      <c r="XBD2" s="157"/>
      <c r="XBE2" s="157"/>
      <c r="XBF2" s="157"/>
      <c r="XBG2" s="157"/>
      <c r="XBH2" s="157"/>
      <c r="XBI2" s="157"/>
      <c r="XBJ2" s="157"/>
      <c r="XBK2" s="157"/>
      <c r="XBL2" s="157"/>
      <c r="XBM2" s="157"/>
      <c r="XBN2" s="157"/>
      <c r="XBO2" s="157"/>
      <c r="XBP2" s="157"/>
      <c r="XBQ2" s="157"/>
      <c r="XBR2" s="157"/>
      <c r="XBS2" s="157"/>
      <c r="XBT2" s="157"/>
      <c r="XBU2" s="157"/>
      <c r="XBV2" s="157"/>
      <c r="XBW2" s="157"/>
      <c r="XBX2" s="157"/>
      <c r="XBY2" s="157"/>
      <c r="XBZ2" s="157"/>
      <c r="XCA2" s="157"/>
      <c r="XCB2" s="157"/>
      <c r="XCC2" s="157"/>
      <c r="XCD2" s="157"/>
      <c r="XCE2" s="157"/>
      <c r="XCF2" s="157"/>
      <c r="XCG2" s="157"/>
      <c r="XCH2" s="157"/>
      <c r="XCI2" s="157"/>
      <c r="XCJ2" s="157"/>
      <c r="XCK2" s="157"/>
      <c r="XCL2" s="157"/>
      <c r="XCM2" s="157"/>
      <c r="XCN2" s="157"/>
      <c r="XCO2" s="157"/>
      <c r="XCP2" s="157"/>
      <c r="XCQ2" s="157"/>
      <c r="XCR2" s="157"/>
      <c r="XCS2" s="157"/>
      <c r="XCT2" s="157"/>
      <c r="XCU2" s="157"/>
      <c r="XCV2" s="157"/>
      <c r="XCW2" s="157"/>
      <c r="XCX2" s="157"/>
      <c r="XCY2" s="157"/>
      <c r="XCZ2" s="157"/>
      <c r="XDA2" s="157"/>
      <c r="XDB2" s="157"/>
      <c r="XDC2" s="157"/>
      <c r="XDD2" s="157"/>
      <c r="XDE2" s="157"/>
      <c r="XDF2" s="157"/>
      <c r="XDG2" s="157"/>
      <c r="XDH2" s="157"/>
      <c r="XDI2" s="157"/>
      <c r="XDJ2" s="157"/>
      <c r="XDK2" s="157"/>
      <c r="XDL2" s="157"/>
      <c r="XDM2" s="157"/>
      <c r="XDN2" s="157"/>
      <c r="XDO2" s="157"/>
      <c r="XDP2" s="157"/>
      <c r="XDQ2" s="157"/>
      <c r="XDR2" s="157"/>
      <c r="XDS2" s="157"/>
      <c r="XDT2" s="157"/>
      <c r="XDU2" s="157"/>
      <c r="XDV2" s="157"/>
      <c r="XDW2" s="157"/>
      <c r="XDX2" s="157"/>
      <c r="XDY2" s="157"/>
      <c r="XDZ2" s="157"/>
      <c r="XEA2" s="157"/>
      <c r="XEB2" s="157"/>
      <c r="XEC2" s="157"/>
      <c r="XED2" s="157"/>
      <c r="XEE2" s="157"/>
      <c r="XEF2" s="157"/>
      <c r="XEG2" s="157"/>
      <c r="XEH2" s="157"/>
      <c r="XEI2" s="157"/>
      <c r="XEJ2" s="157"/>
      <c r="XEK2" s="157"/>
      <c r="XEL2" s="157"/>
      <c r="XEM2" s="157"/>
      <c r="XEN2" s="157"/>
      <c r="XEO2" s="157"/>
      <c r="XEP2" s="157"/>
      <c r="XEQ2" s="157"/>
      <c r="XER2" s="157"/>
      <c r="XES2" s="157"/>
      <c r="XET2" s="157"/>
      <c r="XEU2" s="157"/>
      <c r="XEV2" s="157"/>
      <c r="XEW2" s="157"/>
      <c r="XEX2" s="157"/>
      <c r="XEY2" s="157"/>
      <c r="XEZ2" s="157"/>
      <c r="XFA2" s="157"/>
      <c r="XFB2" s="157"/>
    </row>
    <row r="3" spans="1:16382" s="156" customFormat="1" ht="6.95" customHeight="1" x14ac:dyDescent="0.35">
      <c r="A3" s="157"/>
      <c r="B3" s="154"/>
      <c r="C3" s="155"/>
      <c r="D3" s="155"/>
      <c r="E3" s="155"/>
      <c r="F3" s="155"/>
      <c r="G3" s="155"/>
      <c r="H3" s="155"/>
      <c r="I3" s="155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157"/>
      <c r="BI3" s="157"/>
      <c r="BJ3" s="157"/>
      <c r="BK3" s="157"/>
      <c r="BL3" s="157"/>
      <c r="BM3" s="157"/>
      <c r="BN3" s="157"/>
      <c r="BO3" s="157"/>
      <c r="BP3" s="157"/>
      <c r="BQ3" s="157"/>
      <c r="BR3" s="157"/>
      <c r="BS3" s="157"/>
      <c r="BT3" s="157"/>
      <c r="BU3" s="157"/>
      <c r="BV3" s="157"/>
      <c r="BW3" s="157"/>
      <c r="BX3" s="157"/>
      <c r="BY3" s="157"/>
      <c r="BZ3" s="157"/>
      <c r="CA3" s="157"/>
      <c r="CB3" s="157"/>
      <c r="CC3" s="157"/>
      <c r="CD3" s="157"/>
      <c r="CE3" s="157"/>
      <c r="CF3" s="157"/>
      <c r="CG3" s="157"/>
      <c r="CH3" s="157"/>
      <c r="CI3" s="157"/>
      <c r="CJ3" s="157"/>
      <c r="CK3" s="157"/>
      <c r="CL3" s="157"/>
      <c r="CM3" s="157"/>
      <c r="CN3" s="157"/>
      <c r="CO3" s="157"/>
      <c r="CP3" s="157"/>
      <c r="CQ3" s="157"/>
      <c r="CR3" s="157"/>
      <c r="CS3" s="157"/>
      <c r="CT3" s="157"/>
      <c r="CU3" s="157"/>
      <c r="CV3" s="157"/>
      <c r="CW3" s="157"/>
      <c r="CX3" s="157"/>
      <c r="CY3" s="157"/>
      <c r="CZ3" s="157"/>
      <c r="DA3" s="157"/>
      <c r="DB3" s="157"/>
      <c r="DC3" s="157"/>
      <c r="DD3" s="157"/>
      <c r="DE3" s="157"/>
      <c r="DF3" s="157"/>
      <c r="DG3" s="157"/>
      <c r="DH3" s="157"/>
      <c r="DI3" s="157"/>
      <c r="DJ3" s="157"/>
      <c r="DK3" s="157"/>
      <c r="DL3" s="157"/>
      <c r="DM3" s="157"/>
      <c r="DN3" s="157"/>
      <c r="DO3" s="157"/>
      <c r="DP3" s="157"/>
      <c r="DQ3" s="157"/>
      <c r="DR3" s="157"/>
      <c r="DS3" s="157"/>
      <c r="DT3" s="157"/>
      <c r="DU3" s="157"/>
      <c r="DV3" s="157"/>
      <c r="DW3" s="157"/>
      <c r="DX3" s="157"/>
      <c r="DY3" s="157"/>
      <c r="DZ3" s="157"/>
      <c r="EA3" s="157"/>
      <c r="EB3" s="157"/>
      <c r="EC3" s="157"/>
      <c r="ED3" s="157"/>
      <c r="EE3" s="157"/>
      <c r="EF3" s="157"/>
      <c r="EG3" s="157"/>
      <c r="EH3" s="157"/>
      <c r="EI3" s="157"/>
      <c r="EJ3" s="157"/>
      <c r="EK3" s="157"/>
      <c r="EL3" s="157"/>
      <c r="EM3" s="157"/>
      <c r="EN3" s="157"/>
      <c r="EO3" s="157"/>
      <c r="EP3" s="157"/>
      <c r="EQ3" s="157"/>
      <c r="ER3" s="157"/>
      <c r="ES3" s="157"/>
      <c r="ET3" s="157"/>
      <c r="EU3" s="157"/>
      <c r="EV3" s="157"/>
      <c r="EW3" s="157"/>
      <c r="EX3" s="157"/>
      <c r="EY3" s="157"/>
      <c r="EZ3" s="157"/>
      <c r="FA3" s="157"/>
      <c r="FB3" s="157"/>
      <c r="FC3" s="157"/>
      <c r="FD3" s="157"/>
      <c r="FE3" s="157"/>
      <c r="FF3" s="157"/>
      <c r="FG3" s="157"/>
      <c r="FH3" s="157"/>
      <c r="FI3" s="157"/>
      <c r="FJ3" s="157"/>
      <c r="FK3" s="157"/>
      <c r="FL3" s="157"/>
      <c r="FM3" s="157"/>
      <c r="FN3" s="157"/>
      <c r="FO3" s="157"/>
      <c r="FP3" s="157"/>
      <c r="FQ3" s="157"/>
      <c r="FR3" s="157"/>
      <c r="FS3" s="157"/>
      <c r="FT3" s="157"/>
      <c r="FU3" s="157"/>
      <c r="FV3" s="157"/>
      <c r="FW3" s="157"/>
      <c r="FX3" s="157"/>
      <c r="FY3" s="157"/>
      <c r="FZ3" s="157"/>
      <c r="GA3" s="157"/>
      <c r="GB3" s="157"/>
      <c r="GC3" s="157"/>
      <c r="GD3" s="157"/>
      <c r="GE3" s="157"/>
      <c r="GF3" s="157"/>
      <c r="GG3" s="157"/>
      <c r="GH3" s="157"/>
      <c r="GI3" s="157"/>
      <c r="GJ3" s="157"/>
      <c r="GK3" s="157"/>
      <c r="GL3" s="157"/>
      <c r="GM3" s="157"/>
      <c r="GN3" s="157"/>
      <c r="GO3" s="157"/>
      <c r="GP3" s="157"/>
      <c r="GQ3" s="157"/>
      <c r="GR3" s="157"/>
      <c r="GS3" s="157"/>
      <c r="GT3" s="157"/>
      <c r="GU3" s="157"/>
      <c r="GV3" s="157"/>
      <c r="GW3" s="157"/>
      <c r="GX3" s="157"/>
      <c r="GY3" s="157"/>
      <c r="GZ3" s="157"/>
      <c r="HA3" s="157"/>
      <c r="HB3" s="157"/>
      <c r="HC3" s="157"/>
      <c r="HD3" s="157"/>
      <c r="HE3" s="157"/>
      <c r="HF3" s="157"/>
      <c r="HG3" s="157"/>
      <c r="HH3" s="157"/>
      <c r="HI3" s="157"/>
      <c r="HJ3" s="157"/>
      <c r="HK3" s="157"/>
      <c r="HL3" s="157"/>
      <c r="HM3" s="157"/>
      <c r="HN3" s="157"/>
      <c r="HO3" s="157"/>
      <c r="HP3" s="157"/>
      <c r="HQ3" s="157"/>
      <c r="HR3" s="157"/>
      <c r="HS3" s="157"/>
      <c r="HT3" s="157"/>
      <c r="HU3" s="157"/>
      <c r="HV3" s="157"/>
      <c r="HW3" s="157"/>
      <c r="HX3" s="157"/>
      <c r="HY3" s="157"/>
      <c r="HZ3" s="157"/>
      <c r="IA3" s="157"/>
      <c r="IB3" s="157"/>
      <c r="IC3" s="157"/>
      <c r="ID3" s="157"/>
      <c r="IE3" s="157"/>
      <c r="IF3" s="157"/>
      <c r="IG3" s="157"/>
      <c r="IH3" s="157"/>
      <c r="II3" s="157"/>
      <c r="IJ3" s="157"/>
      <c r="IK3" s="157"/>
      <c r="IL3" s="157"/>
      <c r="IM3" s="157"/>
      <c r="IN3" s="157"/>
      <c r="IO3" s="157"/>
      <c r="IP3" s="157"/>
      <c r="IQ3" s="157"/>
      <c r="IR3" s="157"/>
      <c r="IS3" s="157"/>
      <c r="IT3" s="157"/>
      <c r="IU3" s="157"/>
      <c r="IV3" s="157"/>
      <c r="IW3" s="157"/>
      <c r="IX3" s="157"/>
      <c r="IY3" s="157"/>
      <c r="IZ3" s="157"/>
      <c r="JA3" s="157"/>
      <c r="JB3" s="157"/>
      <c r="JC3" s="157"/>
      <c r="JD3" s="157"/>
      <c r="JE3" s="157"/>
      <c r="JF3" s="157"/>
      <c r="JG3" s="157"/>
      <c r="JH3" s="157"/>
      <c r="JI3" s="157"/>
      <c r="JJ3" s="157"/>
      <c r="JK3" s="157"/>
      <c r="JL3" s="157"/>
      <c r="JM3" s="157"/>
      <c r="JN3" s="157"/>
      <c r="JO3" s="157"/>
      <c r="JP3" s="157"/>
      <c r="JQ3" s="157"/>
      <c r="JR3" s="157"/>
      <c r="JS3" s="157"/>
      <c r="JT3" s="157"/>
      <c r="JU3" s="157"/>
      <c r="JV3" s="157"/>
      <c r="JW3" s="157"/>
      <c r="JX3" s="157"/>
      <c r="JY3" s="157"/>
      <c r="JZ3" s="157"/>
      <c r="KA3" s="157"/>
      <c r="KB3" s="157"/>
      <c r="KC3" s="157"/>
      <c r="KD3" s="157"/>
      <c r="KE3" s="157"/>
      <c r="KF3" s="157"/>
      <c r="KG3" s="157"/>
      <c r="KH3" s="157"/>
      <c r="KI3" s="157"/>
      <c r="KJ3" s="157"/>
      <c r="KK3" s="157"/>
      <c r="KL3" s="157"/>
      <c r="KM3" s="157"/>
      <c r="KN3" s="157"/>
      <c r="KO3" s="157"/>
      <c r="KP3" s="157"/>
      <c r="KQ3" s="157"/>
      <c r="KR3" s="157"/>
      <c r="KS3" s="157"/>
      <c r="KT3" s="157"/>
      <c r="KU3" s="157"/>
      <c r="KV3" s="157"/>
      <c r="KW3" s="157"/>
      <c r="KX3" s="157"/>
      <c r="KY3" s="157"/>
      <c r="KZ3" s="157"/>
      <c r="LA3" s="157"/>
      <c r="LB3" s="157"/>
      <c r="LC3" s="157"/>
      <c r="LD3" s="157"/>
      <c r="LE3" s="157"/>
      <c r="LF3" s="157"/>
      <c r="LG3" s="157"/>
      <c r="LH3" s="157"/>
      <c r="LI3" s="157"/>
      <c r="LJ3" s="157"/>
      <c r="LK3" s="157"/>
      <c r="LL3" s="157"/>
      <c r="LM3" s="157"/>
      <c r="LN3" s="157"/>
      <c r="LO3" s="157"/>
      <c r="LP3" s="157"/>
      <c r="LQ3" s="157"/>
      <c r="LR3" s="157"/>
      <c r="LS3" s="157"/>
      <c r="LT3" s="157"/>
      <c r="LU3" s="157"/>
      <c r="LV3" s="157"/>
      <c r="LW3" s="157"/>
      <c r="LX3" s="157"/>
      <c r="LY3" s="157"/>
      <c r="LZ3" s="157"/>
      <c r="MA3" s="157"/>
      <c r="MB3" s="157"/>
      <c r="MC3" s="157"/>
      <c r="MD3" s="157"/>
      <c r="ME3" s="157"/>
      <c r="MF3" s="157"/>
      <c r="MG3" s="157"/>
      <c r="MH3" s="157"/>
      <c r="MI3" s="157"/>
      <c r="MJ3" s="157"/>
      <c r="MK3" s="157"/>
      <c r="ML3" s="157"/>
      <c r="MM3" s="157"/>
      <c r="MN3" s="157"/>
      <c r="MO3" s="157"/>
      <c r="MP3" s="157"/>
      <c r="MQ3" s="157"/>
      <c r="MR3" s="157"/>
      <c r="MS3" s="157"/>
      <c r="MT3" s="157"/>
      <c r="MU3" s="157"/>
      <c r="MV3" s="157"/>
      <c r="MW3" s="157"/>
      <c r="MX3" s="157"/>
      <c r="MY3" s="157"/>
      <c r="MZ3" s="157"/>
      <c r="NA3" s="157"/>
      <c r="NB3" s="157"/>
      <c r="NC3" s="157"/>
      <c r="ND3" s="157"/>
      <c r="NE3" s="157"/>
      <c r="NF3" s="157"/>
      <c r="NG3" s="157"/>
      <c r="NH3" s="157"/>
      <c r="NI3" s="157"/>
      <c r="NJ3" s="157"/>
      <c r="NK3" s="157"/>
      <c r="NL3" s="157"/>
      <c r="NM3" s="157"/>
      <c r="NN3" s="157"/>
      <c r="NO3" s="157"/>
      <c r="NP3" s="157"/>
      <c r="NQ3" s="157"/>
      <c r="NR3" s="157"/>
      <c r="NS3" s="157"/>
      <c r="NT3" s="157"/>
      <c r="NU3" s="157"/>
      <c r="NV3" s="157"/>
      <c r="NW3" s="157"/>
      <c r="NX3" s="157"/>
      <c r="NY3" s="157"/>
      <c r="NZ3" s="157"/>
      <c r="OA3" s="157"/>
      <c r="OB3" s="157"/>
      <c r="OC3" s="157"/>
      <c r="OD3" s="157"/>
      <c r="OE3" s="157"/>
      <c r="OF3" s="157"/>
      <c r="OG3" s="157"/>
      <c r="OH3" s="157"/>
      <c r="OI3" s="157"/>
      <c r="OJ3" s="157"/>
      <c r="OK3" s="157"/>
      <c r="OL3" s="157"/>
      <c r="OM3" s="157"/>
      <c r="ON3" s="157"/>
      <c r="OO3" s="157"/>
      <c r="OP3" s="157"/>
      <c r="OQ3" s="157"/>
      <c r="OR3" s="157"/>
      <c r="OS3" s="157"/>
      <c r="OT3" s="157"/>
      <c r="OU3" s="157"/>
      <c r="OV3" s="157"/>
      <c r="OW3" s="157"/>
      <c r="OX3" s="157"/>
      <c r="OY3" s="157"/>
      <c r="OZ3" s="157"/>
      <c r="PA3" s="157"/>
      <c r="PB3" s="157"/>
      <c r="PC3" s="157"/>
      <c r="PD3" s="157"/>
      <c r="PE3" s="157"/>
      <c r="PF3" s="157"/>
      <c r="PG3" s="157"/>
      <c r="PH3" s="157"/>
      <c r="PI3" s="157"/>
      <c r="PJ3" s="157"/>
      <c r="PK3" s="157"/>
      <c r="PL3" s="157"/>
      <c r="PM3" s="157"/>
      <c r="PN3" s="157"/>
      <c r="PO3" s="157"/>
      <c r="PP3" s="157"/>
      <c r="PQ3" s="157"/>
      <c r="PR3" s="157"/>
      <c r="PS3" s="157"/>
      <c r="PT3" s="157"/>
      <c r="PU3" s="157"/>
      <c r="PV3" s="157"/>
      <c r="PW3" s="157"/>
      <c r="PX3" s="157"/>
      <c r="PY3" s="157"/>
      <c r="PZ3" s="157"/>
      <c r="QA3" s="157"/>
      <c r="QB3" s="157"/>
      <c r="QC3" s="157"/>
      <c r="QD3" s="157"/>
      <c r="QE3" s="157"/>
      <c r="QF3" s="157"/>
      <c r="QG3" s="157"/>
      <c r="QH3" s="157"/>
      <c r="QI3" s="157"/>
      <c r="QJ3" s="157"/>
      <c r="QK3" s="157"/>
      <c r="QL3" s="157"/>
      <c r="QM3" s="157"/>
      <c r="QN3" s="157"/>
      <c r="QO3" s="157"/>
      <c r="QP3" s="157"/>
      <c r="QQ3" s="157"/>
      <c r="QR3" s="157"/>
      <c r="QS3" s="157"/>
      <c r="QT3" s="157"/>
      <c r="QU3" s="157"/>
      <c r="QV3" s="157"/>
      <c r="QW3" s="157"/>
      <c r="QX3" s="157"/>
      <c r="QY3" s="157"/>
      <c r="QZ3" s="157"/>
      <c r="RA3" s="157"/>
      <c r="RB3" s="157"/>
      <c r="RC3" s="157"/>
      <c r="RD3" s="157"/>
      <c r="RE3" s="157"/>
      <c r="RF3" s="157"/>
      <c r="RG3" s="157"/>
      <c r="RH3" s="157"/>
      <c r="RI3" s="157"/>
      <c r="RJ3" s="157"/>
      <c r="RK3" s="157"/>
      <c r="RL3" s="157"/>
      <c r="RM3" s="157"/>
      <c r="RN3" s="157"/>
      <c r="RO3" s="157"/>
      <c r="RP3" s="157"/>
      <c r="RQ3" s="157"/>
      <c r="RR3" s="157"/>
      <c r="RS3" s="157"/>
      <c r="RT3" s="157"/>
      <c r="RU3" s="157"/>
      <c r="RV3" s="157"/>
      <c r="RW3" s="157"/>
      <c r="RX3" s="157"/>
      <c r="RY3" s="157"/>
      <c r="RZ3" s="157"/>
      <c r="SA3" s="157"/>
      <c r="SB3" s="157"/>
      <c r="SC3" s="157"/>
      <c r="SD3" s="157"/>
      <c r="SE3" s="157"/>
      <c r="SF3" s="157"/>
      <c r="SG3" s="157"/>
      <c r="SH3" s="157"/>
      <c r="SI3" s="157"/>
      <c r="SJ3" s="157"/>
      <c r="SK3" s="157"/>
      <c r="SL3" s="157"/>
      <c r="SM3" s="157"/>
      <c r="SN3" s="157"/>
      <c r="SO3" s="157"/>
      <c r="SP3" s="157"/>
      <c r="SQ3" s="157"/>
      <c r="SR3" s="157"/>
      <c r="SS3" s="157"/>
      <c r="ST3" s="157"/>
      <c r="SU3" s="157"/>
      <c r="SV3" s="157"/>
      <c r="SW3" s="157"/>
      <c r="SX3" s="157"/>
      <c r="SY3" s="157"/>
      <c r="SZ3" s="157"/>
      <c r="TA3" s="157"/>
      <c r="TB3" s="157"/>
      <c r="TC3" s="157"/>
      <c r="TD3" s="157"/>
      <c r="TE3" s="157"/>
      <c r="TF3" s="157"/>
      <c r="TG3" s="157"/>
      <c r="TH3" s="157"/>
      <c r="TI3" s="157"/>
      <c r="TJ3" s="157"/>
      <c r="TK3" s="157"/>
      <c r="TL3" s="157"/>
      <c r="TM3" s="157"/>
      <c r="TN3" s="157"/>
      <c r="TO3" s="157"/>
      <c r="TP3" s="157"/>
      <c r="TQ3" s="157"/>
      <c r="TR3" s="157"/>
      <c r="TS3" s="157"/>
      <c r="TT3" s="157"/>
      <c r="TU3" s="157"/>
      <c r="TV3" s="157"/>
      <c r="TW3" s="157"/>
      <c r="TX3" s="157"/>
      <c r="TY3" s="157"/>
      <c r="TZ3" s="157"/>
      <c r="UA3" s="157"/>
      <c r="UB3" s="157"/>
      <c r="UC3" s="157"/>
      <c r="UD3" s="157"/>
      <c r="UE3" s="157"/>
      <c r="UF3" s="157"/>
      <c r="UG3" s="157"/>
      <c r="UH3" s="157"/>
      <c r="UI3" s="157"/>
      <c r="UJ3" s="157"/>
      <c r="UK3" s="157"/>
      <c r="UL3" s="157"/>
      <c r="UM3" s="157"/>
      <c r="UN3" s="157"/>
      <c r="UO3" s="157"/>
      <c r="UP3" s="157"/>
      <c r="UQ3" s="157"/>
      <c r="UR3" s="157"/>
      <c r="US3" s="157"/>
      <c r="UT3" s="157"/>
      <c r="UU3" s="157"/>
      <c r="UV3" s="157"/>
      <c r="UW3" s="157"/>
      <c r="UX3" s="157"/>
      <c r="UY3" s="157"/>
      <c r="UZ3" s="157"/>
      <c r="VA3" s="157"/>
      <c r="VB3" s="157"/>
      <c r="VC3" s="157"/>
      <c r="VD3" s="157"/>
      <c r="VE3" s="157"/>
      <c r="VF3" s="157"/>
      <c r="VG3" s="157"/>
      <c r="VH3" s="157"/>
      <c r="VI3" s="157"/>
      <c r="VJ3" s="157"/>
      <c r="VK3" s="157"/>
      <c r="VL3" s="157"/>
      <c r="VM3" s="157"/>
      <c r="VN3" s="157"/>
      <c r="VO3" s="157"/>
      <c r="VP3" s="157"/>
      <c r="VQ3" s="157"/>
      <c r="VR3" s="157"/>
      <c r="VS3" s="157"/>
      <c r="VT3" s="157"/>
      <c r="VU3" s="157"/>
      <c r="VV3" s="157"/>
      <c r="VW3" s="157"/>
      <c r="VX3" s="157"/>
      <c r="VY3" s="157"/>
      <c r="VZ3" s="157"/>
      <c r="WA3" s="157"/>
      <c r="WB3" s="157"/>
      <c r="WC3" s="157"/>
      <c r="WD3" s="157"/>
      <c r="WE3" s="157"/>
      <c r="WF3" s="157"/>
      <c r="WG3" s="157"/>
      <c r="WH3" s="157"/>
      <c r="WI3" s="157"/>
      <c r="WJ3" s="157"/>
      <c r="WK3" s="157"/>
      <c r="WL3" s="157"/>
      <c r="WM3" s="157"/>
      <c r="WN3" s="157"/>
      <c r="WO3" s="157"/>
      <c r="WP3" s="157"/>
      <c r="WQ3" s="157"/>
      <c r="WR3" s="157"/>
      <c r="WS3" s="157"/>
      <c r="WT3" s="157"/>
      <c r="WU3" s="157"/>
      <c r="WV3" s="157"/>
      <c r="WW3" s="157"/>
      <c r="WX3" s="157"/>
      <c r="WY3" s="157"/>
      <c r="WZ3" s="157"/>
      <c r="XA3" s="157"/>
      <c r="XB3" s="157"/>
      <c r="XC3" s="157"/>
      <c r="XD3" s="157"/>
      <c r="XE3" s="157"/>
      <c r="XF3" s="157"/>
      <c r="XG3" s="157"/>
      <c r="XH3" s="157"/>
      <c r="XI3" s="157"/>
      <c r="XJ3" s="157"/>
      <c r="XK3" s="157"/>
      <c r="XL3" s="157"/>
      <c r="XM3" s="157"/>
      <c r="XN3" s="157"/>
      <c r="XO3" s="157"/>
      <c r="XP3" s="157"/>
      <c r="XQ3" s="157"/>
      <c r="XR3" s="157"/>
      <c r="XS3" s="157"/>
      <c r="XT3" s="157"/>
      <c r="XU3" s="157"/>
      <c r="XV3" s="157"/>
      <c r="XW3" s="157"/>
      <c r="XX3" s="157"/>
      <c r="XY3" s="157"/>
      <c r="XZ3" s="157"/>
      <c r="YA3" s="157"/>
      <c r="YB3" s="157"/>
      <c r="YC3" s="157"/>
      <c r="YD3" s="157"/>
      <c r="YE3" s="157"/>
      <c r="YF3" s="157"/>
      <c r="YG3" s="157"/>
      <c r="YH3" s="157"/>
      <c r="YI3" s="157"/>
      <c r="YJ3" s="157"/>
      <c r="YK3" s="157"/>
      <c r="YL3" s="157"/>
      <c r="YM3" s="157"/>
      <c r="YN3" s="157"/>
      <c r="YO3" s="157"/>
      <c r="YP3" s="157"/>
      <c r="YQ3" s="157"/>
      <c r="YR3" s="157"/>
      <c r="YS3" s="157"/>
      <c r="YT3" s="157"/>
      <c r="YU3" s="157"/>
      <c r="YV3" s="157"/>
      <c r="YW3" s="157"/>
      <c r="YX3" s="157"/>
      <c r="YY3" s="157"/>
      <c r="YZ3" s="157"/>
      <c r="ZA3" s="157"/>
      <c r="ZB3" s="157"/>
      <c r="ZC3" s="157"/>
      <c r="ZD3" s="157"/>
      <c r="ZE3" s="157"/>
      <c r="ZF3" s="157"/>
      <c r="ZG3" s="157"/>
      <c r="ZH3" s="157"/>
      <c r="ZI3" s="157"/>
      <c r="ZJ3" s="157"/>
      <c r="ZK3" s="157"/>
      <c r="ZL3" s="157"/>
      <c r="ZM3" s="157"/>
      <c r="ZN3" s="157"/>
      <c r="ZO3" s="157"/>
      <c r="ZP3" s="157"/>
      <c r="ZQ3" s="157"/>
      <c r="ZR3" s="157"/>
      <c r="ZS3" s="157"/>
      <c r="ZT3" s="157"/>
      <c r="ZU3" s="157"/>
      <c r="ZV3" s="157"/>
      <c r="ZW3" s="157"/>
      <c r="ZX3" s="157"/>
      <c r="ZY3" s="157"/>
      <c r="ZZ3" s="157"/>
      <c r="AAA3" s="157"/>
      <c r="AAB3" s="157"/>
      <c r="AAC3" s="157"/>
      <c r="AAD3" s="157"/>
      <c r="AAE3" s="157"/>
      <c r="AAF3" s="157"/>
      <c r="AAG3" s="157"/>
      <c r="AAH3" s="157"/>
      <c r="AAI3" s="157"/>
      <c r="AAJ3" s="157"/>
      <c r="AAK3" s="157"/>
      <c r="AAL3" s="157"/>
      <c r="AAM3" s="157"/>
      <c r="AAN3" s="157"/>
      <c r="AAO3" s="157"/>
      <c r="AAP3" s="157"/>
      <c r="AAQ3" s="157"/>
      <c r="AAR3" s="157"/>
      <c r="AAS3" s="157"/>
      <c r="AAT3" s="157"/>
      <c r="AAU3" s="157"/>
      <c r="AAV3" s="157"/>
      <c r="AAW3" s="157"/>
      <c r="AAX3" s="157"/>
      <c r="AAY3" s="157"/>
      <c r="AAZ3" s="157"/>
      <c r="ABA3" s="157"/>
      <c r="ABB3" s="157"/>
      <c r="ABC3" s="157"/>
      <c r="ABD3" s="157"/>
      <c r="ABE3" s="157"/>
      <c r="ABF3" s="157"/>
      <c r="ABG3" s="157"/>
      <c r="ABH3" s="157"/>
      <c r="ABI3" s="157"/>
      <c r="ABJ3" s="157"/>
      <c r="ABK3" s="157"/>
      <c r="ABL3" s="157"/>
      <c r="ABM3" s="157"/>
      <c r="ABN3" s="157"/>
      <c r="ABO3" s="157"/>
      <c r="ABP3" s="157"/>
      <c r="ABQ3" s="157"/>
      <c r="ABR3" s="157"/>
      <c r="ABS3" s="157"/>
      <c r="ABT3" s="157"/>
      <c r="ABU3" s="157"/>
      <c r="ABV3" s="157"/>
      <c r="ABW3" s="157"/>
      <c r="ABX3" s="157"/>
      <c r="ABY3" s="157"/>
      <c r="ABZ3" s="157"/>
      <c r="ACA3" s="157"/>
      <c r="ACB3" s="157"/>
      <c r="ACC3" s="157"/>
      <c r="ACD3" s="157"/>
      <c r="ACE3" s="157"/>
      <c r="ACF3" s="157"/>
      <c r="ACG3" s="157"/>
      <c r="ACH3" s="157"/>
      <c r="ACI3" s="157"/>
      <c r="ACJ3" s="157"/>
      <c r="ACK3" s="157"/>
      <c r="ACL3" s="157"/>
      <c r="ACM3" s="157"/>
      <c r="ACN3" s="157"/>
      <c r="ACO3" s="157"/>
      <c r="ACP3" s="157"/>
      <c r="ACQ3" s="157"/>
      <c r="ACR3" s="157"/>
      <c r="ACS3" s="157"/>
      <c r="ACT3" s="157"/>
      <c r="ACU3" s="157"/>
      <c r="ACV3" s="157"/>
      <c r="ACW3" s="157"/>
      <c r="ACX3" s="157"/>
      <c r="ACY3" s="157"/>
      <c r="ACZ3" s="157"/>
      <c r="ADA3" s="157"/>
      <c r="ADB3" s="157"/>
      <c r="ADC3" s="157"/>
      <c r="ADD3" s="157"/>
      <c r="ADE3" s="157"/>
      <c r="ADF3" s="157"/>
      <c r="ADG3" s="157"/>
      <c r="ADH3" s="157"/>
      <c r="ADI3" s="157"/>
      <c r="ADJ3" s="157"/>
      <c r="ADK3" s="157"/>
      <c r="ADL3" s="157"/>
      <c r="ADM3" s="157"/>
      <c r="ADN3" s="157"/>
      <c r="ADO3" s="157"/>
      <c r="ADP3" s="157"/>
      <c r="ADQ3" s="157"/>
      <c r="ADR3" s="157"/>
      <c r="ADS3" s="157"/>
      <c r="ADT3" s="157"/>
      <c r="ADU3" s="157"/>
      <c r="ADV3" s="157"/>
      <c r="ADW3" s="157"/>
      <c r="ADX3" s="157"/>
      <c r="ADY3" s="157"/>
      <c r="ADZ3" s="157"/>
      <c r="AEA3" s="157"/>
      <c r="AEB3" s="157"/>
      <c r="AEC3" s="157"/>
      <c r="AED3" s="157"/>
      <c r="AEE3" s="157"/>
      <c r="AEF3" s="157"/>
      <c r="AEG3" s="157"/>
      <c r="AEH3" s="157"/>
      <c r="AEI3" s="157"/>
      <c r="AEJ3" s="157"/>
      <c r="AEK3" s="157"/>
      <c r="AEL3" s="157"/>
      <c r="AEM3" s="157"/>
      <c r="AEN3" s="157"/>
      <c r="AEO3" s="157"/>
      <c r="AEP3" s="157"/>
      <c r="AEQ3" s="157"/>
      <c r="AER3" s="157"/>
      <c r="AES3" s="157"/>
      <c r="AET3" s="157"/>
      <c r="AEU3" s="157"/>
      <c r="AEV3" s="157"/>
      <c r="AEW3" s="157"/>
      <c r="AEX3" s="157"/>
      <c r="AEY3" s="157"/>
      <c r="AEZ3" s="157"/>
      <c r="AFA3" s="157"/>
      <c r="AFB3" s="157"/>
      <c r="AFC3" s="157"/>
      <c r="AFD3" s="157"/>
      <c r="AFE3" s="157"/>
      <c r="AFF3" s="157"/>
      <c r="AFG3" s="157"/>
      <c r="AFH3" s="157"/>
      <c r="AFI3" s="157"/>
      <c r="AFJ3" s="157"/>
      <c r="AFK3" s="157"/>
      <c r="AFL3" s="157"/>
      <c r="AFM3" s="157"/>
      <c r="AFN3" s="157"/>
      <c r="AFO3" s="157"/>
      <c r="AFP3" s="157"/>
      <c r="AFQ3" s="157"/>
      <c r="AFR3" s="157"/>
      <c r="AFS3" s="157"/>
      <c r="AFT3" s="157"/>
      <c r="AFU3" s="157"/>
      <c r="AFV3" s="157"/>
      <c r="AFW3" s="157"/>
      <c r="AFX3" s="157"/>
      <c r="AFY3" s="157"/>
      <c r="AFZ3" s="157"/>
      <c r="AGA3" s="157"/>
      <c r="AGB3" s="157"/>
      <c r="AGC3" s="157"/>
      <c r="AGD3" s="157"/>
      <c r="AGE3" s="157"/>
      <c r="AGF3" s="157"/>
      <c r="AGG3" s="157"/>
      <c r="AGH3" s="157"/>
      <c r="AGI3" s="157"/>
      <c r="AGJ3" s="157"/>
      <c r="AGK3" s="157"/>
      <c r="AGL3" s="157"/>
      <c r="AGM3" s="157"/>
      <c r="AGN3" s="157"/>
      <c r="AGO3" s="157"/>
      <c r="AGP3" s="157"/>
      <c r="AGQ3" s="157"/>
      <c r="AGR3" s="157"/>
      <c r="AGS3" s="157"/>
      <c r="AGT3" s="157"/>
      <c r="AGU3" s="157"/>
      <c r="AGV3" s="157"/>
      <c r="AGW3" s="157"/>
      <c r="AGX3" s="157"/>
      <c r="AGY3" s="157"/>
      <c r="AGZ3" s="157"/>
      <c r="AHA3" s="157"/>
      <c r="AHB3" s="157"/>
      <c r="AHC3" s="157"/>
      <c r="AHD3" s="157"/>
      <c r="AHE3" s="157"/>
      <c r="AHF3" s="157"/>
      <c r="AHG3" s="157"/>
      <c r="AHH3" s="157"/>
      <c r="AHI3" s="157"/>
      <c r="AHJ3" s="157"/>
      <c r="AHK3" s="157"/>
      <c r="AHL3" s="157"/>
      <c r="AHM3" s="157"/>
      <c r="AHN3" s="157"/>
      <c r="AHO3" s="157"/>
      <c r="AHP3" s="157"/>
      <c r="AHQ3" s="157"/>
      <c r="AHR3" s="157"/>
      <c r="AHS3" s="157"/>
      <c r="AHT3" s="157"/>
      <c r="AHU3" s="157"/>
      <c r="AHV3" s="157"/>
      <c r="AHW3" s="157"/>
      <c r="AHX3" s="157"/>
      <c r="AHY3" s="157"/>
      <c r="AHZ3" s="157"/>
      <c r="AIA3" s="157"/>
      <c r="AIB3" s="157"/>
      <c r="AIC3" s="157"/>
      <c r="AID3" s="157"/>
      <c r="AIE3" s="157"/>
      <c r="AIF3" s="157"/>
      <c r="AIG3" s="157"/>
      <c r="AIH3" s="157"/>
      <c r="AII3" s="157"/>
      <c r="AIJ3" s="157"/>
      <c r="AIK3" s="157"/>
      <c r="AIL3" s="157"/>
      <c r="AIM3" s="157"/>
      <c r="AIN3" s="157"/>
      <c r="AIO3" s="157"/>
      <c r="AIP3" s="157"/>
      <c r="AIQ3" s="157"/>
      <c r="AIR3" s="157"/>
      <c r="AIS3" s="157"/>
      <c r="AIT3" s="157"/>
      <c r="AIU3" s="157"/>
      <c r="AIV3" s="157"/>
      <c r="AIW3" s="157"/>
      <c r="AIX3" s="157"/>
      <c r="AIY3" s="157"/>
      <c r="AIZ3" s="157"/>
      <c r="AJA3" s="157"/>
      <c r="AJB3" s="157"/>
      <c r="AJC3" s="157"/>
      <c r="AJD3" s="157"/>
      <c r="AJE3" s="157"/>
      <c r="AJF3" s="157"/>
      <c r="AJG3" s="157"/>
      <c r="AJH3" s="157"/>
      <c r="AJI3" s="157"/>
      <c r="AJJ3" s="157"/>
      <c r="AJK3" s="157"/>
      <c r="AJL3" s="157"/>
      <c r="AJM3" s="157"/>
      <c r="AJN3" s="157"/>
      <c r="AJO3" s="157"/>
      <c r="AJP3" s="157"/>
      <c r="AJQ3" s="157"/>
      <c r="AJR3" s="157"/>
      <c r="AJS3" s="157"/>
      <c r="AJT3" s="157"/>
      <c r="AJU3" s="157"/>
      <c r="AJV3" s="157"/>
      <c r="AJW3" s="157"/>
      <c r="AJX3" s="157"/>
      <c r="AJY3" s="157"/>
      <c r="AJZ3" s="157"/>
      <c r="AKA3" s="157"/>
      <c r="AKB3" s="157"/>
      <c r="AKC3" s="157"/>
      <c r="AKD3" s="157"/>
      <c r="AKE3" s="157"/>
      <c r="AKF3" s="157"/>
      <c r="AKG3" s="157"/>
      <c r="AKH3" s="157"/>
      <c r="AKI3" s="157"/>
      <c r="AKJ3" s="157"/>
      <c r="AKK3" s="157"/>
      <c r="AKL3" s="157"/>
      <c r="AKM3" s="157"/>
      <c r="AKN3" s="157"/>
      <c r="AKO3" s="157"/>
      <c r="AKP3" s="157"/>
      <c r="AKQ3" s="157"/>
      <c r="AKR3" s="157"/>
      <c r="AKS3" s="157"/>
      <c r="AKT3" s="157"/>
      <c r="AKU3" s="157"/>
      <c r="AKV3" s="157"/>
      <c r="AKW3" s="157"/>
      <c r="AKX3" s="157"/>
      <c r="AKY3" s="157"/>
      <c r="AKZ3" s="157"/>
      <c r="ALA3" s="157"/>
      <c r="ALB3" s="157"/>
      <c r="ALC3" s="157"/>
      <c r="ALD3" s="157"/>
      <c r="ALE3" s="157"/>
      <c r="ALF3" s="157"/>
      <c r="ALG3" s="157"/>
      <c r="ALH3" s="157"/>
      <c r="ALI3" s="157"/>
      <c r="ALJ3" s="157"/>
      <c r="ALK3" s="157"/>
      <c r="ALL3" s="157"/>
      <c r="ALM3" s="157"/>
      <c r="ALN3" s="157"/>
      <c r="ALO3" s="157"/>
      <c r="ALP3" s="157"/>
      <c r="ALQ3" s="157"/>
      <c r="ALR3" s="157"/>
      <c r="ALS3" s="157"/>
      <c r="ALT3" s="157"/>
      <c r="ALU3" s="157"/>
      <c r="ALV3" s="157"/>
      <c r="ALW3" s="157"/>
      <c r="ALX3" s="157"/>
      <c r="ALY3" s="157"/>
      <c r="ALZ3" s="157"/>
      <c r="AMA3" s="157"/>
      <c r="AMB3" s="157"/>
      <c r="AMC3" s="157"/>
      <c r="AMD3" s="157"/>
      <c r="AME3" s="157"/>
      <c r="AMF3" s="157"/>
      <c r="AMG3" s="157"/>
      <c r="AMH3" s="157"/>
      <c r="AMI3" s="157"/>
      <c r="AMJ3" s="157"/>
      <c r="AMK3" s="157"/>
      <c r="AML3" s="157"/>
      <c r="AMM3" s="157"/>
      <c r="AMN3" s="157"/>
      <c r="AMO3" s="157"/>
      <c r="AMP3" s="157"/>
      <c r="AMQ3" s="157"/>
      <c r="AMR3" s="157"/>
      <c r="AMS3" s="157"/>
      <c r="AMT3" s="157"/>
      <c r="AMU3" s="157"/>
      <c r="AMV3" s="157"/>
      <c r="AMW3" s="157"/>
      <c r="AMX3" s="157"/>
      <c r="AMY3" s="157"/>
      <c r="AMZ3" s="157"/>
      <c r="ANA3" s="157"/>
      <c r="ANB3" s="157"/>
      <c r="ANC3" s="157"/>
      <c r="AND3" s="157"/>
      <c r="ANE3" s="157"/>
      <c r="ANF3" s="157"/>
      <c r="ANG3" s="157"/>
      <c r="ANH3" s="157"/>
      <c r="ANI3" s="157"/>
      <c r="ANJ3" s="157"/>
      <c r="ANK3" s="157"/>
      <c r="ANL3" s="157"/>
      <c r="ANM3" s="157"/>
      <c r="ANN3" s="157"/>
      <c r="ANO3" s="157"/>
      <c r="ANP3" s="157"/>
      <c r="ANQ3" s="157"/>
      <c r="ANR3" s="157"/>
      <c r="ANS3" s="157"/>
      <c r="ANT3" s="157"/>
      <c r="ANU3" s="157"/>
      <c r="ANV3" s="157"/>
      <c r="ANW3" s="157"/>
      <c r="ANX3" s="157"/>
      <c r="ANY3" s="157"/>
      <c r="ANZ3" s="157"/>
      <c r="AOA3" s="157"/>
      <c r="AOB3" s="157"/>
      <c r="AOC3" s="157"/>
      <c r="AOD3" s="157"/>
      <c r="AOE3" s="157"/>
      <c r="AOF3" s="157"/>
      <c r="AOG3" s="157"/>
      <c r="AOH3" s="157"/>
      <c r="AOI3" s="157"/>
      <c r="AOJ3" s="157"/>
      <c r="AOK3" s="157"/>
      <c r="AOL3" s="157"/>
      <c r="AOM3" s="157"/>
      <c r="AON3" s="157"/>
      <c r="AOO3" s="157"/>
      <c r="AOP3" s="157"/>
      <c r="AOQ3" s="157"/>
      <c r="AOR3" s="157"/>
      <c r="AOS3" s="157"/>
      <c r="AOT3" s="157"/>
      <c r="AOU3" s="157"/>
      <c r="AOV3" s="157"/>
      <c r="AOW3" s="157"/>
      <c r="AOX3" s="157"/>
      <c r="AOY3" s="157"/>
      <c r="AOZ3" s="157"/>
      <c r="APA3" s="157"/>
      <c r="APB3" s="157"/>
      <c r="APC3" s="157"/>
      <c r="APD3" s="157"/>
      <c r="APE3" s="157"/>
      <c r="APF3" s="157"/>
      <c r="APG3" s="157"/>
      <c r="APH3" s="157"/>
      <c r="API3" s="157"/>
      <c r="APJ3" s="157"/>
      <c r="APK3" s="157"/>
      <c r="APL3" s="157"/>
      <c r="APM3" s="157"/>
      <c r="APN3" s="157"/>
      <c r="APO3" s="157"/>
      <c r="APP3" s="157"/>
      <c r="APQ3" s="157"/>
      <c r="APR3" s="157"/>
      <c r="APS3" s="157"/>
      <c r="APT3" s="157"/>
      <c r="APU3" s="157"/>
      <c r="APV3" s="157"/>
      <c r="APW3" s="157"/>
      <c r="APX3" s="157"/>
      <c r="APY3" s="157"/>
      <c r="APZ3" s="157"/>
      <c r="AQA3" s="157"/>
      <c r="AQB3" s="157"/>
      <c r="AQC3" s="157"/>
      <c r="AQD3" s="157"/>
      <c r="AQE3" s="157"/>
      <c r="AQF3" s="157"/>
      <c r="AQG3" s="157"/>
      <c r="AQH3" s="157"/>
      <c r="AQI3" s="157"/>
      <c r="AQJ3" s="157"/>
      <c r="AQK3" s="157"/>
      <c r="AQL3" s="157"/>
      <c r="AQM3" s="157"/>
      <c r="AQN3" s="157"/>
      <c r="AQO3" s="157"/>
      <c r="AQP3" s="157"/>
      <c r="AQQ3" s="157"/>
      <c r="AQR3" s="157"/>
      <c r="AQS3" s="157"/>
      <c r="AQT3" s="157"/>
      <c r="AQU3" s="157"/>
      <c r="AQV3" s="157"/>
      <c r="AQW3" s="157"/>
      <c r="AQX3" s="157"/>
      <c r="AQY3" s="157"/>
      <c r="AQZ3" s="157"/>
      <c r="ARA3" s="157"/>
      <c r="ARB3" s="157"/>
      <c r="ARC3" s="157"/>
      <c r="ARD3" s="157"/>
      <c r="ARE3" s="157"/>
      <c r="ARF3" s="157"/>
      <c r="ARG3" s="157"/>
      <c r="ARH3" s="157"/>
      <c r="ARI3" s="157"/>
      <c r="ARJ3" s="157"/>
      <c r="ARK3" s="157"/>
      <c r="ARL3" s="157"/>
      <c r="ARM3" s="157"/>
      <c r="ARN3" s="157"/>
      <c r="ARO3" s="157"/>
      <c r="ARP3" s="157"/>
      <c r="ARQ3" s="157"/>
      <c r="ARR3" s="157"/>
      <c r="ARS3" s="157"/>
      <c r="ART3" s="157"/>
      <c r="ARU3" s="157"/>
      <c r="ARV3" s="157"/>
      <c r="ARW3" s="157"/>
      <c r="ARX3" s="157"/>
      <c r="ARY3" s="157"/>
      <c r="ARZ3" s="157"/>
      <c r="ASA3" s="157"/>
      <c r="ASB3" s="157"/>
      <c r="ASC3" s="157"/>
      <c r="ASD3" s="157"/>
      <c r="ASE3" s="157"/>
      <c r="ASF3" s="157"/>
      <c r="ASG3" s="157"/>
      <c r="ASH3" s="157"/>
      <c r="ASI3" s="157"/>
      <c r="ASJ3" s="157"/>
      <c r="ASK3" s="157"/>
      <c r="ASL3" s="157"/>
      <c r="ASM3" s="157"/>
      <c r="ASN3" s="157"/>
      <c r="ASO3" s="157"/>
      <c r="ASP3" s="157"/>
      <c r="ASQ3" s="157"/>
      <c r="ASR3" s="157"/>
      <c r="ASS3" s="157"/>
      <c r="AST3" s="157"/>
      <c r="ASU3" s="157"/>
      <c r="ASV3" s="157"/>
      <c r="ASW3" s="157"/>
      <c r="ASX3" s="157"/>
      <c r="ASY3" s="157"/>
      <c r="ASZ3" s="157"/>
      <c r="ATA3" s="157"/>
      <c r="ATB3" s="157"/>
      <c r="ATC3" s="157"/>
      <c r="ATD3" s="157"/>
      <c r="ATE3" s="157"/>
      <c r="ATF3" s="157"/>
      <c r="ATG3" s="157"/>
      <c r="ATH3" s="157"/>
      <c r="ATI3" s="157"/>
      <c r="ATJ3" s="157"/>
      <c r="ATK3" s="157"/>
      <c r="ATL3" s="157"/>
      <c r="ATM3" s="157"/>
      <c r="ATN3" s="157"/>
      <c r="ATO3" s="157"/>
      <c r="ATP3" s="157"/>
      <c r="ATQ3" s="157"/>
      <c r="ATR3" s="157"/>
      <c r="ATS3" s="157"/>
      <c r="ATT3" s="157"/>
      <c r="ATU3" s="157"/>
      <c r="ATV3" s="157"/>
      <c r="ATW3" s="157"/>
      <c r="ATX3" s="157"/>
      <c r="ATY3" s="157"/>
      <c r="ATZ3" s="157"/>
      <c r="AUA3" s="157"/>
      <c r="AUB3" s="157"/>
      <c r="AUC3" s="157"/>
      <c r="AUD3" s="157"/>
      <c r="AUE3" s="157"/>
      <c r="AUF3" s="157"/>
      <c r="AUG3" s="157"/>
      <c r="AUH3" s="157"/>
      <c r="AUI3" s="157"/>
      <c r="AUJ3" s="157"/>
      <c r="AUK3" s="157"/>
      <c r="AUL3" s="157"/>
      <c r="AUM3" s="157"/>
      <c r="AUN3" s="157"/>
      <c r="AUO3" s="157"/>
      <c r="AUP3" s="157"/>
      <c r="AUQ3" s="157"/>
      <c r="AUR3" s="157"/>
      <c r="AUS3" s="157"/>
      <c r="AUT3" s="157"/>
      <c r="AUU3" s="157"/>
      <c r="AUV3" s="157"/>
      <c r="AUW3" s="157"/>
      <c r="AUX3" s="157"/>
      <c r="AUY3" s="157"/>
      <c r="AUZ3" s="157"/>
      <c r="AVA3" s="157"/>
      <c r="AVB3" s="157"/>
      <c r="AVC3" s="157"/>
      <c r="AVD3" s="157"/>
      <c r="AVE3" s="157"/>
      <c r="AVF3" s="157"/>
      <c r="AVG3" s="157"/>
      <c r="AVH3" s="157"/>
      <c r="AVI3" s="157"/>
      <c r="AVJ3" s="157"/>
      <c r="AVK3" s="157"/>
      <c r="AVL3" s="157"/>
      <c r="AVM3" s="157"/>
      <c r="AVN3" s="157"/>
      <c r="AVO3" s="157"/>
      <c r="AVP3" s="157"/>
      <c r="AVQ3" s="157"/>
      <c r="AVR3" s="157"/>
      <c r="AVS3" s="157"/>
      <c r="AVT3" s="157"/>
      <c r="AVU3" s="157"/>
      <c r="AVV3" s="157"/>
      <c r="AVW3" s="157"/>
      <c r="AVX3" s="157"/>
      <c r="AVY3" s="157"/>
      <c r="AVZ3" s="157"/>
      <c r="AWA3" s="157"/>
      <c r="AWB3" s="157"/>
      <c r="AWC3" s="157"/>
      <c r="AWD3" s="157"/>
      <c r="AWE3" s="157"/>
      <c r="AWF3" s="157"/>
      <c r="AWG3" s="157"/>
      <c r="AWH3" s="157"/>
      <c r="AWI3" s="157"/>
      <c r="AWJ3" s="157"/>
      <c r="AWK3" s="157"/>
      <c r="AWL3" s="157"/>
      <c r="AWM3" s="157"/>
      <c r="AWN3" s="157"/>
      <c r="AWO3" s="157"/>
      <c r="AWP3" s="157"/>
      <c r="AWQ3" s="157"/>
      <c r="AWR3" s="157"/>
      <c r="AWS3" s="157"/>
      <c r="AWT3" s="157"/>
      <c r="AWU3" s="157"/>
      <c r="AWV3" s="157"/>
      <c r="AWW3" s="157"/>
      <c r="AWX3" s="157"/>
      <c r="AWY3" s="157"/>
      <c r="AWZ3" s="157"/>
      <c r="AXA3" s="157"/>
      <c r="AXB3" s="157"/>
      <c r="AXC3" s="157"/>
      <c r="AXD3" s="157"/>
      <c r="AXE3" s="157"/>
      <c r="AXF3" s="157"/>
      <c r="AXG3" s="157"/>
      <c r="AXH3" s="157"/>
      <c r="AXI3" s="157"/>
      <c r="AXJ3" s="157"/>
      <c r="AXK3" s="157"/>
      <c r="AXL3" s="157"/>
      <c r="AXM3" s="157"/>
      <c r="AXN3" s="157"/>
      <c r="AXO3" s="157"/>
      <c r="AXP3" s="157"/>
      <c r="AXQ3" s="157"/>
      <c r="AXR3" s="157"/>
      <c r="AXS3" s="157"/>
      <c r="AXT3" s="157"/>
      <c r="AXU3" s="157"/>
      <c r="AXV3" s="157"/>
      <c r="AXW3" s="157"/>
      <c r="AXX3" s="157"/>
      <c r="AXY3" s="157"/>
      <c r="AXZ3" s="157"/>
      <c r="AYA3" s="157"/>
      <c r="AYB3" s="157"/>
      <c r="AYC3" s="157"/>
      <c r="AYD3" s="157"/>
      <c r="AYE3" s="157"/>
      <c r="AYF3" s="157"/>
      <c r="AYG3" s="157"/>
      <c r="AYH3" s="157"/>
      <c r="AYI3" s="157"/>
      <c r="AYJ3" s="157"/>
      <c r="AYK3" s="157"/>
      <c r="AYL3" s="157"/>
      <c r="AYM3" s="157"/>
      <c r="AYN3" s="157"/>
      <c r="AYO3" s="157"/>
      <c r="AYP3" s="157"/>
      <c r="AYQ3" s="157"/>
      <c r="AYR3" s="157"/>
      <c r="AYS3" s="157"/>
      <c r="AYT3" s="157"/>
      <c r="AYU3" s="157"/>
      <c r="AYV3" s="157"/>
      <c r="AYW3" s="157"/>
      <c r="AYX3" s="157"/>
      <c r="AYY3" s="157"/>
      <c r="AYZ3" s="157"/>
      <c r="AZA3" s="157"/>
      <c r="AZB3" s="157"/>
      <c r="AZC3" s="157"/>
      <c r="AZD3" s="157"/>
      <c r="AZE3" s="157"/>
      <c r="AZF3" s="157"/>
      <c r="AZG3" s="157"/>
      <c r="AZH3" s="157"/>
      <c r="AZI3" s="157"/>
      <c r="AZJ3" s="157"/>
      <c r="AZK3" s="157"/>
      <c r="AZL3" s="157"/>
      <c r="AZM3" s="157"/>
      <c r="AZN3" s="157"/>
      <c r="AZO3" s="157"/>
      <c r="AZP3" s="157"/>
      <c r="AZQ3" s="157"/>
      <c r="AZR3" s="157"/>
      <c r="AZS3" s="157"/>
      <c r="AZT3" s="157"/>
      <c r="AZU3" s="157"/>
      <c r="AZV3" s="157"/>
      <c r="AZW3" s="157"/>
      <c r="AZX3" s="157"/>
      <c r="AZY3" s="157"/>
      <c r="AZZ3" s="157"/>
      <c r="BAA3" s="157"/>
      <c r="BAB3" s="157"/>
      <c r="BAC3" s="157"/>
      <c r="BAD3" s="157"/>
      <c r="BAE3" s="157"/>
      <c r="BAF3" s="157"/>
      <c r="BAG3" s="157"/>
      <c r="BAH3" s="157"/>
      <c r="BAI3" s="157"/>
      <c r="BAJ3" s="157"/>
      <c r="BAK3" s="157"/>
      <c r="BAL3" s="157"/>
      <c r="BAM3" s="157"/>
      <c r="BAN3" s="157"/>
      <c r="BAO3" s="157"/>
      <c r="BAP3" s="157"/>
      <c r="BAQ3" s="157"/>
      <c r="BAR3" s="157"/>
      <c r="BAS3" s="157"/>
      <c r="BAT3" s="157"/>
      <c r="BAU3" s="157"/>
      <c r="BAV3" s="157"/>
      <c r="BAW3" s="157"/>
      <c r="BAX3" s="157"/>
      <c r="BAY3" s="157"/>
      <c r="BAZ3" s="157"/>
      <c r="BBA3" s="157"/>
      <c r="BBB3" s="157"/>
      <c r="BBC3" s="157"/>
      <c r="BBD3" s="157"/>
      <c r="BBE3" s="157"/>
      <c r="BBF3" s="157"/>
      <c r="BBG3" s="157"/>
      <c r="BBH3" s="157"/>
      <c r="BBI3" s="157"/>
      <c r="BBJ3" s="157"/>
      <c r="BBK3" s="157"/>
      <c r="BBL3" s="157"/>
      <c r="BBM3" s="157"/>
      <c r="BBN3" s="157"/>
      <c r="BBO3" s="157"/>
      <c r="BBP3" s="157"/>
      <c r="BBQ3" s="157"/>
      <c r="BBR3" s="157"/>
      <c r="BBS3" s="157"/>
      <c r="BBT3" s="157"/>
      <c r="BBU3" s="157"/>
      <c r="BBV3" s="157"/>
      <c r="BBW3" s="157"/>
      <c r="BBX3" s="157"/>
      <c r="BBY3" s="157"/>
      <c r="BBZ3" s="157"/>
      <c r="BCA3" s="157"/>
      <c r="BCB3" s="157"/>
      <c r="BCC3" s="157"/>
      <c r="BCD3" s="157"/>
      <c r="BCE3" s="157"/>
      <c r="BCF3" s="157"/>
      <c r="BCG3" s="157"/>
      <c r="BCH3" s="157"/>
      <c r="BCI3" s="157"/>
      <c r="BCJ3" s="157"/>
      <c r="BCK3" s="157"/>
      <c r="BCL3" s="157"/>
      <c r="BCM3" s="157"/>
      <c r="BCN3" s="157"/>
      <c r="BCO3" s="157"/>
      <c r="BCP3" s="157"/>
      <c r="BCQ3" s="157"/>
      <c r="BCR3" s="157"/>
      <c r="BCS3" s="157"/>
      <c r="BCT3" s="157"/>
      <c r="BCU3" s="157"/>
      <c r="BCV3" s="157"/>
      <c r="BCW3" s="157"/>
      <c r="BCX3" s="157"/>
      <c r="BCY3" s="157"/>
      <c r="BCZ3" s="157"/>
      <c r="BDA3" s="157"/>
      <c r="BDB3" s="157"/>
      <c r="BDC3" s="157"/>
      <c r="BDD3" s="157"/>
      <c r="BDE3" s="157"/>
      <c r="BDF3" s="157"/>
      <c r="BDG3" s="157"/>
      <c r="BDH3" s="157"/>
      <c r="BDI3" s="157"/>
      <c r="BDJ3" s="157"/>
      <c r="BDK3" s="157"/>
      <c r="BDL3" s="157"/>
      <c r="BDM3" s="157"/>
      <c r="BDN3" s="157"/>
      <c r="BDO3" s="157"/>
      <c r="BDP3" s="157"/>
      <c r="BDQ3" s="157"/>
      <c r="BDR3" s="157"/>
      <c r="BDS3" s="157"/>
      <c r="BDT3" s="157"/>
      <c r="BDU3" s="157"/>
      <c r="BDV3" s="157"/>
      <c r="BDW3" s="157"/>
      <c r="BDX3" s="157"/>
      <c r="BDY3" s="157"/>
      <c r="BDZ3" s="157"/>
      <c r="BEA3" s="157"/>
      <c r="BEB3" s="157"/>
      <c r="BEC3" s="157"/>
      <c r="BED3" s="157"/>
      <c r="BEE3" s="157"/>
      <c r="BEF3" s="157"/>
      <c r="BEG3" s="157"/>
      <c r="BEH3" s="157"/>
      <c r="BEI3" s="157"/>
      <c r="BEJ3" s="157"/>
      <c r="BEK3" s="157"/>
      <c r="BEL3" s="157"/>
      <c r="BEM3" s="157"/>
      <c r="BEN3" s="157"/>
      <c r="BEO3" s="157"/>
      <c r="BEP3" s="157"/>
      <c r="BEQ3" s="157"/>
      <c r="BER3" s="157"/>
      <c r="BES3" s="157"/>
      <c r="BET3" s="157"/>
      <c r="BEU3" s="157"/>
      <c r="BEV3" s="157"/>
      <c r="BEW3" s="157"/>
      <c r="BEX3" s="157"/>
      <c r="BEY3" s="157"/>
      <c r="BEZ3" s="157"/>
      <c r="BFA3" s="157"/>
      <c r="BFB3" s="157"/>
      <c r="BFC3" s="157"/>
      <c r="BFD3" s="157"/>
      <c r="BFE3" s="157"/>
      <c r="BFF3" s="157"/>
      <c r="BFG3" s="157"/>
      <c r="BFH3" s="157"/>
      <c r="BFI3" s="157"/>
      <c r="BFJ3" s="157"/>
      <c r="BFK3" s="157"/>
      <c r="BFL3" s="157"/>
      <c r="BFM3" s="157"/>
      <c r="BFN3" s="157"/>
      <c r="BFO3" s="157"/>
      <c r="BFP3" s="157"/>
      <c r="BFQ3" s="157"/>
      <c r="BFR3" s="157"/>
      <c r="BFS3" s="157"/>
      <c r="BFT3" s="157"/>
      <c r="BFU3" s="157"/>
      <c r="BFV3" s="157"/>
      <c r="BFW3" s="157"/>
      <c r="BFX3" s="157"/>
      <c r="BFY3" s="157"/>
      <c r="BFZ3" s="157"/>
      <c r="BGA3" s="157"/>
      <c r="BGB3" s="157"/>
      <c r="BGC3" s="157"/>
      <c r="BGD3" s="157"/>
      <c r="BGE3" s="157"/>
      <c r="BGF3" s="157"/>
      <c r="BGG3" s="157"/>
      <c r="BGH3" s="157"/>
      <c r="BGI3" s="157"/>
      <c r="BGJ3" s="157"/>
      <c r="BGK3" s="157"/>
      <c r="BGL3" s="157"/>
      <c r="BGM3" s="157"/>
      <c r="BGN3" s="157"/>
      <c r="BGO3" s="157"/>
      <c r="BGP3" s="157"/>
      <c r="BGQ3" s="157"/>
      <c r="BGR3" s="157"/>
      <c r="BGS3" s="157"/>
      <c r="BGT3" s="157"/>
      <c r="BGU3" s="157"/>
      <c r="BGV3" s="157"/>
      <c r="BGW3" s="157"/>
      <c r="BGX3" s="157"/>
      <c r="BGY3" s="157"/>
      <c r="BGZ3" s="157"/>
      <c r="BHA3" s="157"/>
      <c r="BHB3" s="157"/>
      <c r="BHC3" s="157"/>
      <c r="BHD3" s="157"/>
      <c r="BHE3" s="157"/>
      <c r="BHF3" s="157"/>
      <c r="BHG3" s="157"/>
      <c r="BHH3" s="157"/>
      <c r="BHI3" s="157"/>
      <c r="BHJ3" s="157"/>
      <c r="BHK3" s="157"/>
      <c r="BHL3" s="157"/>
      <c r="BHM3" s="157"/>
      <c r="BHN3" s="157"/>
      <c r="BHO3" s="157"/>
      <c r="BHP3" s="157"/>
      <c r="BHQ3" s="157"/>
      <c r="BHR3" s="157"/>
      <c r="BHS3" s="157"/>
      <c r="BHT3" s="157"/>
      <c r="BHU3" s="157"/>
      <c r="BHV3" s="157"/>
      <c r="BHW3" s="157"/>
      <c r="BHX3" s="157"/>
      <c r="BHY3" s="157"/>
      <c r="BHZ3" s="157"/>
      <c r="BIA3" s="157"/>
      <c r="BIB3" s="157"/>
      <c r="BIC3" s="157"/>
      <c r="BID3" s="157"/>
      <c r="BIE3" s="157"/>
      <c r="BIF3" s="157"/>
      <c r="BIG3" s="157"/>
      <c r="BIH3" s="157"/>
      <c r="BII3" s="157"/>
      <c r="BIJ3" s="157"/>
      <c r="BIK3" s="157"/>
      <c r="BIL3" s="157"/>
      <c r="BIM3" s="157"/>
      <c r="BIN3" s="157"/>
      <c r="BIO3" s="157"/>
      <c r="BIP3" s="157"/>
      <c r="BIQ3" s="157"/>
      <c r="BIR3" s="157"/>
      <c r="BIS3" s="157"/>
      <c r="BIT3" s="157"/>
      <c r="BIU3" s="157"/>
      <c r="BIV3" s="157"/>
      <c r="BIW3" s="157"/>
      <c r="BIX3" s="157"/>
      <c r="BIY3" s="157"/>
      <c r="BIZ3" s="157"/>
      <c r="BJA3" s="157"/>
      <c r="BJB3" s="157"/>
      <c r="BJC3" s="157"/>
      <c r="BJD3" s="157"/>
      <c r="BJE3" s="157"/>
      <c r="BJF3" s="157"/>
      <c r="BJG3" s="157"/>
      <c r="BJH3" s="157"/>
      <c r="BJI3" s="157"/>
      <c r="BJJ3" s="157"/>
      <c r="BJK3" s="157"/>
      <c r="BJL3" s="157"/>
      <c r="BJM3" s="157"/>
      <c r="BJN3" s="157"/>
      <c r="BJO3" s="157"/>
      <c r="BJP3" s="157"/>
      <c r="BJQ3" s="157"/>
      <c r="BJR3" s="157"/>
      <c r="BJS3" s="157"/>
      <c r="BJT3" s="157"/>
      <c r="BJU3" s="157"/>
      <c r="BJV3" s="157"/>
      <c r="BJW3" s="157"/>
      <c r="BJX3" s="157"/>
      <c r="BJY3" s="157"/>
      <c r="BJZ3" s="157"/>
      <c r="BKA3" s="157"/>
      <c r="BKB3" s="157"/>
      <c r="BKC3" s="157"/>
      <c r="BKD3" s="157"/>
      <c r="BKE3" s="157"/>
      <c r="BKF3" s="157"/>
      <c r="BKG3" s="157"/>
      <c r="BKH3" s="157"/>
      <c r="BKI3" s="157"/>
      <c r="BKJ3" s="157"/>
      <c r="BKK3" s="157"/>
      <c r="BKL3" s="157"/>
      <c r="BKM3" s="157"/>
      <c r="BKN3" s="157"/>
      <c r="BKO3" s="157"/>
      <c r="BKP3" s="157"/>
      <c r="BKQ3" s="157"/>
      <c r="BKR3" s="157"/>
      <c r="BKS3" s="157"/>
      <c r="BKT3" s="157"/>
      <c r="BKU3" s="157"/>
      <c r="BKV3" s="157"/>
      <c r="BKW3" s="157"/>
      <c r="BKX3" s="157"/>
      <c r="BKY3" s="157"/>
      <c r="BKZ3" s="157"/>
      <c r="BLA3" s="157"/>
      <c r="BLB3" s="157"/>
      <c r="BLC3" s="157"/>
      <c r="BLD3" s="157"/>
      <c r="BLE3" s="157"/>
      <c r="BLF3" s="157"/>
      <c r="BLG3" s="157"/>
      <c r="BLH3" s="157"/>
      <c r="BLI3" s="157"/>
      <c r="BLJ3" s="157"/>
      <c r="BLK3" s="157"/>
      <c r="BLL3" s="157"/>
      <c r="BLM3" s="157"/>
      <c r="BLN3" s="157"/>
      <c r="BLO3" s="157"/>
      <c r="BLP3" s="157"/>
      <c r="BLQ3" s="157"/>
      <c r="BLR3" s="157"/>
      <c r="BLS3" s="157"/>
      <c r="BLT3" s="157"/>
      <c r="BLU3" s="157"/>
      <c r="BLV3" s="157"/>
      <c r="BLW3" s="157"/>
      <c r="BLX3" s="157"/>
      <c r="BLY3" s="157"/>
      <c r="BLZ3" s="157"/>
      <c r="BMA3" s="157"/>
      <c r="BMB3" s="157"/>
      <c r="BMC3" s="157"/>
      <c r="BMD3" s="157"/>
      <c r="BME3" s="157"/>
      <c r="BMF3" s="157"/>
      <c r="BMG3" s="157"/>
      <c r="BMH3" s="157"/>
      <c r="BMI3" s="157"/>
      <c r="BMJ3" s="157"/>
      <c r="BMK3" s="157"/>
      <c r="BML3" s="157"/>
      <c r="BMM3" s="157"/>
      <c r="BMN3" s="157"/>
      <c r="BMO3" s="157"/>
      <c r="BMP3" s="157"/>
      <c r="BMQ3" s="157"/>
      <c r="BMR3" s="157"/>
      <c r="BMS3" s="157"/>
      <c r="BMT3" s="157"/>
      <c r="BMU3" s="157"/>
      <c r="BMV3" s="157"/>
      <c r="BMW3" s="157"/>
      <c r="BMX3" s="157"/>
      <c r="BMY3" s="157"/>
      <c r="BMZ3" s="157"/>
      <c r="BNA3" s="157"/>
      <c r="BNB3" s="157"/>
      <c r="BNC3" s="157"/>
      <c r="BND3" s="157"/>
      <c r="BNE3" s="157"/>
      <c r="BNF3" s="157"/>
      <c r="BNG3" s="157"/>
      <c r="BNH3" s="157"/>
      <c r="BNI3" s="157"/>
      <c r="BNJ3" s="157"/>
      <c r="BNK3" s="157"/>
      <c r="BNL3" s="157"/>
      <c r="BNM3" s="157"/>
      <c r="BNN3" s="157"/>
      <c r="BNO3" s="157"/>
      <c r="BNP3" s="157"/>
      <c r="BNQ3" s="157"/>
      <c r="BNR3" s="157"/>
      <c r="BNS3" s="157"/>
      <c r="BNT3" s="157"/>
      <c r="BNU3" s="157"/>
      <c r="BNV3" s="157"/>
      <c r="BNW3" s="157"/>
      <c r="BNX3" s="157"/>
      <c r="BNY3" s="157"/>
      <c r="BNZ3" s="157"/>
      <c r="BOA3" s="157"/>
      <c r="BOB3" s="157"/>
      <c r="BOC3" s="157"/>
      <c r="BOD3" s="157"/>
      <c r="BOE3" s="157"/>
      <c r="BOF3" s="157"/>
      <c r="BOG3" s="157"/>
      <c r="BOH3" s="157"/>
      <c r="BOI3" s="157"/>
      <c r="BOJ3" s="157"/>
      <c r="BOK3" s="157"/>
      <c r="BOL3" s="157"/>
      <c r="BOM3" s="157"/>
      <c r="BON3" s="157"/>
      <c r="BOO3" s="157"/>
      <c r="BOP3" s="157"/>
      <c r="BOQ3" s="157"/>
      <c r="BOR3" s="157"/>
      <c r="BOS3" s="157"/>
      <c r="BOT3" s="157"/>
      <c r="BOU3" s="157"/>
      <c r="BOV3" s="157"/>
      <c r="BOW3" s="157"/>
      <c r="BOX3" s="157"/>
      <c r="BOY3" s="157"/>
      <c r="BOZ3" s="157"/>
      <c r="BPA3" s="157"/>
      <c r="BPB3" s="157"/>
      <c r="BPC3" s="157"/>
      <c r="BPD3" s="157"/>
      <c r="BPE3" s="157"/>
      <c r="BPF3" s="157"/>
      <c r="BPG3" s="157"/>
      <c r="BPH3" s="157"/>
      <c r="BPI3" s="157"/>
      <c r="BPJ3" s="157"/>
      <c r="BPK3" s="157"/>
      <c r="BPL3" s="157"/>
      <c r="BPM3" s="157"/>
      <c r="BPN3" s="157"/>
      <c r="BPO3" s="157"/>
      <c r="BPP3" s="157"/>
      <c r="BPQ3" s="157"/>
      <c r="BPR3" s="157"/>
      <c r="BPS3" s="157"/>
      <c r="BPT3" s="157"/>
      <c r="BPU3" s="157"/>
      <c r="BPV3" s="157"/>
      <c r="BPW3" s="157"/>
      <c r="BPX3" s="157"/>
      <c r="BPY3" s="157"/>
      <c r="BPZ3" s="157"/>
      <c r="BQA3" s="157"/>
      <c r="BQB3" s="157"/>
      <c r="BQC3" s="157"/>
      <c r="BQD3" s="157"/>
      <c r="BQE3" s="157"/>
      <c r="BQF3" s="157"/>
      <c r="BQG3" s="157"/>
      <c r="BQH3" s="157"/>
      <c r="BQI3" s="157"/>
      <c r="BQJ3" s="157"/>
      <c r="BQK3" s="157"/>
      <c r="BQL3" s="157"/>
      <c r="BQM3" s="157"/>
      <c r="BQN3" s="157"/>
      <c r="BQO3" s="157"/>
      <c r="BQP3" s="157"/>
      <c r="BQQ3" s="157"/>
      <c r="BQR3" s="157"/>
      <c r="BQS3" s="157"/>
      <c r="BQT3" s="157"/>
      <c r="BQU3" s="157"/>
      <c r="BQV3" s="157"/>
      <c r="BQW3" s="157"/>
      <c r="BQX3" s="157"/>
      <c r="BQY3" s="157"/>
      <c r="BQZ3" s="157"/>
      <c r="BRA3" s="157"/>
      <c r="BRB3" s="157"/>
      <c r="BRC3" s="157"/>
      <c r="BRD3" s="157"/>
      <c r="BRE3" s="157"/>
      <c r="BRF3" s="157"/>
      <c r="BRG3" s="157"/>
      <c r="BRH3" s="157"/>
      <c r="BRI3" s="157"/>
      <c r="BRJ3" s="157"/>
      <c r="BRK3" s="157"/>
      <c r="BRL3" s="157"/>
      <c r="BRM3" s="157"/>
      <c r="BRN3" s="157"/>
      <c r="BRO3" s="157"/>
      <c r="BRP3" s="157"/>
      <c r="BRQ3" s="157"/>
      <c r="BRR3" s="157"/>
      <c r="BRS3" s="157"/>
      <c r="BRT3" s="157"/>
      <c r="BRU3" s="157"/>
      <c r="BRV3" s="157"/>
      <c r="BRW3" s="157"/>
      <c r="BRX3" s="157"/>
      <c r="BRY3" s="157"/>
      <c r="BRZ3" s="157"/>
      <c r="BSA3" s="157"/>
      <c r="BSB3" s="157"/>
      <c r="BSC3" s="157"/>
      <c r="BSD3" s="157"/>
      <c r="BSE3" s="157"/>
      <c r="BSF3" s="157"/>
      <c r="BSG3" s="157"/>
      <c r="BSH3" s="157"/>
      <c r="BSI3" s="157"/>
      <c r="BSJ3" s="157"/>
      <c r="BSK3" s="157"/>
      <c r="BSL3" s="157"/>
      <c r="BSM3" s="157"/>
      <c r="BSN3" s="157"/>
      <c r="BSO3" s="157"/>
      <c r="BSP3" s="157"/>
      <c r="BSQ3" s="157"/>
      <c r="BSR3" s="157"/>
      <c r="BSS3" s="157"/>
      <c r="BST3" s="157"/>
      <c r="BSU3" s="157"/>
      <c r="BSV3" s="157"/>
      <c r="BSW3" s="157"/>
      <c r="BSX3" s="157"/>
      <c r="BSY3" s="157"/>
      <c r="BSZ3" s="157"/>
      <c r="BTA3" s="157"/>
      <c r="BTB3" s="157"/>
      <c r="BTC3" s="157"/>
      <c r="BTD3" s="157"/>
      <c r="BTE3" s="157"/>
      <c r="BTF3" s="157"/>
      <c r="BTG3" s="157"/>
      <c r="BTH3" s="157"/>
      <c r="BTI3" s="157"/>
      <c r="BTJ3" s="157"/>
      <c r="BTK3" s="157"/>
      <c r="BTL3" s="157"/>
      <c r="BTM3" s="157"/>
      <c r="BTN3" s="157"/>
      <c r="BTO3" s="157"/>
      <c r="BTP3" s="157"/>
      <c r="BTQ3" s="157"/>
      <c r="BTR3" s="157"/>
      <c r="BTS3" s="157"/>
      <c r="BTT3" s="157"/>
      <c r="BTU3" s="157"/>
      <c r="BTV3" s="157"/>
      <c r="BTW3" s="157"/>
      <c r="BTX3" s="157"/>
      <c r="BTY3" s="157"/>
      <c r="BTZ3" s="157"/>
      <c r="BUA3" s="157"/>
      <c r="BUB3" s="157"/>
      <c r="BUC3" s="157"/>
      <c r="BUD3" s="157"/>
      <c r="BUE3" s="157"/>
      <c r="BUF3" s="157"/>
      <c r="BUG3" s="157"/>
      <c r="BUH3" s="157"/>
      <c r="BUI3" s="157"/>
      <c r="BUJ3" s="157"/>
      <c r="BUK3" s="157"/>
      <c r="BUL3" s="157"/>
      <c r="BUM3" s="157"/>
      <c r="BUN3" s="157"/>
      <c r="BUO3" s="157"/>
      <c r="BUP3" s="157"/>
      <c r="BUQ3" s="157"/>
      <c r="BUR3" s="157"/>
      <c r="BUS3" s="157"/>
      <c r="BUT3" s="157"/>
      <c r="BUU3" s="157"/>
      <c r="BUV3" s="157"/>
      <c r="BUW3" s="157"/>
      <c r="BUX3" s="157"/>
      <c r="BUY3" s="157"/>
      <c r="BUZ3" s="157"/>
      <c r="BVA3" s="157"/>
      <c r="BVB3" s="157"/>
      <c r="BVC3" s="157"/>
      <c r="BVD3" s="157"/>
      <c r="BVE3" s="157"/>
      <c r="BVF3" s="157"/>
      <c r="BVG3" s="157"/>
      <c r="BVH3" s="157"/>
      <c r="BVI3" s="157"/>
      <c r="BVJ3" s="157"/>
      <c r="BVK3" s="157"/>
      <c r="BVL3" s="157"/>
      <c r="BVM3" s="157"/>
      <c r="BVN3" s="157"/>
      <c r="BVO3" s="157"/>
      <c r="BVP3" s="157"/>
      <c r="BVQ3" s="157"/>
      <c r="BVR3" s="157"/>
      <c r="BVS3" s="157"/>
      <c r="BVT3" s="157"/>
      <c r="BVU3" s="157"/>
      <c r="BVV3" s="157"/>
      <c r="BVW3" s="157"/>
      <c r="BVX3" s="157"/>
      <c r="BVY3" s="157"/>
      <c r="BVZ3" s="157"/>
      <c r="BWA3" s="157"/>
      <c r="BWB3" s="157"/>
      <c r="BWC3" s="157"/>
      <c r="BWD3" s="157"/>
      <c r="BWE3" s="157"/>
      <c r="BWF3" s="157"/>
      <c r="BWG3" s="157"/>
      <c r="BWH3" s="157"/>
      <c r="BWI3" s="157"/>
      <c r="BWJ3" s="157"/>
      <c r="BWK3" s="157"/>
      <c r="BWL3" s="157"/>
      <c r="BWM3" s="157"/>
      <c r="BWN3" s="157"/>
      <c r="BWO3" s="157"/>
      <c r="BWP3" s="157"/>
      <c r="BWQ3" s="157"/>
      <c r="BWR3" s="157"/>
      <c r="BWS3" s="157"/>
      <c r="BWT3" s="157"/>
      <c r="BWU3" s="157"/>
      <c r="BWV3" s="157"/>
      <c r="BWW3" s="157"/>
      <c r="BWX3" s="157"/>
      <c r="BWY3" s="157"/>
      <c r="BWZ3" s="157"/>
      <c r="BXA3" s="157"/>
      <c r="BXB3" s="157"/>
      <c r="BXC3" s="157"/>
      <c r="BXD3" s="157"/>
      <c r="BXE3" s="157"/>
      <c r="BXF3" s="157"/>
      <c r="BXG3" s="157"/>
      <c r="BXH3" s="157"/>
      <c r="BXI3" s="157"/>
      <c r="BXJ3" s="157"/>
      <c r="BXK3" s="157"/>
      <c r="BXL3" s="157"/>
      <c r="BXM3" s="157"/>
      <c r="BXN3" s="157"/>
      <c r="BXO3" s="157"/>
      <c r="BXP3" s="157"/>
      <c r="BXQ3" s="157"/>
      <c r="BXR3" s="157"/>
      <c r="BXS3" s="157"/>
      <c r="BXT3" s="157"/>
      <c r="BXU3" s="157"/>
      <c r="BXV3" s="157"/>
      <c r="BXW3" s="157"/>
      <c r="BXX3" s="157"/>
      <c r="BXY3" s="157"/>
      <c r="BXZ3" s="157"/>
      <c r="BYA3" s="157"/>
      <c r="BYB3" s="157"/>
      <c r="BYC3" s="157"/>
      <c r="BYD3" s="157"/>
      <c r="BYE3" s="157"/>
      <c r="BYF3" s="157"/>
      <c r="BYG3" s="157"/>
      <c r="BYH3" s="157"/>
      <c r="BYI3" s="157"/>
      <c r="BYJ3" s="157"/>
      <c r="BYK3" s="157"/>
      <c r="BYL3" s="157"/>
      <c r="BYM3" s="157"/>
      <c r="BYN3" s="157"/>
      <c r="BYO3" s="157"/>
      <c r="BYP3" s="157"/>
      <c r="BYQ3" s="157"/>
      <c r="BYR3" s="157"/>
      <c r="BYS3" s="157"/>
      <c r="BYT3" s="157"/>
      <c r="BYU3" s="157"/>
      <c r="BYV3" s="157"/>
      <c r="BYW3" s="157"/>
      <c r="BYX3" s="157"/>
      <c r="BYY3" s="157"/>
      <c r="BYZ3" s="157"/>
      <c r="BZA3" s="157"/>
      <c r="BZB3" s="157"/>
      <c r="BZC3" s="157"/>
      <c r="BZD3" s="157"/>
      <c r="BZE3" s="157"/>
      <c r="BZF3" s="157"/>
      <c r="BZG3" s="157"/>
      <c r="BZH3" s="157"/>
      <c r="BZI3" s="157"/>
      <c r="BZJ3" s="157"/>
      <c r="BZK3" s="157"/>
      <c r="BZL3" s="157"/>
      <c r="BZM3" s="157"/>
      <c r="BZN3" s="157"/>
      <c r="BZO3" s="157"/>
      <c r="BZP3" s="157"/>
      <c r="BZQ3" s="157"/>
      <c r="BZR3" s="157"/>
      <c r="BZS3" s="157"/>
      <c r="BZT3" s="157"/>
      <c r="BZU3" s="157"/>
      <c r="BZV3" s="157"/>
      <c r="BZW3" s="157"/>
      <c r="BZX3" s="157"/>
      <c r="BZY3" s="157"/>
      <c r="BZZ3" s="157"/>
      <c r="CAA3" s="157"/>
      <c r="CAB3" s="157"/>
      <c r="CAC3" s="157"/>
      <c r="CAD3" s="157"/>
      <c r="CAE3" s="157"/>
      <c r="CAF3" s="157"/>
      <c r="CAG3" s="157"/>
      <c r="CAH3" s="157"/>
      <c r="CAI3" s="157"/>
      <c r="CAJ3" s="157"/>
      <c r="CAK3" s="157"/>
      <c r="CAL3" s="157"/>
      <c r="CAM3" s="157"/>
      <c r="CAN3" s="157"/>
      <c r="CAO3" s="157"/>
      <c r="CAP3" s="157"/>
      <c r="CAQ3" s="157"/>
      <c r="CAR3" s="157"/>
      <c r="CAS3" s="157"/>
      <c r="CAT3" s="157"/>
      <c r="CAU3" s="157"/>
      <c r="CAV3" s="157"/>
      <c r="CAW3" s="157"/>
      <c r="CAX3" s="157"/>
      <c r="CAY3" s="157"/>
      <c r="CAZ3" s="157"/>
      <c r="CBA3" s="157"/>
      <c r="CBB3" s="157"/>
      <c r="CBC3" s="157"/>
      <c r="CBD3" s="157"/>
      <c r="CBE3" s="157"/>
      <c r="CBF3" s="157"/>
      <c r="CBG3" s="157"/>
      <c r="CBH3" s="157"/>
      <c r="CBI3" s="157"/>
      <c r="CBJ3" s="157"/>
      <c r="CBK3" s="157"/>
      <c r="CBL3" s="157"/>
      <c r="CBM3" s="157"/>
      <c r="CBN3" s="157"/>
      <c r="CBO3" s="157"/>
      <c r="CBP3" s="157"/>
      <c r="CBQ3" s="157"/>
      <c r="CBR3" s="157"/>
      <c r="CBS3" s="157"/>
      <c r="CBT3" s="157"/>
      <c r="CBU3" s="157"/>
      <c r="CBV3" s="157"/>
      <c r="CBW3" s="157"/>
      <c r="CBX3" s="157"/>
      <c r="CBY3" s="157"/>
      <c r="CBZ3" s="157"/>
      <c r="CCA3" s="157"/>
      <c r="CCB3" s="157"/>
      <c r="CCC3" s="157"/>
      <c r="CCD3" s="157"/>
      <c r="CCE3" s="157"/>
      <c r="CCF3" s="157"/>
      <c r="CCG3" s="157"/>
      <c r="CCH3" s="157"/>
      <c r="CCI3" s="157"/>
      <c r="CCJ3" s="157"/>
      <c r="CCK3" s="157"/>
      <c r="CCL3" s="157"/>
      <c r="CCM3" s="157"/>
      <c r="CCN3" s="157"/>
      <c r="CCO3" s="157"/>
      <c r="CCP3" s="157"/>
      <c r="CCQ3" s="157"/>
      <c r="CCR3" s="157"/>
      <c r="CCS3" s="157"/>
      <c r="CCT3" s="157"/>
      <c r="CCU3" s="157"/>
      <c r="CCV3" s="157"/>
      <c r="CCW3" s="157"/>
      <c r="CCX3" s="157"/>
      <c r="CCY3" s="157"/>
      <c r="CCZ3" s="157"/>
      <c r="CDA3" s="157"/>
      <c r="CDB3" s="157"/>
      <c r="CDC3" s="157"/>
      <c r="CDD3" s="157"/>
      <c r="CDE3" s="157"/>
      <c r="CDF3" s="157"/>
      <c r="CDG3" s="157"/>
      <c r="CDH3" s="157"/>
      <c r="CDI3" s="157"/>
      <c r="CDJ3" s="157"/>
      <c r="CDK3" s="157"/>
      <c r="CDL3" s="157"/>
      <c r="CDM3" s="157"/>
      <c r="CDN3" s="157"/>
      <c r="CDO3" s="157"/>
      <c r="CDP3" s="157"/>
      <c r="CDQ3" s="157"/>
      <c r="CDR3" s="157"/>
      <c r="CDS3" s="157"/>
      <c r="CDT3" s="157"/>
      <c r="CDU3" s="157"/>
      <c r="CDV3" s="157"/>
      <c r="CDW3" s="157"/>
      <c r="CDX3" s="157"/>
      <c r="CDY3" s="157"/>
      <c r="CDZ3" s="157"/>
      <c r="CEA3" s="157"/>
      <c r="CEB3" s="157"/>
      <c r="CEC3" s="157"/>
      <c r="CED3" s="157"/>
      <c r="CEE3" s="157"/>
      <c r="CEF3" s="157"/>
      <c r="CEG3" s="157"/>
      <c r="CEH3" s="157"/>
      <c r="CEI3" s="157"/>
      <c r="CEJ3" s="157"/>
      <c r="CEK3" s="157"/>
      <c r="CEL3" s="157"/>
      <c r="CEM3" s="157"/>
      <c r="CEN3" s="157"/>
      <c r="CEO3" s="157"/>
      <c r="CEP3" s="157"/>
      <c r="CEQ3" s="157"/>
      <c r="CER3" s="157"/>
      <c r="CES3" s="157"/>
      <c r="CET3" s="157"/>
      <c r="CEU3" s="157"/>
      <c r="CEV3" s="157"/>
      <c r="CEW3" s="157"/>
      <c r="CEX3" s="157"/>
      <c r="CEY3" s="157"/>
      <c r="CEZ3" s="157"/>
      <c r="CFA3" s="157"/>
      <c r="CFB3" s="157"/>
      <c r="CFC3" s="157"/>
      <c r="CFD3" s="157"/>
      <c r="CFE3" s="157"/>
      <c r="CFF3" s="157"/>
      <c r="CFG3" s="157"/>
      <c r="CFH3" s="157"/>
      <c r="CFI3" s="157"/>
      <c r="CFJ3" s="157"/>
      <c r="CFK3" s="157"/>
      <c r="CFL3" s="157"/>
      <c r="CFM3" s="157"/>
      <c r="CFN3" s="157"/>
      <c r="CFO3" s="157"/>
      <c r="CFP3" s="157"/>
      <c r="CFQ3" s="157"/>
      <c r="CFR3" s="157"/>
      <c r="CFS3" s="157"/>
      <c r="CFT3" s="157"/>
      <c r="CFU3" s="157"/>
      <c r="CFV3" s="157"/>
      <c r="CFW3" s="157"/>
      <c r="CFX3" s="157"/>
      <c r="CFY3" s="157"/>
      <c r="CFZ3" s="157"/>
      <c r="CGA3" s="157"/>
      <c r="CGB3" s="157"/>
      <c r="CGC3" s="157"/>
      <c r="CGD3" s="157"/>
      <c r="CGE3" s="157"/>
      <c r="CGF3" s="157"/>
      <c r="CGG3" s="157"/>
      <c r="CGH3" s="157"/>
      <c r="CGI3" s="157"/>
      <c r="CGJ3" s="157"/>
      <c r="CGK3" s="157"/>
      <c r="CGL3" s="157"/>
      <c r="CGM3" s="157"/>
      <c r="CGN3" s="157"/>
      <c r="CGO3" s="157"/>
      <c r="CGP3" s="157"/>
      <c r="CGQ3" s="157"/>
      <c r="CGR3" s="157"/>
      <c r="CGS3" s="157"/>
      <c r="CGT3" s="157"/>
      <c r="CGU3" s="157"/>
      <c r="CGV3" s="157"/>
      <c r="CGW3" s="157"/>
      <c r="CGX3" s="157"/>
      <c r="CGY3" s="157"/>
      <c r="CGZ3" s="157"/>
      <c r="CHA3" s="157"/>
      <c r="CHB3" s="157"/>
      <c r="CHC3" s="157"/>
      <c r="CHD3" s="157"/>
      <c r="CHE3" s="157"/>
      <c r="CHF3" s="157"/>
      <c r="CHG3" s="157"/>
      <c r="CHH3" s="157"/>
      <c r="CHI3" s="157"/>
      <c r="CHJ3" s="157"/>
      <c r="CHK3" s="157"/>
      <c r="CHL3" s="157"/>
      <c r="CHM3" s="157"/>
      <c r="CHN3" s="157"/>
      <c r="CHO3" s="157"/>
      <c r="CHP3" s="157"/>
      <c r="CHQ3" s="157"/>
      <c r="CHR3" s="157"/>
      <c r="CHS3" s="157"/>
      <c r="CHT3" s="157"/>
      <c r="CHU3" s="157"/>
      <c r="CHV3" s="157"/>
      <c r="CHW3" s="157"/>
      <c r="CHX3" s="157"/>
      <c r="CHY3" s="157"/>
      <c r="CHZ3" s="157"/>
      <c r="CIA3" s="157"/>
      <c r="CIB3" s="157"/>
      <c r="CIC3" s="157"/>
      <c r="CID3" s="157"/>
      <c r="CIE3" s="157"/>
      <c r="CIF3" s="157"/>
      <c r="CIG3" s="157"/>
      <c r="CIH3" s="157"/>
      <c r="CII3" s="157"/>
      <c r="CIJ3" s="157"/>
      <c r="CIK3" s="157"/>
      <c r="CIL3" s="157"/>
      <c r="CIM3" s="157"/>
      <c r="CIN3" s="157"/>
      <c r="CIO3" s="157"/>
      <c r="CIP3" s="157"/>
      <c r="CIQ3" s="157"/>
      <c r="CIR3" s="157"/>
      <c r="CIS3" s="157"/>
      <c r="CIT3" s="157"/>
      <c r="CIU3" s="157"/>
      <c r="CIV3" s="157"/>
      <c r="CIW3" s="157"/>
      <c r="CIX3" s="157"/>
      <c r="CIY3" s="157"/>
      <c r="CIZ3" s="157"/>
      <c r="CJA3" s="157"/>
      <c r="CJB3" s="157"/>
      <c r="CJC3" s="157"/>
      <c r="CJD3" s="157"/>
      <c r="CJE3" s="157"/>
      <c r="CJF3" s="157"/>
      <c r="CJG3" s="157"/>
      <c r="CJH3" s="157"/>
      <c r="CJI3" s="157"/>
      <c r="CJJ3" s="157"/>
      <c r="CJK3" s="157"/>
      <c r="CJL3" s="157"/>
      <c r="CJM3" s="157"/>
      <c r="CJN3" s="157"/>
      <c r="CJO3" s="157"/>
      <c r="CJP3" s="157"/>
      <c r="CJQ3" s="157"/>
      <c r="CJR3" s="157"/>
      <c r="CJS3" s="157"/>
      <c r="CJT3" s="157"/>
      <c r="CJU3" s="157"/>
      <c r="CJV3" s="157"/>
      <c r="CJW3" s="157"/>
      <c r="CJX3" s="157"/>
      <c r="CJY3" s="157"/>
      <c r="CJZ3" s="157"/>
      <c r="CKA3" s="157"/>
      <c r="CKB3" s="157"/>
      <c r="CKC3" s="157"/>
      <c r="CKD3" s="157"/>
      <c r="CKE3" s="157"/>
      <c r="CKF3" s="157"/>
      <c r="CKG3" s="157"/>
      <c r="CKH3" s="157"/>
      <c r="CKI3" s="157"/>
      <c r="CKJ3" s="157"/>
      <c r="CKK3" s="157"/>
      <c r="CKL3" s="157"/>
      <c r="CKM3" s="157"/>
      <c r="CKN3" s="157"/>
      <c r="CKO3" s="157"/>
      <c r="CKP3" s="157"/>
      <c r="CKQ3" s="157"/>
      <c r="CKR3" s="157"/>
      <c r="CKS3" s="157"/>
      <c r="CKT3" s="157"/>
      <c r="CKU3" s="157"/>
      <c r="CKV3" s="157"/>
      <c r="CKW3" s="157"/>
      <c r="CKX3" s="157"/>
      <c r="CKY3" s="157"/>
      <c r="CKZ3" s="157"/>
      <c r="CLA3" s="157"/>
      <c r="CLB3" s="157"/>
      <c r="CLC3" s="157"/>
      <c r="CLD3" s="157"/>
      <c r="CLE3" s="157"/>
      <c r="CLF3" s="157"/>
      <c r="CLG3" s="157"/>
      <c r="CLH3" s="157"/>
      <c r="CLI3" s="157"/>
      <c r="CLJ3" s="157"/>
      <c r="CLK3" s="157"/>
      <c r="CLL3" s="157"/>
      <c r="CLM3" s="157"/>
      <c r="CLN3" s="157"/>
      <c r="CLO3" s="157"/>
      <c r="CLP3" s="157"/>
      <c r="CLQ3" s="157"/>
      <c r="CLR3" s="157"/>
      <c r="CLS3" s="157"/>
      <c r="CLT3" s="157"/>
      <c r="CLU3" s="157"/>
      <c r="CLV3" s="157"/>
      <c r="CLW3" s="157"/>
      <c r="CLX3" s="157"/>
      <c r="CLY3" s="157"/>
      <c r="CLZ3" s="157"/>
      <c r="CMA3" s="157"/>
      <c r="CMB3" s="157"/>
      <c r="CMC3" s="157"/>
      <c r="CMD3" s="157"/>
      <c r="CME3" s="157"/>
      <c r="CMF3" s="157"/>
      <c r="CMG3" s="157"/>
      <c r="CMH3" s="157"/>
      <c r="CMI3" s="157"/>
      <c r="CMJ3" s="157"/>
      <c r="CMK3" s="157"/>
      <c r="CML3" s="157"/>
      <c r="CMM3" s="157"/>
      <c r="CMN3" s="157"/>
      <c r="CMO3" s="157"/>
      <c r="CMP3" s="157"/>
      <c r="CMQ3" s="157"/>
      <c r="CMR3" s="157"/>
      <c r="CMS3" s="157"/>
      <c r="CMT3" s="157"/>
      <c r="CMU3" s="157"/>
      <c r="CMV3" s="157"/>
      <c r="CMW3" s="157"/>
      <c r="CMX3" s="157"/>
      <c r="CMY3" s="157"/>
      <c r="CMZ3" s="157"/>
      <c r="CNA3" s="157"/>
      <c r="CNB3" s="157"/>
      <c r="CNC3" s="157"/>
      <c r="CND3" s="157"/>
      <c r="CNE3" s="157"/>
      <c r="CNF3" s="157"/>
      <c r="CNG3" s="157"/>
      <c r="CNH3" s="157"/>
      <c r="CNI3" s="157"/>
      <c r="CNJ3" s="157"/>
      <c r="CNK3" s="157"/>
      <c r="CNL3" s="157"/>
      <c r="CNM3" s="157"/>
      <c r="CNN3" s="157"/>
      <c r="CNO3" s="157"/>
      <c r="CNP3" s="157"/>
      <c r="CNQ3" s="157"/>
      <c r="CNR3" s="157"/>
      <c r="CNS3" s="157"/>
      <c r="CNT3" s="157"/>
      <c r="CNU3" s="157"/>
      <c r="CNV3" s="157"/>
      <c r="CNW3" s="157"/>
      <c r="CNX3" s="157"/>
      <c r="CNY3" s="157"/>
      <c r="CNZ3" s="157"/>
      <c r="COA3" s="157"/>
      <c r="COB3" s="157"/>
      <c r="COC3" s="157"/>
      <c r="COD3" s="157"/>
      <c r="COE3" s="157"/>
      <c r="COF3" s="157"/>
      <c r="COG3" s="157"/>
      <c r="COH3" s="157"/>
      <c r="COI3" s="157"/>
      <c r="COJ3" s="157"/>
      <c r="COK3" s="157"/>
      <c r="COL3" s="157"/>
      <c r="COM3" s="157"/>
      <c r="CON3" s="157"/>
      <c r="COO3" s="157"/>
      <c r="COP3" s="157"/>
      <c r="COQ3" s="157"/>
      <c r="COR3" s="157"/>
      <c r="COS3" s="157"/>
      <c r="COT3" s="157"/>
      <c r="COU3" s="157"/>
      <c r="COV3" s="157"/>
      <c r="COW3" s="157"/>
      <c r="COX3" s="157"/>
      <c r="COY3" s="157"/>
      <c r="COZ3" s="157"/>
      <c r="CPA3" s="157"/>
      <c r="CPB3" s="157"/>
      <c r="CPC3" s="157"/>
      <c r="CPD3" s="157"/>
      <c r="CPE3" s="157"/>
      <c r="CPF3" s="157"/>
      <c r="CPG3" s="157"/>
      <c r="CPH3" s="157"/>
      <c r="CPI3" s="157"/>
      <c r="CPJ3" s="157"/>
      <c r="CPK3" s="157"/>
      <c r="CPL3" s="157"/>
      <c r="CPM3" s="157"/>
      <c r="CPN3" s="157"/>
      <c r="CPO3" s="157"/>
      <c r="CPP3" s="157"/>
      <c r="CPQ3" s="157"/>
      <c r="CPR3" s="157"/>
      <c r="CPS3" s="157"/>
      <c r="CPT3" s="157"/>
      <c r="CPU3" s="157"/>
      <c r="CPV3" s="157"/>
      <c r="CPW3" s="157"/>
      <c r="CPX3" s="157"/>
      <c r="CPY3" s="157"/>
      <c r="CPZ3" s="157"/>
      <c r="CQA3" s="157"/>
      <c r="CQB3" s="157"/>
      <c r="CQC3" s="157"/>
      <c r="CQD3" s="157"/>
      <c r="CQE3" s="157"/>
      <c r="CQF3" s="157"/>
      <c r="CQG3" s="157"/>
      <c r="CQH3" s="157"/>
      <c r="CQI3" s="157"/>
      <c r="CQJ3" s="157"/>
      <c r="CQK3" s="157"/>
      <c r="CQL3" s="157"/>
      <c r="CQM3" s="157"/>
      <c r="CQN3" s="157"/>
      <c r="CQO3" s="157"/>
      <c r="CQP3" s="157"/>
      <c r="CQQ3" s="157"/>
      <c r="CQR3" s="157"/>
      <c r="CQS3" s="157"/>
      <c r="CQT3" s="157"/>
      <c r="CQU3" s="157"/>
      <c r="CQV3" s="157"/>
      <c r="CQW3" s="157"/>
      <c r="CQX3" s="157"/>
      <c r="CQY3" s="157"/>
      <c r="CQZ3" s="157"/>
      <c r="CRA3" s="157"/>
      <c r="CRB3" s="157"/>
      <c r="CRC3" s="157"/>
      <c r="CRD3" s="157"/>
      <c r="CRE3" s="157"/>
      <c r="CRF3" s="157"/>
      <c r="CRG3" s="157"/>
      <c r="CRH3" s="157"/>
      <c r="CRI3" s="157"/>
      <c r="CRJ3" s="157"/>
      <c r="CRK3" s="157"/>
      <c r="CRL3" s="157"/>
      <c r="CRM3" s="157"/>
      <c r="CRN3" s="157"/>
      <c r="CRO3" s="157"/>
      <c r="CRP3" s="157"/>
      <c r="CRQ3" s="157"/>
      <c r="CRR3" s="157"/>
      <c r="CRS3" s="157"/>
      <c r="CRT3" s="157"/>
      <c r="CRU3" s="157"/>
      <c r="CRV3" s="157"/>
      <c r="CRW3" s="157"/>
      <c r="CRX3" s="157"/>
      <c r="CRY3" s="157"/>
      <c r="CRZ3" s="157"/>
      <c r="CSA3" s="157"/>
      <c r="CSB3" s="157"/>
      <c r="CSC3" s="157"/>
      <c r="CSD3" s="157"/>
      <c r="CSE3" s="157"/>
      <c r="CSF3" s="157"/>
      <c r="CSG3" s="157"/>
      <c r="CSH3" s="157"/>
      <c r="CSI3" s="157"/>
      <c r="CSJ3" s="157"/>
      <c r="CSK3" s="157"/>
      <c r="CSL3" s="157"/>
      <c r="CSM3" s="157"/>
      <c r="CSN3" s="157"/>
      <c r="CSO3" s="157"/>
      <c r="CSP3" s="157"/>
      <c r="CSQ3" s="157"/>
      <c r="CSR3" s="157"/>
      <c r="CSS3" s="157"/>
      <c r="CST3" s="157"/>
      <c r="CSU3" s="157"/>
      <c r="CSV3" s="157"/>
      <c r="CSW3" s="157"/>
      <c r="CSX3" s="157"/>
      <c r="CSY3" s="157"/>
      <c r="CSZ3" s="157"/>
      <c r="CTA3" s="157"/>
      <c r="CTB3" s="157"/>
      <c r="CTC3" s="157"/>
      <c r="CTD3" s="157"/>
      <c r="CTE3" s="157"/>
      <c r="CTF3" s="157"/>
      <c r="CTG3" s="157"/>
      <c r="CTH3" s="157"/>
      <c r="CTI3" s="157"/>
      <c r="CTJ3" s="157"/>
      <c r="CTK3" s="157"/>
      <c r="CTL3" s="157"/>
      <c r="CTM3" s="157"/>
      <c r="CTN3" s="157"/>
      <c r="CTO3" s="157"/>
      <c r="CTP3" s="157"/>
      <c r="CTQ3" s="157"/>
      <c r="CTR3" s="157"/>
      <c r="CTS3" s="157"/>
      <c r="CTT3" s="157"/>
      <c r="CTU3" s="157"/>
      <c r="CTV3" s="157"/>
      <c r="CTW3" s="157"/>
      <c r="CTX3" s="157"/>
      <c r="CTY3" s="157"/>
      <c r="CTZ3" s="157"/>
      <c r="CUA3" s="157"/>
      <c r="CUB3" s="157"/>
      <c r="CUC3" s="157"/>
      <c r="CUD3" s="157"/>
      <c r="CUE3" s="157"/>
      <c r="CUF3" s="157"/>
      <c r="CUG3" s="157"/>
      <c r="CUH3" s="157"/>
      <c r="CUI3" s="157"/>
      <c r="CUJ3" s="157"/>
      <c r="CUK3" s="157"/>
      <c r="CUL3" s="157"/>
      <c r="CUM3" s="157"/>
      <c r="CUN3" s="157"/>
      <c r="CUO3" s="157"/>
      <c r="CUP3" s="157"/>
      <c r="CUQ3" s="157"/>
      <c r="CUR3" s="157"/>
      <c r="CUS3" s="157"/>
      <c r="CUT3" s="157"/>
      <c r="CUU3" s="157"/>
      <c r="CUV3" s="157"/>
      <c r="CUW3" s="157"/>
      <c r="CUX3" s="157"/>
      <c r="CUY3" s="157"/>
      <c r="CUZ3" s="157"/>
      <c r="CVA3" s="157"/>
      <c r="CVB3" s="157"/>
      <c r="CVC3" s="157"/>
      <c r="CVD3" s="157"/>
      <c r="CVE3" s="157"/>
      <c r="CVF3" s="157"/>
      <c r="CVG3" s="157"/>
      <c r="CVH3" s="157"/>
      <c r="CVI3" s="157"/>
      <c r="CVJ3" s="157"/>
      <c r="CVK3" s="157"/>
      <c r="CVL3" s="157"/>
      <c r="CVM3" s="157"/>
      <c r="CVN3" s="157"/>
      <c r="CVO3" s="157"/>
      <c r="CVP3" s="157"/>
      <c r="CVQ3" s="157"/>
      <c r="CVR3" s="157"/>
      <c r="CVS3" s="157"/>
      <c r="CVT3" s="157"/>
      <c r="CVU3" s="157"/>
      <c r="CVV3" s="157"/>
      <c r="CVW3" s="157"/>
      <c r="CVX3" s="157"/>
      <c r="CVY3" s="157"/>
      <c r="CVZ3" s="157"/>
      <c r="CWA3" s="157"/>
      <c r="CWB3" s="157"/>
      <c r="CWC3" s="157"/>
      <c r="CWD3" s="157"/>
      <c r="CWE3" s="157"/>
      <c r="CWF3" s="157"/>
      <c r="CWG3" s="157"/>
      <c r="CWH3" s="157"/>
      <c r="CWI3" s="157"/>
      <c r="CWJ3" s="157"/>
      <c r="CWK3" s="157"/>
      <c r="CWL3" s="157"/>
      <c r="CWM3" s="157"/>
      <c r="CWN3" s="157"/>
      <c r="CWO3" s="157"/>
      <c r="CWP3" s="157"/>
      <c r="CWQ3" s="157"/>
      <c r="CWR3" s="157"/>
      <c r="CWS3" s="157"/>
      <c r="CWT3" s="157"/>
      <c r="CWU3" s="157"/>
      <c r="CWV3" s="157"/>
      <c r="CWW3" s="157"/>
      <c r="CWX3" s="157"/>
      <c r="CWY3" s="157"/>
      <c r="CWZ3" s="157"/>
      <c r="CXA3" s="157"/>
      <c r="CXB3" s="157"/>
      <c r="CXC3" s="157"/>
      <c r="CXD3" s="157"/>
      <c r="CXE3" s="157"/>
      <c r="CXF3" s="157"/>
      <c r="CXG3" s="157"/>
      <c r="CXH3" s="157"/>
      <c r="CXI3" s="157"/>
      <c r="CXJ3" s="157"/>
      <c r="CXK3" s="157"/>
      <c r="CXL3" s="157"/>
      <c r="CXM3" s="157"/>
      <c r="CXN3" s="157"/>
      <c r="CXO3" s="157"/>
      <c r="CXP3" s="157"/>
      <c r="CXQ3" s="157"/>
      <c r="CXR3" s="157"/>
      <c r="CXS3" s="157"/>
      <c r="CXT3" s="157"/>
      <c r="CXU3" s="157"/>
      <c r="CXV3" s="157"/>
      <c r="CXW3" s="157"/>
      <c r="CXX3" s="157"/>
      <c r="CXY3" s="157"/>
      <c r="CXZ3" s="157"/>
      <c r="CYA3" s="157"/>
      <c r="CYB3" s="157"/>
      <c r="CYC3" s="157"/>
      <c r="CYD3" s="157"/>
      <c r="CYE3" s="157"/>
      <c r="CYF3" s="157"/>
      <c r="CYG3" s="157"/>
      <c r="CYH3" s="157"/>
      <c r="CYI3" s="157"/>
      <c r="CYJ3" s="157"/>
      <c r="CYK3" s="157"/>
      <c r="CYL3" s="157"/>
      <c r="CYM3" s="157"/>
      <c r="CYN3" s="157"/>
      <c r="CYO3" s="157"/>
      <c r="CYP3" s="157"/>
      <c r="CYQ3" s="157"/>
      <c r="CYR3" s="157"/>
      <c r="CYS3" s="157"/>
      <c r="CYT3" s="157"/>
      <c r="CYU3" s="157"/>
      <c r="CYV3" s="157"/>
      <c r="CYW3" s="157"/>
      <c r="CYX3" s="157"/>
      <c r="CYY3" s="157"/>
      <c r="CYZ3" s="157"/>
      <c r="CZA3" s="157"/>
      <c r="CZB3" s="157"/>
      <c r="CZC3" s="157"/>
      <c r="CZD3" s="157"/>
      <c r="CZE3" s="157"/>
      <c r="CZF3" s="157"/>
      <c r="CZG3" s="157"/>
      <c r="CZH3" s="157"/>
      <c r="CZI3" s="157"/>
      <c r="CZJ3" s="157"/>
      <c r="CZK3" s="157"/>
      <c r="CZL3" s="157"/>
      <c r="CZM3" s="157"/>
      <c r="CZN3" s="157"/>
      <c r="CZO3" s="157"/>
      <c r="CZP3" s="157"/>
      <c r="CZQ3" s="157"/>
      <c r="CZR3" s="157"/>
      <c r="CZS3" s="157"/>
      <c r="CZT3" s="157"/>
      <c r="CZU3" s="157"/>
      <c r="CZV3" s="157"/>
      <c r="CZW3" s="157"/>
      <c r="CZX3" s="157"/>
      <c r="CZY3" s="157"/>
      <c r="CZZ3" s="157"/>
      <c r="DAA3" s="157"/>
      <c r="DAB3" s="157"/>
      <c r="DAC3" s="157"/>
      <c r="DAD3" s="157"/>
      <c r="DAE3" s="157"/>
      <c r="DAF3" s="157"/>
      <c r="DAG3" s="157"/>
      <c r="DAH3" s="157"/>
      <c r="DAI3" s="157"/>
      <c r="DAJ3" s="157"/>
      <c r="DAK3" s="157"/>
      <c r="DAL3" s="157"/>
      <c r="DAM3" s="157"/>
      <c r="DAN3" s="157"/>
      <c r="DAO3" s="157"/>
      <c r="DAP3" s="157"/>
      <c r="DAQ3" s="157"/>
      <c r="DAR3" s="157"/>
      <c r="DAS3" s="157"/>
      <c r="DAT3" s="157"/>
      <c r="DAU3" s="157"/>
      <c r="DAV3" s="157"/>
      <c r="DAW3" s="157"/>
      <c r="DAX3" s="157"/>
      <c r="DAY3" s="157"/>
      <c r="DAZ3" s="157"/>
      <c r="DBA3" s="157"/>
      <c r="DBB3" s="157"/>
      <c r="DBC3" s="157"/>
      <c r="DBD3" s="157"/>
      <c r="DBE3" s="157"/>
      <c r="DBF3" s="157"/>
      <c r="DBG3" s="157"/>
      <c r="DBH3" s="157"/>
      <c r="DBI3" s="157"/>
      <c r="DBJ3" s="157"/>
      <c r="DBK3" s="157"/>
      <c r="DBL3" s="157"/>
      <c r="DBM3" s="157"/>
      <c r="DBN3" s="157"/>
      <c r="DBO3" s="157"/>
      <c r="DBP3" s="157"/>
      <c r="DBQ3" s="157"/>
      <c r="DBR3" s="157"/>
      <c r="DBS3" s="157"/>
      <c r="DBT3" s="157"/>
      <c r="DBU3" s="157"/>
      <c r="DBV3" s="157"/>
      <c r="DBW3" s="157"/>
      <c r="DBX3" s="157"/>
      <c r="DBY3" s="157"/>
      <c r="DBZ3" s="157"/>
      <c r="DCA3" s="157"/>
      <c r="DCB3" s="157"/>
      <c r="DCC3" s="157"/>
      <c r="DCD3" s="157"/>
      <c r="DCE3" s="157"/>
      <c r="DCF3" s="157"/>
      <c r="DCG3" s="157"/>
      <c r="DCH3" s="157"/>
      <c r="DCI3" s="157"/>
      <c r="DCJ3" s="157"/>
      <c r="DCK3" s="157"/>
      <c r="DCL3" s="157"/>
      <c r="DCM3" s="157"/>
      <c r="DCN3" s="157"/>
      <c r="DCO3" s="157"/>
      <c r="DCP3" s="157"/>
      <c r="DCQ3" s="157"/>
      <c r="DCR3" s="157"/>
      <c r="DCS3" s="157"/>
      <c r="DCT3" s="157"/>
      <c r="DCU3" s="157"/>
      <c r="DCV3" s="157"/>
      <c r="DCW3" s="157"/>
      <c r="DCX3" s="157"/>
      <c r="DCY3" s="157"/>
      <c r="DCZ3" s="157"/>
      <c r="DDA3" s="157"/>
      <c r="DDB3" s="157"/>
      <c r="DDC3" s="157"/>
      <c r="DDD3" s="157"/>
      <c r="DDE3" s="157"/>
      <c r="DDF3" s="157"/>
      <c r="DDG3" s="157"/>
      <c r="DDH3" s="157"/>
      <c r="DDI3" s="157"/>
      <c r="DDJ3" s="157"/>
      <c r="DDK3" s="157"/>
      <c r="DDL3" s="157"/>
      <c r="DDM3" s="157"/>
      <c r="DDN3" s="157"/>
      <c r="DDO3" s="157"/>
      <c r="DDP3" s="157"/>
      <c r="DDQ3" s="157"/>
      <c r="DDR3" s="157"/>
      <c r="DDS3" s="157"/>
      <c r="DDT3" s="157"/>
      <c r="DDU3" s="157"/>
      <c r="DDV3" s="157"/>
      <c r="DDW3" s="157"/>
      <c r="DDX3" s="157"/>
      <c r="DDY3" s="157"/>
      <c r="DDZ3" s="157"/>
      <c r="DEA3" s="157"/>
      <c r="DEB3" s="157"/>
      <c r="DEC3" s="157"/>
      <c r="DED3" s="157"/>
      <c r="DEE3" s="157"/>
      <c r="DEF3" s="157"/>
      <c r="DEG3" s="157"/>
      <c r="DEH3" s="157"/>
      <c r="DEI3" s="157"/>
      <c r="DEJ3" s="157"/>
      <c r="DEK3" s="157"/>
      <c r="DEL3" s="157"/>
      <c r="DEM3" s="157"/>
      <c r="DEN3" s="157"/>
      <c r="DEO3" s="157"/>
      <c r="DEP3" s="157"/>
      <c r="DEQ3" s="157"/>
      <c r="DER3" s="157"/>
      <c r="DES3" s="157"/>
      <c r="DET3" s="157"/>
      <c r="DEU3" s="157"/>
      <c r="DEV3" s="157"/>
      <c r="DEW3" s="157"/>
      <c r="DEX3" s="157"/>
      <c r="DEY3" s="157"/>
      <c r="DEZ3" s="157"/>
      <c r="DFA3" s="157"/>
      <c r="DFB3" s="157"/>
      <c r="DFC3" s="157"/>
      <c r="DFD3" s="157"/>
      <c r="DFE3" s="157"/>
      <c r="DFF3" s="157"/>
      <c r="DFG3" s="157"/>
      <c r="DFH3" s="157"/>
      <c r="DFI3" s="157"/>
      <c r="DFJ3" s="157"/>
      <c r="DFK3" s="157"/>
      <c r="DFL3" s="157"/>
      <c r="DFM3" s="157"/>
      <c r="DFN3" s="157"/>
      <c r="DFO3" s="157"/>
      <c r="DFP3" s="157"/>
      <c r="DFQ3" s="157"/>
      <c r="DFR3" s="157"/>
      <c r="DFS3" s="157"/>
      <c r="DFT3" s="157"/>
      <c r="DFU3" s="157"/>
      <c r="DFV3" s="157"/>
      <c r="DFW3" s="157"/>
      <c r="DFX3" s="157"/>
      <c r="DFY3" s="157"/>
      <c r="DFZ3" s="157"/>
      <c r="DGA3" s="157"/>
      <c r="DGB3" s="157"/>
      <c r="DGC3" s="157"/>
      <c r="DGD3" s="157"/>
      <c r="DGE3" s="157"/>
      <c r="DGF3" s="157"/>
      <c r="DGG3" s="157"/>
      <c r="DGH3" s="157"/>
      <c r="DGI3" s="157"/>
      <c r="DGJ3" s="157"/>
      <c r="DGK3" s="157"/>
      <c r="DGL3" s="157"/>
      <c r="DGM3" s="157"/>
      <c r="DGN3" s="157"/>
      <c r="DGO3" s="157"/>
      <c r="DGP3" s="157"/>
      <c r="DGQ3" s="157"/>
      <c r="DGR3" s="157"/>
      <c r="DGS3" s="157"/>
      <c r="DGT3" s="157"/>
      <c r="DGU3" s="157"/>
      <c r="DGV3" s="157"/>
      <c r="DGW3" s="157"/>
      <c r="DGX3" s="157"/>
      <c r="DGY3" s="157"/>
      <c r="DGZ3" s="157"/>
      <c r="DHA3" s="157"/>
      <c r="DHB3" s="157"/>
      <c r="DHC3" s="157"/>
      <c r="DHD3" s="157"/>
      <c r="DHE3" s="157"/>
      <c r="DHF3" s="157"/>
      <c r="DHG3" s="157"/>
      <c r="DHH3" s="157"/>
      <c r="DHI3" s="157"/>
      <c r="DHJ3" s="157"/>
      <c r="DHK3" s="157"/>
      <c r="DHL3" s="157"/>
      <c r="DHM3" s="157"/>
      <c r="DHN3" s="157"/>
      <c r="DHO3" s="157"/>
      <c r="DHP3" s="157"/>
      <c r="DHQ3" s="157"/>
      <c r="DHR3" s="157"/>
      <c r="DHS3" s="157"/>
      <c r="DHT3" s="157"/>
      <c r="DHU3" s="157"/>
      <c r="DHV3" s="157"/>
      <c r="DHW3" s="157"/>
      <c r="DHX3" s="157"/>
      <c r="DHY3" s="157"/>
      <c r="DHZ3" s="157"/>
      <c r="DIA3" s="157"/>
      <c r="DIB3" s="157"/>
      <c r="DIC3" s="157"/>
      <c r="DID3" s="157"/>
      <c r="DIE3" s="157"/>
      <c r="DIF3" s="157"/>
      <c r="DIG3" s="157"/>
      <c r="DIH3" s="157"/>
      <c r="DII3" s="157"/>
      <c r="DIJ3" s="157"/>
      <c r="DIK3" s="157"/>
      <c r="DIL3" s="157"/>
      <c r="DIM3" s="157"/>
      <c r="DIN3" s="157"/>
      <c r="DIO3" s="157"/>
      <c r="DIP3" s="157"/>
      <c r="DIQ3" s="157"/>
      <c r="DIR3" s="157"/>
      <c r="DIS3" s="157"/>
      <c r="DIT3" s="157"/>
      <c r="DIU3" s="157"/>
      <c r="DIV3" s="157"/>
      <c r="DIW3" s="157"/>
      <c r="DIX3" s="157"/>
      <c r="DIY3" s="157"/>
      <c r="DIZ3" s="157"/>
      <c r="DJA3" s="157"/>
      <c r="DJB3" s="157"/>
      <c r="DJC3" s="157"/>
      <c r="DJD3" s="157"/>
      <c r="DJE3" s="157"/>
      <c r="DJF3" s="157"/>
      <c r="DJG3" s="157"/>
      <c r="DJH3" s="157"/>
      <c r="DJI3" s="157"/>
      <c r="DJJ3" s="157"/>
      <c r="DJK3" s="157"/>
      <c r="DJL3" s="157"/>
      <c r="DJM3" s="157"/>
      <c r="DJN3" s="157"/>
      <c r="DJO3" s="157"/>
      <c r="DJP3" s="157"/>
      <c r="DJQ3" s="157"/>
      <c r="DJR3" s="157"/>
      <c r="DJS3" s="157"/>
      <c r="DJT3" s="157"/>
      <c r="DJU3" s="157"/>
      <c r="DJV3" s="157"/>
      <c r="DJW3" s="157"/>
      <c r="DJX3" s="157"/>
      <c r="DJY3" s="157"/>
      <c r="DJZ3" s="157"/>
      <c r="DKA3" s="157"/>
      <c r="DKB3" s="157"/>
      <c r="DKC3" s="157"/>
      <c r="DKD3" s="157"/>
      <c r="DKE3" s="157"/>
      <c r="DKF3" s="157"/>
      <c r="DKG3" s="157"/>
      <c r="DKH3" s="157"/>
      <c r="DKI3" s="157"/>
      <c r="DKJ3" s="157"/>
      <c r="DKK3" s="157"/>
      <c r="DKL3" s="157"/>
      <c r="DKM3" s="157"/>
      <c r="DKN3" s="157"/>
      <c r="DKO3" s="157"/>
      <c r="DKP3" s="157"/>
      <c r="DKQ3" s="157"/>
      <c r="DKR3" s="157"/>
      <c r="DKS3" s="157"/>
      <c r="DKT3" s="157"/>
      <c r="DKU3" s="157"/>
      <c r="DKV3" s="157"/>
      <c r="DKW3" s="157"/>
      <c r="DKX3" s="157"/>
      <c r="DKY3" s="157"/>
      <c r="DKZ3" s="157"/>
      <c r="DLA3" s="157"/>
      <c r="DLB3" s="157"/>
      <c r="DLC3" s="157"/>
      <c r="DLD3" s="157"/>
      <c r="DLE3" s="157"/>
      <c r="DLF3" s="157"/>
      <c r="DLG3" s="157"/>
      <c r="DLH3" s="157"/>
      <c r="DLI3" s="157"/>
      <c r="DLJ3" s="157"/>
      <c r="DLK3" s="157"/>
      <c r="DLL3" s="157"/>
      <c r="DLM3" s="157"/>
      <c r="DLN3" s="157"/>
      <c r="DLO3" s="157"/>
      <c r="DLP3" s="157"/>
      <c r="DLQ3" s="157"/>
      <c r="DLR3" s="157"/>
      <c r="DLS3" s="157"/>
      <c r="DLT3" s="157"/>
      <c r="DLU3" s="157"/>
      <c r="DLV3" s="157"/>
      <c r="DLW3" s="157"/>
      <c r="DLX3" s="157"/>
      <c r="DLY3" s="157"/>
      <c r="DLZ3" s="157"/>
      <c r="DMA3" s="157"/>
      <c r="DMB3" s="157"/>
      <c r="DMC3" s="157"/>
      <c r="DMD3" s="157"/>
      <c r="DME3" s="157"/>
      <c r="DMF3" s="157"/>
      <c r="DMG3" s="157"/>
      <c r="DMH3" s="157"/>
      <c r="DMI3" s="157"/>
      <c r="DMJ3" s="157"/>
      <c r="DMK3" s="157"/>
      <c r="DML3" s="157"/>
      <c r="DMM3" s="157"/>
      <c r="DMN3" s="157"/>
      <c r="DMO3" s="157"/>
      <c r="DMP3" s="157"/>
      <c r="DMQ3" s="157"/>
      <c r="DMR3" s="157"/>
      <c r="DMS3" s="157"/>
      <c r="DMT3" s="157"/>
      <c r="DMU3" s="157"/>
      <c r="DMV3" s="157"/>
      <c r="DMW3" s="157"/>
      <c r="DMX3" s="157"/>
      <c r="DMY3" s="157"/>
      <c r="DMZ3" s="157"/>
      <c r="DNA3" s="157"/>
      <c r="DNB3" s="157"/>
      <c r="DNC3" s="157"/>
      <c r="DND3" s="157"/>
      <c r="DNE3" s="157"/>
      <c r="DNF3" s="157"/>
      <c r="DNG3" s="157"/>
      <c r="DNH3" s="157"/>
      <c r="DNI3" s="157"/>
      <c r="DNJ3" s="157"/>
      <c r="DNK3" s="157"/>
      <c r="DNL3" s="157"/>
      <c r="DNM3" s="157"/>
      <c r="DNN3" s="157"/>
      <c r="DNO3" s="157"/>
      <c r="DNP3" s="157"/>
      <c r="DNQ3" s="157"/>
      <c r="DNR3" s="157"/>
      <c r="DNS3" s="157"/>
      <c r="DNT3" s="157"/>
      <c r="DNU3" s="157"/>
      <c r="DNV3" s="157"/>
      <c r="DNW3" s="157"/>
      <c r="DNX3" s="157"/>
      <c r="DNY3" s="157"/>
      <c r="DNZ3" s="157"/>
      <c r="DOA3" s="157"/>
      <c r="DOB3" s="157"/>
      <c r="DOC3" s="157"/>
      <c r="DOD3" s="157"/>
      <c r="DOE3" s="157"/>
      <c r="DOF3" s="157"/>
      <c r="DOG3" s="157"/>
      <c r="DOH3" s="157"/>
      <c r="DOI3" s="157"/>
      <c r="DOJ3" s="157"/>
      <c r="DOK3" s="157"/>
      <c r="DOL3" s="157"/>
      <c r="DOM3" s="157"/>
      <c r="DON3" s="157"/>
      <c r="DOO3" s="157"/>
      <c r="DOP3" s="157"/>
      <c r="DOQ3" s="157"/>
      <c r="DOR3" s="157"/>
      <c r="DOS3" s="157"/>
      <c r="DOT3" s="157"/>
      <c r="DOU3" s="157"/>
      <c r="DOV3" s="157"/>
      <c r="DOW3" s="157"/>
      <c r="DOX3" s="157"/>
      <c r="DOY3" s="157"/>
      <c r="DOZ3" s="157"/>
      <c r="DPA3" s="157"/>
      <c r="DPB3" s="157"/>
      <c r="DPC3" s="157"/>
      <c r="DPD3" s="157"/>
      <c r="DPE3" s="157"/>
      <c r="DPF3" s="157"/>
      <c r="DPG3" s="157"/>
      <c r="DPH3" s="157"/>
      <c r="DPI3" s="157"/>
      <c r="DPJ3" s="157"/>
      <c r="DPK3" s="157"/>
      <c r="DPL3" s="157"/>
      <c r="DPM3" s="157"/>
      <c r="DPN3" s="157"/>
      <c r="DPO3" s="157"/>
      <c r="DPP3" s="157"/>
      <c r="DPQ3" s="157"/>
      <c r="DPR3" s="157"/>
      <c r="DPS3" s="157"/>
      <c r="DPT3" s="157"/>
      <c r="DPU3" s="157"/>
      <c r="DPV3" s="157"/>
      <c r="DPW3" s="157"/>
      <c r="DPX3" s="157"/>
      <c r="DPY3" s="157"/>
      <c r="DPZ3" s="157"/>
      <c r="DQA3" s="157"/>
      <c r="DQB3" s="157"/>
      <c r="DQC3" s="157"/>
      <c r="DQD3" s="157"/>
      <c r="DQE3" s="157"/>
      <c r="DQF3" s="157"/>
      <c r="DQG3" s="157"/>
      <c r="DQH3" s="157"/>
      <c r="DQI3" s="157"/>
      <c r="DQJ3" s="157"/>
      <c r="DQK3" s="157"/>
      <c r="DQL3" s="157"/>
      <c r="DQM3" s="157"/>
      <c r="DQN3" s="157"/>
      <c r="DQO3" s="157"/>
      <c r="DQP3" s="157"/>
      <c r="DQQ3" s="157"/>
      <c r="DQR3" s="157"/>
      <c r="DQS3" s="157"/>
      <c r="DQT3" s="157"/>
      <c r="DQU3" s="157"/>
      <c r="DQV3" s="157"/>
      <c r="DQW3" s="157"/>
      <c r="DQX3" s="157"/>
      <c r="DQY3" s="157"/>
      <c r="DQZ3" s="157"/>
      <c r="DRA3" s="157"/>
      <c r="DRB3" s="157"/>
      <c r="DRC3" s="157"/>
      <c r="DRD3" s="157"/>
      <c r="DRE3" s="157"/>
      <c r="DRF3" s="157"/>
      <c r="DRG3" s="157"/>
      <c r="DRH3" s="157"/>
      <c r="DRI3" s="157"/>
      <c r="DRJ3" s="157"/>
      <c r="DRK3" s="157"/>
      <c r="DRL3" s="157"/>
      <c r="DRM3" s="157"/>
      <c r="DRN3" s="157"/>
      <c r="DRO3" s="157"/>
      <c r="DRP3" s="157"/>
      <c r="DRQ3" s="157"/>
      <c r="DRR3" s="157"/>
      <c r="DRS3" s="157"/>
      <c r="DRT3" s="157"/>
      <c r="DRU3" s="157"/>
      <c r="DRV3" s="157"/>
      <c r="DRW3" s="157"/>
      <c r="DRX3" s="157"/>
      <c r="DRY3" s="157"/>
      <c r="DRZ3" s="157"/>
      <c r="DSA3" s="157"/>
      <c r="DSB3" s="157"/>
      <c r="DSC3" s="157"/>
      <c r="DSD3" s="157"/>
      <c r="DSE3" s="157"/>
      <c r="DSF3" s="157"/>
      <c r="DSG3" s="157"/>
      <c r="DSH3" s="157"/>
      <c r="DSI3" s="157"/>
      <c r="DSJ3" s="157"/>
      <c r="DSK3" s="157"/>
      <c r="DSL3" s="157"/>
      <c r="DSM3" s="157"/>
      <c r="DSN3" s="157"/>
      <c r="DSO3" s="157"/>
      <c r="DSP3" s="157"/>
      <c r="DSQ3" s="157"/>
      <c r="DSR3" s="157"/>
      <c r="DSS3" s="157"/>
      <c r="DST3" s="157"/>
      <c r="DSU3" s="157"/>
      <c r="DSV3" s="157"/>
      <c r="DSW3" s="157"/>
      <c r="DSX3" s="157"/>
      <c r="DSY3" s="157"/>
      <c r="DSZ3" s="157"/>
      <c r="DTA3" s="157"/>
      <c r="DTB3" s="157"/>
      <c r="DTC3" s="157"/>
      <c r="DTD3" s="157"/>
      <c r="DTE3" s="157"/>
      <c r="DTF3" s="157"/>
      <c r="DTG3" s="157"/>
      <c r="DTH3" s="157"/>
      <c r="DTI3" s="157"/>
      <c r="DTJ3" s="157"/>
      <c r="DTK3" s="157"/>
      <c r="DTL3" s="157"/>
      <c r="DTM3" s="157"/>
      <c r="DTN3" s="157"/>
      <c r="DTO3" s="157"/>
      <c r="DTP3" s="157"/>
      <c r="DTQ3" s="157"/>
      <c r="DTR3" s="157"/>
      <c r="DTS3" s="157"/>
      <c r="DTT3" s="157"/>
      <c r="DTU3" s="157"/>
      <c r="DTV3" s="157"/>
      <c r="DTW3" s="157"/>
      <c r="DTX3" s="157"/>
      <c r="DTY3" s="157"/>
      <c r="DTZ3" s="157"/>
      <c r="DUA3" s="157"/>
      <c r="DUB3" s="157"/>
      <c r="DUC3" s="157"/>
      <c r="DUD3" s="157"/>
      <c r="DUE3" s="157"/>
      <c r="DUF3" s="157"/>
      <c r="DUG3" s="157"/>
      <c r="DUH3" s="157"/>
      <c r="DUI3" s="157"/>
      <c r="DUJ3" s="157"/>
      <c r="DUK3" s="157"/>
      <c r="DUL3" s="157"/>
      <c r="DUM3" s="157"/>
      <c r="DUN3" s="157"/>
      <c r="DUO3" s="157"/>
      <c r="DUP3" s="157"/>
      <c r="DUQ3" s="157"/>
      <c r="DUR3" s="157"/>
      <c r="DUS3" s="157"/>
      <c r="DUT3" s="157"/>
      <c r="DUU3" s="157"/>
      <c r="DUV3" s="157"/>
      <c r="DUW3" s="157"/>
      <c r="DUX3" s="157"/>
      <c r="DUY3" s="157"/>
      <c r="DUZ3" s="157"/>
      <c r="DVA3" s="157"/>
      <c r="DVB3" s="157"/>
      <c r="DVC3" s="157"/>
      <c r="DVD3" s="157"/>
      <c r="DVE3" s="157"/>
      <c r="DVF3" s="157"/>
      <c r="DVG3" s="157"/>
      <c r="DVH3" s="157"/>
      <c r="DVI3" s="157"/>
      <c r="DVJ3" s="157"/>
      <c r="DVK3" s="157"/>
      <c r="DVL3" s="157"/>
      <c r="DVM3" s="157"/>
      <c r="DVN3" s="157"/>
      <c r="DVO3" s="157"/>
      <c r="DVP3" s="157"/>
      <c r="DVQ3" s="157"/>
      <c r="DVR3" s="157"/>
      <c r="DVS3" s="157"/>
      <c r="DVT3" s="157"/>
      <c r="DVU3" s="157"/>
      <c r="DVV3" s="157"/>
      <c r="DVW3" s="157"/>
      <c r="DVX3" s="157"/>
      <c r="DVY3" s="157"/>
      <c r="DVZ3" s="157"/>
      <c r="DWA3" s="157"/>
      <c r="DWB3" s="157"/>
      <c r="DWC3" s="157"/>
      <c r="DWD3" s="157"/>
      <c r="DWE3" s="157"/>
      <c r="DWF3" s="157"/>
      <c r="DWG3" s="157"/>
      <c r="DWH3" s="157"/>
      <c r="DWI3" s="157"/>
      <c r="DWJ3" s="157"/>
      <c r="DWK3" s="157"/>
      <c r="DWL3" s="157"/>
      <c r="DWM3" s="157"/>
      <c r="DWN3" s="157"/>
      <c r="DWO3" s="157"/>
      <c r="DWP3" s="157"/>
      <c r="DWQ3" s="157"/>
      <c r="DWR3" s="157"/>
      <c r="DWS3" s="157"/>
      <c r="DWT3" s="157"/>
      <c r="DWU3" s="157"/>
      <c r="DWV3" s="157"/>
      <c r="DWW3" s="157"/>
      <c r="DWX3" s="157"/>
      <c r="DWY3" s="157"/>
      <c r="DWZ3" s="157"/>
      <c r="DXA3" s="157"/>
      <c r="DXB3" s="157"/>
      <c r="DXC3" s="157"/>
      <c r="DXD3" s="157"/>
      <c r="DXE3" s="157"/>
      <c r="DXF3" s="157"/>
      <c r="DXG3" s="157"/>
      <c r="DXH3" s="157"/>
      <c r="DXI3" s="157"/>
      <c r="DXJ3" s="157"/>
      <c r="DXK3" s="157"/>
      <c r="DXL3" s="157"/>
      <c r="DXM3" s="157"/>
      <c r="DXN3" s="157"/>
      <c r="DXO3" s="157"/>
      <c r="DXP3" s="157"/>
      <c r="DXQ3" s="157"/>
      <c r="DXR3" s="157"/>
      <c r="DXS3" s="157"/>
      <c r="DXT3" s="157"/>
      <c r="DXU3" s="157"/>
      <c r="DXV3" s="157"/>
      <c r="DXW3" s="157"/>
      <c r="DXX3" s="157"/>
      <c r="DXY3" s="157"/>
      <c r="DXZ3" s="157"/>
      <c r="DYA3" s="157"/>
      <c r="DYB3" s="157"/>
      <c r="DYC3" s="157"/>
      <c r="DYD3" s="157"/>
      <c r="DYE3" s="157"/>
      <c r="DYF3" s="157"/>
      <c r="DYG3" s="157"/>
      <c r="DYH3" s="157"/>
      <c r="DYI3" s="157"/>
      <c r="DYJ3" s="157"/>
      <c r="DYK3" s="157"/>
      <c r="DYL3" s="157"/>
      <c r="DYM3" s="157"/>
      <c r="DYN3" s="157"/>
      <c r="DYO3" s="157"/>
      <c r="DYP3" s="157"/>
      <c r="DYQ3" s="157"/>
      <c r="DYR3" s="157"/>
      <c r="DYS3" s="157"/>
      <c r="DYT3" s="157"/>
      <c r="DYU3" s="157"/>
      <c r="DYV3" s="157"/>
      <c r="DYW3" s="157"/>
      <c r="DYX3" s="157"/>
      <c r="DYY3" s="157"/>
      <c r="DYZ3" s="157"/>
      <c r="DZA3" s="157"/>
      <c r="DZB3" s="157"/>
      <c r="DZC3" s="157"/>
      <c r="DZD3" s="157"/>
      <c r="DZE3" s="157"/>
      <c r="DZF3" s="157"/>
      <c r="DZG3" s="157"/>
      <c r="DZH3" s="157"/>
      <c r="DZI3" s="157"/>
      <c r="DZJ3" s="157"/>
      <c r="DZK3" s="157"/>
      <c r="DZL3" s="157"/>
      <c r="DZM3" s="157"/>
      <c r="DZN3" s="157"/>
      <c r="DZO3" s="157"/>
      <c r="DZP3" s="157"/>
      <c r="DZQ3" s="157"/>
      <c r="DZR3" s="157"/>
      <c r="DZS3" s="157"/>
      <c r="DZT3" s="157"/>
      <c r="DZU3" s="157"/>
      <c r="DZV3" s="157"/>
      <c r="DZW3" s="157"/>
      <c r="DZX3" s="157"/>
      <c r="DZY3" s="157"/>
      <c r="DZZ3" s="157"/>
      <c r="EAA3" s="157"/>
      <c r="EAB3" s="157"/>
      <c r="EAC3" s="157"/>
      <c r="EAD3" s="157"/>
      <c r="EAE3" s="157"/>
      <c r="EAF3" s="157"/>
      <c r="EAG3" s="157"/>
      <c r="EAH3" s="157"/>
      <c r="EAI3" s="157"/>
      <c r="EAJ3" s="157"/>
      <c r="EAK3" s="157"/>
      <c r="EAL3" s="157"/>
      <c r="EAM3" s="157"/>
      <c r="EAN3" s="157"/>
      <c r="EAO3" s="157"/>
      <c r="EAP3" s="157"/>
      <c r="EAQ3" s="157"/>
      <c r="EAR3" s="157"/>
      <c r="EAS3" s="157"/>
      <c r="EAT3" s="157"/>
      <c r="EAU3" s="157"/>
      <c r="EAV3" s="157"/>
      <c r="EAW3" s="157"/>
      <c r="EAX3" s="157"/>
      <c r="EAY3" s="157"/>
      <c r="EAZ3" s="157"/>
      <c r="EBA3" s="157"/>
      <c r="EBB3" s="157"/>
      <c r="EBC3" s="157"/>
      <c r="EBD3" s="157"/>
      <c r="EBE3" s="157"/>
      <c r="EBF3" s="157"/>
      <c r="EBG3" s="157"/>
      <c r="EBH3" s="157"/>
      <c r="EBI3" s="157"/>
      <c r="EBJ3" s="157"/>
      <c r="EBK3" s="157"/>
      <c r="EBL3" s="157"/>
      <c r="EBM3" s="157"/>
      <c r="EBN3" s="157"/>
      <c r="EBO3" s="157"/>
      <c r="EBP3" s="157"/>
      <c r="EBQ3" s="157"/>
      <c r="EBR3" s="157"/>
      <c r="EBS3" s="157"/>
      <c r="EBT3" s="157"/>
      <c r="EBU3" s="157"/>
      <c r="EBV3" s="157"/>
      <c r="EBW3" s="157"/>
      <c r="EBX3" s="157"/>
      <c r="EBY3" s="157"/>
      <c r="EBZ3" s="157"/>
      <c r="ECA3" s="157"/>
      <c r="ECB3" s="157"/>
      <c r="ECC3" s="157"/>
      <c r="ECD3" s="157"/>
      <c r="ECE3" s="157"/>
      <c r="ECF3" s="157"/>
      <c r="ECG3" s="157"/>
      <c r="ECH3" s="157"/>
      <c r="ECI3" s="157"/>
      <c r="ECJ3" s="157"/>
      <c r="ECK3" s="157"/>
      <c r="ECL3" s="157"/>
      <c r="ECM3" s="157"/>
      <c r="ECN3" s="157"/>
      <c r="ECO3" s="157"/>
      <c r="ECP3" s="157"/>
      <c r="ECQ3" s="157"/>
      <c r="ECR3" s="157"/>
      <c r="ECS3" s="157"/>
      <c r="ECT3" s="157"/>
      <c r="ECU3" s="157"/>
      <c r="ECV3" s="157"/>
      <c r="ECW3" s="157"/>
      <c r="ECX3" s="157"/>
      <c r="ECY3" s="157"/>
      <c r="ECZ3" s="157"/>
      <c r="EDA3" s="157"/>
      <c r="EDB3" s="157"/>
      <c r="EDC3" s="157"/>
      <c r="EDD3" s="157"/>
      <c r="EDE3" s="157"/>
      <c r="EDF3" s="157"/>
      <c r="EDG3" s="157"/>
      <c r="EDH3" s="157"/>
      <c r="EDI3" s="157"/>
      <c r="EDJ3" s="157"/>
      <c r="EDK3" s="157"/>
      <c r="EDL3" s="157"/>
      <c r="EDM3" s="157"/>
      <c r="EDN3" s="157"/>
      <c r="EDO3" s="157"/>
      <c r="EDP3" s="157"/>
      <c r="EDQ3" s="157"/>
      <c r="EDR3" s="157"/>
      <c r="EDS3" s="157"/>
      <c r="EDT3" s="157"/>
      <c r="EDU3" s="157"/>
      <c r="EDV3" s="157"/>
      <c r="EDW3" s="157"/>
      <c r="EDX3" s="157"/>
      <c r="EDY3" s="157"/>
      <c r="EDZ3" s="157"/>
      <c r="EEA3" s="157"/>
      <c r="EEB3" s="157"/>
      <c r="EEC3" s="157"/>
      <c r="EED3" s="157"/>
      <c r="EEE3" s="157"/>
      <c r="EEF3" s="157"/>
      <c r="EEG3" s="157"/>
      <c r="EEH3" s="157"/>
      <c r="EEI3" s="157"/>
      <c r="EEJ3" s="157"/>
      <c r="EEK3" s="157"/>
      <c r="EEL3" s="157"/>
      <c r="EEM3" s="157"/>
      <c r="EEN3" s="157"/>
      <c r="EEO3" s="157"/>
      <c r="EEP3" s="157"/>
      <c r="EEQ3" s="157"/>
      <c r="EER3" s="157"/>
      <c r="EES3" s="157"/>
      <c r="EET3" s="157"/>
      <c r="EEU3" s="157"/>
      <c r="EEV3" s="157"/>
      <c r="EEW3" s="157"/>
      <c r="EEX3" s="157"/>
      <c r="EEY3" s="157"/>
      <c r="EEZ3" s="157"/>
      <c r="EFA3" s="157"/>
      <c r="EFB3" s="157"/>
      <c r="EFC3" s="157"/>
      <c r="EFD3" s="157"/>
      <c r="EFE3" s="157"/>
      <c r="EFF3" s="157"/>
      <c r="EFG3" s="157"/>
      <c r="EFH3" s="157"/>
      <c r="EFI3" s="157"/>
      <c r="EFJ3" s="157"/>
      <c r="EFK3" s="157"/>
      <c r="EFL3" s="157"/>
      <c r="EFM3" s="157"/>
      <c r="EFN3" s="157"/>
      <c r="EFO3" s="157"/>
      <c r="EFP3" s="157"/>
      <c r="EFQ3" s="157"/>
      <c r="EFR3" s="157"/>
      <c r="EFS3" s="157"/>
      <c r="EFT3" s="157"/>
      <c r="EFU3" s="157"/>
      <c r="EFV3" s="157"/>
      <c r="EFW3" s="157"/>
      <c r="EFX3" s="157"/>
      <c r="EFY3" s="157"/>
      <c r="EFZ3" s="157"/>
      <c r="EGA3" s="157"/>
      <c r="EGB3" s="157"/>
      <c r="EGC3" s="157"/>
      <c r="EGD3" s="157"/>
      <c r="EGE3" s="157"/>
      <c r="EGF3" s="157"/>
      <c r="EGG3" s="157"/>
      <c r="EGH3" s="157"/>
      <c r="EGI3" s="157"/>
      <c r="EGJ3" s="157"/>
      <c r="EGK3" s="157"/>
      <c r="EGL3" s="157"/>
      <c r="EGM3" s="157"/>
      <c r="EGN3" s="157"/>
      <c r="EGO3" s="157"/>
      <c r="EGP3" s="157"/>
      <c r="EGQ3" s="157"/>
      <c r="EGR3" s="157"/>
      <c r="EGS3" s="157"/>
      <c r="EGT3" s="157"/>
      <c r="EGU3" s="157"/>
      <c r="EGV3" s="157"/>
      <c r="EGW3" s="157"/>
      <c r="EGX3" s="157"/>
      <c r="EGY3" s="157"/>
      <c r="EGZ3" s="157"/>
      <c r="EHA3" s="157"/>
      <c r="EHB3" s="157"/>
      <c r="EHC3" s="157"/>
      <c r="EHD3" s="157"/>
      <c r="EHE3" s="157"/>
      <c r="EHF3" s="157"/>
      <c r="EHG3" s="157"/>
      <c r="EHH3" s="157"/>
      <c r="EHI3" s="157"/>
      <c r="EHJ3" s="157"/>
      <c r="EHK3" s="157"/>
      <c r="EHL3" s="157"/>
      <c r="EHM3" s="157"/>
      <c r="EHN3" s="157"/>
      <c r="EHO3" s="157"/>
      <c r="EHP3" s="157"/>
      <c r="EHQ3" s="157"/>
      <c r="EHR3" s="157"/>
      <c r="EHS3" s="157"/>
      <c r="EHT3" s="157"/>
      <c r="EHU3" s="157"/>
      <c r="EHV3" s="157"/>
      <c r="EHW3" s="157"/>
      <c r="EHX3" s="157"/>
      <c r="EHY3" s="157"/>
      <c r="EHZ3" s="157"/>
      <c r="EIA3" s="157"/>
      <c r="EIB3" s="157"/>
      <c r="EIC3" s="157"/>
      <c r="EID3" s="157"/>
      <c r="EIE3" s="157"/>
      <c r="EIF3" s="157"/>
      <c r="EIG3" s="157"/>
      <c r="EIH3" s="157"/>
      <c r="EII3" s="157"/>
      <c r="EIJ3" s="157"/>
      <c r="EIK3" s="157"/>
      <c r="EIL3" s="157"/>
      <c r="EIM3" s="157"/>
      <c r="EIN3" s="157"/>
      <c r="EIO3" s="157"/>
      <c r="EIP3" s="157"/>
      <c r="EIQ3" s="157"/>
      <c r="EIR3" s="157"/>
      <c r="EIS3" s="157"/>
      <c r="EIT3" s="157"/>
      <c r="EIU3" s="157"/>
      <c r="EIV3" s="157"/>
      <c r="EIW3" s="157"/>
      <c r="EIX3" s="157"/>
      <c r="EIY3" s="157"/>
      <c r="EIZ3" s="157"/>
      <c r="EJA3" s="157"/>
      <c r="EJB3" s="157"/>
      <c r="EJC3" s="157"/>
      <c r="EJD3" s="157"/>
      <c r="EJE3" s="157"/>
      <c r="EJF3" s="157"/>
      <c r="EJG3" s="157"/>
      <c r="EJH3" s="157"/>
      <c r="EJI3" s="157"/>
      <c r="EJJ3" s="157"/>
      <c r="EJK3" s="157"/>
      <c r="EJL3" s="157"/>
      <c r="EJM3" s="157"/>
      <c r="EJN3" s="157"/>
      <c r="EJO3" s="157"/>
      <c r="EJP3" s="157"/>
      <c r="EJQ3" s="157"/>
      <c r="EJR3" s="157"/>
      <c r="EJS3" s="157"/>
      <c r="EJT3" s="157"/>
      <c r="EJU3" s="157"/>
      <c r="EJV3" s="157"/>
      <c r="EJW3" s="157"/>
      <c r="EJX3" s="157"/>
      <c r="EJY3" s="157"/>
      <c r="EJZ3" s="157"/>
      <c r="EKA3" s="157"/>
      <c r="EKB3" s="157"/>
      <c r="EKC3" s="157"/>
      <c r="EKD3" s="157"/>
      <c r="EKE3" s="157"/>
      <c r="EKF3" s="157"/>
      <c r="EKG3" s="157"/>
      <c r="EKH3" s="157"/>
      <c r="EKI3" s="157"/>
      <c r="EKJ3" s="157"/>
      <c r="EKK3" s="157"/>
      <c r="EKL3" s="157"/>
      <c r="EKM3" s="157"/>
      <c r="EKN3" s="157"/>
      <c r="EKO3" s="157"/>
      <c r="EKP3" s="157"/>
      <c r="EKQ3" s="157"/>
      <c r="EKR3" s="157"/>
      <c r="EKS3" s="157"/>
      <c r="EKT3" s="157"/>
      <c r="EKU3" s="157"/>
      <c r="EKV3" s="157"/>
      <c r="EKW3" s="157"/>
      <c r="EKX3" s="157"/>
      <c r="EKY3" s="157"/>
      <c r="EKZ3" s="157"/>
      <c r="ELA3" s="157"/>
      <c r="ELB3" s="157"/>
      <c r="ELC3" s="157"/>
      <c r="ELD3" s="157"/>
      <c r="ELE3" s="157"/>
      <c r="ELF3" s="157"/>
      <c r="ELG3" s="157"/>
      <c r="ELH3" s="157"/>
      <c r="ELI3" s="157"/>
      <c r="ELJ3" s="157"/>
      <c r="ELK3" s="157"/>
      <c r="ELL3" s="157"/>
      <c r="ELM3" s="157"/>
      <c r="ELN3" s="157"/>
      <c r="ELO3" s="157"/>
      <c r="ELP3" s="157"/>
      <c r="ELQ3" s="157"/>
      <c r="ELR3" s="157"/>
      <c r="ELS3" s="157"/>
      <c r="ELT3" s="157"/>
      <c r="ELU3" s="157"/>
      <c r="ELV3" s="157"/>
      <c r="ELW3" s="157"/>
      <c r="ELX3" s="157"/>
      <c r="ELY3" s="157"/>
      <c r="ELZ3" s="157"/>
      <c r="EMA3" s="157"/>
      <c r="EMB3" s="157"/>
      <c r="EMC3" s="157"/>
      <c r="EMD3" s="157"/>
      <c r="EME3" s="157"/>
      <c r="EMF3" s="157"/>
      <c r="EMG3" s="157"/>
      <c r="EMH3" s="157"/>
      <c r="EMI3" s="157"/>
      <c r="EMJ3" s="157"/>
      <c r="EMK3" s="157"/>
      <c r="EML3" s="157"/>
      <c r="EMM3" s="157"/>
      <c r="EMN3" s="157"/>
      <c r="EMO3" s="157"/>
      <c r="EMP3" s="157"/>
      <c r="EMQ3" s="157"/>
      <c r="EMR3" s="157"/>
      <c r="EMS3" s="157"/>
      <c r="EMT3" s="157"/>
      <c r="EMU3" s="157"/>
      <c r="EMV3" s="157"/>
      <c r="EMW3" s="157"/>
      <c r="EMX3" s="157"/>
      <c r="EMY3" s="157"/>
      <c r="EMZ3" s="157"/>
      <c r="ENA3" s="157"/>
      <c r="ENB3" s="157"/>
      <c r="ENC3" s="157"/>
      <c r="END3" s="157"/>
      <c r="ENE3" s="157"/>
      <c r="ENF3" s="157"/>
      <c r="ENG3" s="157"/>
      <c r="ENH3" s="157"/>
      <c r="ENI3" s="157"/>
      <c r="ENJ3" s="157"/>
      <c r="ENK3" s="157"/>
      <c r="ENL3" s="157"/>
      <c r="ENM3" s="157"/>
      <c r="ENN3" s="157"/>
      <c r="ENO3" s="157"/>
      <c r="ENP3" s="157"/>
      <c r="ENQ3" s="157"/>
      <c r="ENR3" s="157"/>
      <c r="ENS3" s="157"/>
      <c r="ENT3" s="157"/>
      <c r="ENU3" s="157"/>
      <c r="ENV3" s="157"/>
      <c r="ENW3" s="157"/>
      <c r="ENX3" s="157"/>
      <c r="ENY3" s="157"/>
      <c r="ENZ3" s="157"/>
      <c r="EOA3" s="157"/>
      <c r="EOB3" s="157"/>
      <c r="EOC3" s="157"/>
      <c r="EOD3" s="157"/>
      <c r="EOE3" s="157"/>
      <c r="EOF3" s="157"/>
      <c r="EOG3" s="157"/>
      <c r="EOH3" s="157"/>
      <c r="EOI3" s="157"/>
      <c r="EOJ3" s="157"/>
      <c r="EOK3" s="157"/>
      <c r="EOL3" s="157"/>
      <c r="EOM3" s="157"/>
      <c r="EON3" s="157"/>
      <c r="EOO3" s="157"/>
      <c r="EOP3" s="157"/>
      <c r="EOQ3" s="157"/>
      <c r="EOR3" s="157"/>
      <c r="EOS3" s="157"/>
      <c r="EOT3" s="157"/>
      <c r="EOU3" s="157"/>
      <c r="EOV3" s="157"/>
      <c r="EOW3" s="157"/>
      <c r="EOX3" s="157"/>
      <c r="EOY3" s="157"/>
      <c r="EOZ3" s="157"/>
      <c r="EPA3" s="157"/>
      <c r="EPB3" s="157"/>
      <c r="EPC3" s="157"/>
      <c r="EPD3" s="157"/>
      <c r="EPE3" s="157"/>
      <c r="EPF3" s="157"/>
      <c r="EPG3" s="157"/>
      <c r="EPH3" s="157"/>
      <c r="EPI3" s="157"/>
      <c r="EPJ3" s="157"/>
      <c r="EPK3" s="157"/>
      <c r="EPL3" s="157"/>
      <c r="EPM3" s="157"/>
      <c r="EPN3" s="157"/>
      <c r="EPO3" s="157"/>
      <c r="EPP3" s="157"/>
      <c r="EPQ3" s="157"/>
      <c r="EPR3" s="157"/>
      <c r="EPS3" s="157"/>
      <c r="EPT3" s="157"/>
      <c r="EPU3" s="157"/>
      <c r="EPV3" s="157"/>
      <c r="EPW3" s="157"/>
      <c r="EPX3" s="157"/>
      <c r="EPY3" s="157"/>
      <c r="EPZ3" s="157"/>
      <c r="EQA3" s="157"/>
      <c r="EQB3" s="157"/>
      <c r="EQC3" s="157"/>
      <c r="EQD3" s="157"/>
      <c r="EQE3" s="157"/>
      <c r="EQF3" s="157"/>
      <c r="EQG3" s="157"/>
      <c r="EQH3" s="157"/>
      <c r="EQI3" s="157"/>
      <c r="EQJ3" s="157"/>
      <c r="EQK3" s="157"/>
      <c r="EQL3" s="157"/>
      <c r="EQM3" s="157"/>
      <c r="EQN3" s="157"/>
      <c r="EQO3" s="157"/>
      <c r="EQP3" s="157"/>
      <c r="EQQ3" s="157"/>
      <c r="EQR3" s="157"/>
      <c r="EQS3" s="157"/>
      <c r="EQT3" s="157"/>
      <c r="EQU3" s="157"/>
      <c r="EQV3" s="157"/>
      <c r="EQW3" s="157"/>
      <c r="EQX3" s="157"/>
      <c r="EQY3" s="157"/>
      <c r="EQZ3" s="157"/>
      <c r="ERA3" s="157"/>
      <c r="ERB3" s="157"/>
      <c r="ERC3" s="157"/>
      <c r="ERD3" s="157"/>
      <c r="ERE3" s="157"/>
      <c r="ERF3" s="157"/>
      <c r="ERG3" s="157"/>
      <c r="ERH3" s="157"/>
      <c r="ERI3" s="157"/>
      <c r="ERJ3" s="157"/>
      <c r="ERK3" s="157"/>
      <c r="ERL3" s="157"/>
      <c r="ERM3" s="157"/>
      <c r="ERN3" s="157"/>
      <c r="ERO3" s="157"/>
      <c r="ERP3" s="157"/>
      <c r="ERQ3" s="157"/>
      <c r="ERR3" s="157"/>
      <c r="ERS3" s="157"/>
      <c r="ERT3" s="157"/>
      <c r="ERU3" s="157"/>
      <c r="ERV3" s="157"/>
      <c r="ERW3" s="157"/>
      <c r="ERX3" s="157"/>
      <c r="ERY3" s="157"/>
      <c r="ERZ3" s="157"/>
      <c r="ESA3" s="157"/>
      <c r="ESB3" s="157"/>
      <c r="ESC3" s="157"/>
      <c r="ESD3" s="157"/>
      <c r="ESE3" s="157"/>
      <c r="ESF3" s="157"/>
      <c r="ESG3" s="157"/>
      <c r="ESH3" s="157"/>
      <c r="ESI3" s="157"/>
      <c r="ESJ3" s="157"/>
      <c r="ESK3" s="157"/>
      <c r="ESL3" s="157"/>
      <c r="ESM3" s="157"/>
      <c r="ESN3" s="157"/>
      <c r="ESO3" s="157"/>
      <c r="ESP3" s="157"/>
      <c r="ESQ3" s="157"/>
      <c r="ESR3" s="157"/>
      <c r="ESS3" s="157"/>
      <c r="EST3" s="157"/>
      <c r="ESU3" s="157"/>
      <c r="ESV3" s="157"/>
      <c r="ESW3" s="157"/>
      <c r="ESX3" s="157"/>
      <c r="ESY3" s="157"/>
      <c r="ESZ3" s="157"/>
      <c r="ETA3" s="157"/>
      <c r="ETB3" s="157"/>
      <c r="ETC3" s="157"/>
      <c r="ETD3" s="157"/>
      <c r="ETE3" s="157"/>
      <c r="ETF3" s="157"/>
      <c r="ETG3" s="157"/>
      <c r="ETH3" s="157"/>
      <c r="ETI3" s="157"/>
      <c r="ETJ3" s="157"/>
      <c r="ETK3" s="157"/>
      <c r="ETL3" s="157"/>
      <c r="ETM3" s="157"/>
      <c r="ETN3" s="157"/>
      <c r="ETO3" s="157"/>
      <c r="ETP3" s="157"/>
      <c r="ETQ3" s="157"/>
      <c r="ETR3" s="157"/>
      <c r="ETS3" s="157"/>
      <c r="ETT3" s="157"/>
      <c r="ETU3" s="157"/>
      <c r="ETV3" s="157"/>
      <c r="ETW3" s="157"/>
      <c r="ETX3" s="157"/>
      <c r="ETY3" s="157"/>
      <c r="ETZ3" s="157"/>
      <c r="EUA3" s="157"/>
      <c r="EUB3" s="157"/>
      <c r="EUC3" s="157"/>
      <c r="EUD3" s="157"/>
      <c r="EUE3" s="157"/>
      <c r="EUF3" s="157"/>
      <c r="EUG3" s="157"/>
      <c r="EUH3" s="157"/>
      <c r="EUI3" s="157"/>
      <c r="EUJ3" s="157"/>
      <c r="EUK3" s="157"/>
      <c r="EUL3" s="157"/>
      <c r="EUM3" s="157"/>
      <c r="EUN3" s="157"/>
      <c r="EUO3" s="157"/>
      <c r="EUP3" s="157"/>
      <c r="EUQ3" s="157"/>
      <c r="EUR3" s="157"/>
      <c r="EUS3" s="157"/>
      <c r="EUT3" s="157"/>
      <c r="EUU3" s="157"/>
      <c r="EUV3" s="157"/>
      <c r="EUW3" s="157"/>
      <c r="EUX3" s="157"/>
      <c r="EUY3" s="157"/>
      <c r="EUZ3" s="157"/>
      <c r="EVA3" s="157"/>
      <c r="EVB3" s="157"/>
      <c r="EVC3" s="157"/>
      <c r="EVD3" s="157"/>
      <c r="EVE3" s="157"/>
      <c r="EVF3" s="157"/>
      <c r="EVG3" s="157"/>
      <c r="EVH3" s="157"/>
      <c r="EVI3" s="157"/>
      <c r="EVJ3" s="157"/>
      <c r="EVK3" s="157"/>
      <c r="EVL3" s="157"/>
      <c r="EVM3" s="157"/>
      <c r="EVN3" s="157"/>
      <c r="EVO3" s="157"/>
      <c r="EVP3" s="157"/>
      <c r="EVQ3" s="157"/>
      <c r="EVR3" s="157"/>
      <c r="EVS3" s="157"/>
      <c r="EVT3" s="157"/>
      <c r="EVU3" s="157"/>
      <c r="EVV3" s="157"/>
      <c r="EVW3" s="157"/>
      <c r="EVX3" s="157"/>
      <c r="EVY3" s="157"/>
      <c r="EVZ3" s="157"/>
      <c r="EWA3" s="157"/>
      <c r="EWB3" s="157"/>
      <c r="EWC3" s="157"/>
      <c r="EWD3" s="157"/>
      <c r="EWE3" s="157"/>
      <c r="EWF3" s="157"/>
      <c r="EWG3" s="157"/>
      <c r="EWH3" s="157"/>
      <c r="EWI3" s="157"/>
      <c r="EWJ3" s="157"/>
      <c r="EWK3" s="157"/>
      <c r="EWL3" s="157"/>
      <c r="EWM3" s="157"/>
      <c r="EWN3" s="157"/>
      <c r="EWO3" s="157"/>
      <c r="EWP3" s="157"/>
      <c r="EWQ3" s="157"/>
      <c r="EWR3" s="157"/>
      <c r="EWS3" s="157"/>
      <c r="EWT3" s="157"/>
      <c r="EWU3" s="157"/>
      <c r="EWV3" s="157"/>
      <c r="EWW3" s="157"/>
      <c r="EWX3" s="157"/>
      <c r="EWY3" s="157"/>
      <c r="EWZ3" s="157"/>
      <c r="EXA3" s="157"/>
      <c r="EXB3" s="157"/>
      <c r="EXC3" s="157"/>
      <c r="EXD3" s="157"/>
      <c r="EXE3" s="157"/>
      <c r="EXF3" s="157"/>
      <c r="EXG3" s="157"/>
      <c r="EXH3" s="157"/>
      <c r="EXI3" s="157"/>
      <c r="EXJ3" s="157"/>
      <c r="EXK3" s="157"/>
      <c r="EXL3" s="157"/>
      <c r="EXM3" s="157"/>
      <c r="EXN3" s="157"/>
      <c r="EXO3" s="157"/>
      <c r="EXP3" s="157"/>
      <c r="EXQ3" s="157"/>
      <c r="EXR3" s="157"/>
      <c r="EXS3" s="157"/>
      <c r="EXT3" s="157"/>
      <c r="EXU3" s="157"/>
      <c r="EXV3" s="157"/>
      <c r="EXW3" s="157"/>
      <c r="EXX3" s="157"/>
      <c r="EXY3" s="157"/>
      <c r="EXZ3" s="157"/>
      <c r="EYA3" s="157"/>
      <c r="EYB3" s="157"/>
      <c r="EYC3" s="157"/>
      <c r="EYD3" s="157"/>
      <c r="EYE3" s="157"/>
      <c r="EYF3" s="157"/>
      <c r="EYG3" s="157"/>
      <c r="EYH3" s="157"/>
      <c r="EYI3" s="157"/>
      <c r="EYJ3" s="157"/>
      <c r="EYK3" s="157"/>
      <c r="EYL3" s="157"/>
      <c r="EYM3" s="157"/>
      <c r="EYN3" s="157"/>
      <c r="EYO3" s="157"/>
      <c r="EYP3" s="157"/>
      <c r="EYQ3" s="157"/>
      <c r="EYR3" s="157"/>
      <c r="EYS3" s="157"/>
      <c r="EYT3" s="157"/>
      <c r="EYU3" s="157"/>
      <c r="EYV3" s="157"/>
      <c r="EYW3" s="157"/>
      <c r="EYX3" s="157"/>
      <c r="EYY3" s="157"/>
      <c r="EYZ3" s="157"/>
      <c r="EZA3" s="157"/>
      <c r="EZB3" s="157"/>
      <c r="EZC3" s="157"/>
      <c r="EZD3" s="157"/>
      <c r="EZE3" s="157"/>
      <c r="EZF3" s="157"/>
      <c r="EZG3" s="157"/>
      <c r="EZH3" s="157"/>
      <c r="EZI3" s="157"/>
      <c r="EZJ3" s="157"/>
      <c r="EZK3" s="157"/>
      <c r="EZL3" s="157"/>
      <c r="EZM3" s="157"/>
      <c r="EZN3" s="157"/>
      <c r="EZO3" s="157"/>
      <c r="EZP3" s="157"/>
      <c r="EZQ3" s="157"/>
      <c r="EZR3" s="157"/>
      <c r="EZS3" s="157"/>
      <c r="EZT3" s="157"/>
      <c r="EZU3" s="157"/>
      <c r="EZV3" s="157"/>
      <c r="EZW3" s="157"/>
      <c r="EZX3" s="157"/>
      <c r="EZY3" s="157"/>
      <c r="EZZ3" s="157"/>
      <c r="FAA3" s="157"/>
      <c r="FAB3" s="157"/>
      <c r="FAC3" s="157"/>
      <c r="FAD3" s="157"/>
      <c r="FAE3" s="157"/>
      <c r="FAF3" s="157"/>
      <c r="FAG3" s="157"/>
      <c r="FAH3" s="157"/>
      <c r="FAI3" s="157"/>
      <c r="FAJ3" s="157"/>
      <c r="FAK3" s="157"/>
      <c r="FAL3" s="157"/>
      <c r="FAM3" s="157"/>
      <c r="FAN3" s="157"/>
      <c r="FAO3" s="157"/>
      <c r="FAP3" s="157"/>
      <c r="FAQ3" s="157"/>
      <c r="FAR3" s="157"/>
      <c r="FAS3" s="157"/>
      <c r="FAT3" s="157"/>
      <c r="FAU3" s="157"/>
      <c r="FAV3" s="157"/>
      <c r="FAW3" s="157"/>
      <c r="FAX3" s="157"/>
      <c r="FAY3" s="157"/>
      <c r="FAZ3" s="157"/>
      <c r="FBA3" s="157"/>
      <c r="FBB3" s="157"/>
      <c r="FBC3" s="157"/>
      <c r="FBD3" s="157"/>
      <c r="FBE3" s="157"/>
      <c r="FBF3" s="157"/>
      <c r="FBG3" s="157"/>
      <c r="FBH3" s="157"/>
      <c r="FBI3" s="157"/>
      <c r="FBJ3" s="157"/>
      <c r="FBK3" s="157"/>
      <c r="FBL3" s="157"/>
      <c r="FBM3" s="157"/>
      <c r="FBN3" s="157"/>
      <c r="FBO3" s="157"/>
      <c r="FBP3" s="157"/>
      <c r="FBQ3" s="157"/>
      <c r="FBR3" s="157"/>
      <c r="FBS3" s="157"/>
      <c r="FBT3" s="157"/>
      <c r="FBU3" s="157"/>
      <c r="FBV3" s="157"/>
      <c r="FBW3" s="157"/>
      <c r="FBX3" s="157"/>
      <c r="FBY3" s="157"/>
      <c r="FBZ3" s="157"/>
      <c r="FCA3" s="157"/>
      <c r="FCB3" s="157"/>
      <c r="FCC3" s="157"/>
      <c r="FCD3" s="157"/>
      <c r="FCE3" s="157"/>
      <c r="FCF3" s="157"/>
      <c r="FCG3" s="157"/>
      <c r="FCH3" s="157"/>
      <c r="FCI3" s="157"/>
      <c r="FCJ3" s="157"/>
      <c r="FCK3" s="157"/>
      <c r="FCL3" s="157"/>
      <c r="FCM3" s="157"/>
      <c r="FCN3" s="157"/>
      <c r="FCO3" s="157"/>
      <c r="FCP3" s="157"/>
      <c r="FCQ3" s="157"/>
      <c r="FCR3" s="157"/>
      <c r="FCS3" s="157"/>
      <c r="FCT3" s="157"/>
      <c r="FCU3" s="157"/>
      <c r="FCV3" s="157"/>
      <c r="FCW3" s="157"/>
      <c r="FCX3" s="157"/>
      <c r="FCY3" s="157"/>
      <c r="FCZ3" s="157"/>
      <c r="FDA3" s="157"/>
      <c r="FDB3" s="157"/>
      <c r="FDC3" s="157"/>
      <c r="FDD3" s="157"/>
      <c r="FDE3" s="157"/>
      <c r="FDF3" s="157"/>
      <c r="FDG3" s="157"/>
      <c r="FDH3" s="157"/>
      <c r="FDI3" s="157"/>
      <c r="FDJ3" s="157"/>
      <c r="FDK3" s="157"/>
      <c r="FDL3" s="157"/>
      <c r="FDM3" s="157"/>
      <c r="FDN3" s="157"/>
      <c r="FDO3" s="157"/>
      <c r="FDP3" s="157"/>
      <c r="FDQ3" s="157"/>
      <c r="FDR3" s="157"/>
      <c r="FDS3" s="157"/>
      <c r="FDT3" s="157"/>
      <c r="FDU3" s="157"/>
      <c r="FDV3" s="157"/>
      <c r="FDW3" s="157"/>
      <c r="FDX3" s="157"/>
      <c r="FDY3" s="157"/>
      <c r="FDZ3" s="157"/>
      <c r="FEA3" s="157"/>
      <c r="FEB3" s="157"/>
      <c r="FEC3" s="157"/>
      <c r="FED3" s="157"/>
      <c r="FEE3" s="157"/>
      <c r="FEF3" s="157"/>
      <c r="FEG3" s="157"/>
      <c r="FEH3" s="157"/>
      <c r="FEI3" s="157"/>
      <c r="FEJ3" s="157"/>
      <c r="FEK3" s="157"/>
      <c r="FEL3" s="157"/>
      <c r="FEM3" s="157"/>
      <c r="FEN3" s="157"/>
      <c r="FEO3" s="157"/>
      <c r="FEP3" s="157"/>
      <c r="FEQ3" s="157"/>
      <c r="FER3" s="157"/>
      <c r="FES3" s="157"/>
      <c r="FET3" s="157"/>
      <c r="FEU3" s="157"/>
      <c r="FEV3" s="157"/>
      <c r="FEW3" s="157"/>
      <c r="FEX3" s="157"/>
      <c r="FEY3" s="157"/>
      <c r="FEZ3" s="157"/>
      <c r="FFA3" s="157"/>
      <c r="FFB3" s="157"/>
      <c r="FFC3" s="157"/>
      <c r="FFD3" s="157"/>
      <c r="FFE3" s="157"/>
      <c r="FFF3" s="157"/>
      <c r="FFG3" s="157"/>
      <c r="FFH3" s="157"/>
      <c r="FFI3" s="157"/>
      <c r="FFJ3" s="157"/>
      <c r="FFK3" s="157"/>
      <c r="FFL3" s="157"/>
      <c r="FFM3" s="157"/>
      <c r="FFN3" s="157"/>
      <c r="FFO3" s="157"/>
      <c r="FFP3" s="157"/>
      <c r="FFQ3" s="157"/>
      <c r="FFR3" s="157"/>
      <c r="FFS3" s="157"/>
      <c r="FFT3" s="157"/>
      <c r="FFU3" s="157"/>
      <c r="FFV3" s="157"/>
      <c r="FFW3" s="157"/>
      <c r="FFX3" s="157"/>
      <c r="FFY3" s="157"/>
      <c r="FFZ3" s="157"/>
      <c r="FGA3" s="157"/>
      <c r="FGB3" s="157"/>
      <c r="FGC3" s="157"/>
      <c r="FGD3" s="157"/>
      <c r="FGE3" s="157"/>
      <c r="FGF3" s="157"/>
      <c r="FGG3" s="157"/>
      <c r="FGH3" s="157"/>
      <c r="FGI3" s="157"/>
      <c r="FGJ3" s="157"/>
      <c r="FGK3" s="157"/>
      <c r="FGL3" s="157"/>
      <c r="FGM3" s="157"/>
      <c r="FGN3" s="157"/>
      <c r="FGO3" s="157"/>
      <c r="FGP3" s="157"/>
      <c r="FGQ3" s="157"/>
      <c r="FGR3" s="157"/>
      <c r="FGS3" s="157"/>
      <c r="FGT3" s="157"/>
      <c r="FGU3" s="157"/>
      <c r="FGV3" s="157"/>
      <c r="FGW3" s="157"/>
      <c r="FGX3" s="157"/>
      <c r="FGY3" s="157"/>
      <c r="FGZ3" s="157"/>
      <c r="FHA3" s="157"/>
      <c r="FHB3" s="157"/>
      <c r="FHC3" s="157"/>
      <c r="FHD3" s="157"/>
      <c r="FHE3" s="157"/>
      <c r="FHF3" s="157"/>
      <c r="FHG3" s="157"/>
      <c r="FHH3" s="157"/>
      <c r="FHI3" s="157"/>
      <c r="FHJ3" s="157"/>
      <c r="FHK3" s="157"/>
      <c r="FHL3" s="157"/>
      <c r="FHM3" s="157"/>
      <c r="FHN3" s="157"/>
      <c r="FHO3" s="157"/>
      <c r="FHP3" s="157"/>
      <c r="FHQ3" s="157"/>
      <c r="FHR3" s="157"/>
      <c r="FHS3" s="157"/>
      <c r="FHT3" s="157"/>
      <c r="FHU3" s="157"/>
      <c r="FHV3" s="157"/>
      <c r="FHW3" s="157"/>
      <c r="FHX3" s="157"/>
      <c r="FHY3" s="157"/>
      <c r="FHZ3" s="157"/>
      <c r="FIA3" s="157"/>
      <c r="FIB3" s="157"/>
      <c r="FIC3" s="157"/>
      <c r="FID3" s="157"/>
      <c r="FIE3" s="157"/>
      <c r="FIF3" s="157"/>
      <c r="FIG3" s="157"/>
      <c r="FIH3" s="157"/>
      <c r="FII3" s="157"/>
      <c r="FIJ3" s="157"/>
      <c r="FIK3" s="157"/>
      <c r="FIL3" s="157"/>
      <c r="FIM3" s="157"/>
      <c r="FIN3" s="157"/>
      <c r="FIO3" s="157"/>
      <c r="FIP3" s="157"/>
      <c r="FIQ3" s="157"/>
      <c r="FIR3" s="157"/>
      <c r="FIS3" s="157"/>
      <c r="FIT3" s="157"/>
      <c r="FIU3" s="157"/>
      <c r="FIV3" s="157"/>
      <c r="FIW3" s="157"/>
      <c r="FIX3" s="157"/>
      <c r="FIY3" s="157"/>
      <c r="FIZ3" s="157"/>
      <c r="FJA3" s="157"/>
      <c r="FJB3" s="157"/>
      <c r="FJC3" s="157"/>
      <c r="FJD3" s="157"/>
      <c r="FJE3" s="157"/>
      <c r="FJF3" s="157"/>
      <c r="FJG3" s="157"/>
      <c r="FJH3" s="157"/>
      <c r="FJI3" s="157"/>
      <c r="FJJ3" s="157"/>
      <c r="FJK3" s="157"/>
      <c r="FJL3" s="157"/>
      <c r="FJM3" s="157"/>
      <c r="FJN3" s="157"/>
      <c r="FJO3" s="157"/>
      <c r="FJP3" s="157"/>
      <c r="FJQ3" s="157"/>
      <c r="FJR3" s="157"/>
      <c r="FJS3" s="157"/>
      <c r="FJT3" s="157"/>
      <c r="FJU3" s="157"/>
      <c r="FJV3" s="157"/>
      <c r="FJW3" s="157"/>
      <c r="FJX3" s="157"/>
      <c r="FJY3" s="157"/>
      <c r="FJZ3" s="157"/>
      <c r="FKA3" s="157"/>
      <c r="FKB3" s="157"/>
      <c r="FKC3" s="157"/>
      <c r="FKD3" s="157"/>
      <c r="FKE3" s="157"/>
      <c r="FKF3" s="157"/>
      <c r="FKG3" s="157"/>
      <c r="FKH3" s="157"/>
      <c r="FKI3" s="157"/>
      <c r="FKJ3" s="157"/>
      <c r="FKK3" s="157"/>
      <c r="FKL3" s="157"/>
      <c r="FKM3" s="157"/>
      <c r="FKN3" s="157"/>
      <c r="FKO3" s="157"/>
      <c r="FKP3" s="157"/>
      <c r="FKQ3" s="157"/>
      <c r="FKR3" s="157"/>
      <c r="FKS3" s="157"/>
      <c r="FKT3" s="157"/>
      <c r="FKU3" s="157"/>
      <c r="FKV3" s="157"/>
      <c r="FKW3" s="157"/>
      <c r="FKX3" s="157"/>
      <c r="FKY3" s="157"/>
      <c r="FKZ3" s="157"/>
      <c r="FLA3" s="157"/>
      <c r="FLB3" s="157"/>
      <c r="FLC3" s="157"/>
      <c r="FLD3" s="157"/>
      <c r="FLE3" s="157"/>
      <c r="FLF3" s="157"/>
      <c r="FLG3" s="157"/>
      <c r="FLH3" s="157"/>
      <c r="FLI3" s="157"/>
      <c r="FLJ3" s="157"/>
      <c r="FLK3" s="157"/>
      <c r="FLL3" s="157"/>
      <c r="FLM3" s="157"/>
      <c r="FLN3" s="157"/>
      <c r="FLO3" s="157"/>
      <c r="FLP3" s="157"/>
      <c r="FLQ3" s="157"/>
      <c r="FLR3" s="157"/>
      <c r="FLS3" s="157"/>
      <c r="FLT3" s="157"/>
      <c r="FLU3" s="157"/>
      <c r="FLV3" s="157"/>
      <c r="FLW3" s="157"/>
      <c r="FLX3" s="157"/>
      <c r="FLY3" s="157"/>
      <c r="FLZ3" s="157"/>
      <c r="FMA3" s="157"/>
      <c r="FMB3" s="157"/>
      <c r="FMC3" s="157"/>
      <c r="FMD3" s="157"/>
      <c r="FME3" s="157"/>
      <c r="FMF3" s="157"/>
      <c r="FMG3" s="157"/>
      <c r="FMH3" s="157"/>
      <c r="FMI3" s="157"/>
      <c r="FMJ3" s="157"/>
      <c r="FMK3" s="157"/>
      <c r="FML3" s="157"/>
      <c r="FMM3" s="157"/>
      <c r="FMN3" s="157"/>
      <c r="FMO3" s="157"/>
      <c r="FMP3" s="157"/>
      <c r="FMQ3" s="157"/>
      <c r="FMR3" s="157"/>
      <c r="FMS3" s="157"/>
      <c r="FMT3" s="157"/>
      <c r="FMU3" s="157"/>
      <c r="FMV3" s="157"/>
      <c r="FMW3" s="157"/>
      <c r="FMX3" s="157"/>
      <c r="FMY3" s="157"/>
      <c r="FMZ3" s="157"/>
      <c r="FNA3" s="157"/>
      <c r="FNB3" s="157"/>
      <c r="FNC3" s="157"/>
      <c r="FND3" s="157"/>
      <c r="FNE3" s="157"/>
      <c r="FNF3" s="157"/>
      <c r="FNG3" s="157"/>
      <c r="FNH3" s="157"/>
      <c r="FNI3" s="157"/>
      <c r="FNJ3" s="157"/>
      <c r="FNK3" s="157"/>
      <c r="FNL3" s="157"/>
      <c r="FNM3" s="157"/>
      <c r="FNN3" s="157"/>
      <c r="FNO3" s="157"/>
      <c r="FNP3" s="157"/>
      <c r="FNQ3" s="157"/>
      <c r="FNR3" s="157"/>
      <c r="FNS3" s="157"/>
      <c r="FNT3" s="157"/>
      <c r="FNU3" s="157"/>
      <c r="FNV3" s="157"/>
      <c r="FNW3" s="157"/>
      <c r="FNX3" s="157"/>
      <c r="FNY3" s="157"/>
      <c r="FNZ3" s="157"/>
      <c r="FOA3" s="157"/>
      <c r="FOB3" s="157"/>
      <c r="FOC3" s="157"/>
      <c r="FOD3" s="157"/>
      <c r="FOE3" s="157"/>
      <c r="FOF3" s="157"/>
      <c r="FOG3" s="157"/>
      <c r="FOH3" s="157"/>
      <c r="FOI3" s="157"/>
      <c r="FOJ3" s="157"/>
      <c r="FOK3" s="157"/>
      <c r="FOL3" s="157"/>
      <c r="FOM3" s="157"/>
      <c r="FON3" s="157"/>
      <c r="FOO3" s="157"/>
      <c r="FOP3" s="157"/>
      <c r="FOQ3" s="157"/>
      <c r="FOR3" s="157"/>
      <c r="FOS3" s="157"/>
      <c r="FOT3" s="157"/>
      <c r="FOU3" s="157"/>
      <c r="FOV3" s="157"/>
      <c r="FOW3" s="157"/>
      <c r="FOX3" s="157"/>
      <c r="FOY3" s="157"/>
      <c r="FOZ3" s="157"/>
      <c r="FPA3" s="157"/>
      <c r="FPB3" s="157"/>
      <c r="FPC3" s="157"/>
      <c r="FPD3" s="157"/>
      <c r="FPE3" s="157"/>
      <c r="FPF3" s="157"/>
      <c r="FPG3" s="157"/>
      <c r="FPH3" s="157"/>
      <c r="FPI3" s="157"/>
      <c r="FPJ3" s="157"/>
      <c r="FPK3" s="157"/>
      <c r="FPL3" s="157"/>
      <c r="FPM3" s="157"/>
      <c r="FPN3" s="157"/>
      <c r="FPO3" s="157"/>
      <c r="FPP3" s="157"/>
      <c r="FPQ3" s="157"/>
      <c r="FPR3" s="157"/>
      <c r="FPS3" s="157"/>
      <c r="FPT3" s="157"/>
      <c r="FPU3" s="157"/>
      <c r="FPV3" s="157"/>
      <c r="FPW3" s="157"/>
      <c r="FPX3" s="157"/>
      <c r="FPY3" s="157"/>
      <c r="FPZ3" s="157"/>
      <c r="FQA3" s="157"/>
      <c r="FQB3" s="157"/>
      <c r="FQC3" s="157"/>
      <c r="FQD3" s="157"/>
      <c r="FQE3" s="157"/>
      <c r="FQF3" s="157"/>
      <c r="FQG3" s="157"/>
      <c r="FQH3" s="157"/>
      <c r="FQI3" s="157"/>
      <c r="FQJ3" s="157"/>
      <c r="FQK3" s="157"/>
      <c r="FQL3" s="157"/>
      <c r="FQM3" s="157"/>
      <c r="FQN3" s="157"/>
      <c r="FQO3" s="157"/>
      <c r="FQP3" s="157"/>
      <c r="FQQ3" s="157"/>
      <c r="FQR3" s="157"/>
      <c r="FQS3" s="157"/>
      <c r="FQT3" s="157"/>
      <c r="FQU3" s="157"/>
      <c r="FQV3" s="157"/>
      <c r="FQW3" s="157"/>
      <c r="FQX3" s="157"/>
      <c r="FQY3" s="157"/>
      <c r="FQZ3" s="157"/>
      <c r="FRA3" s="157"/>
      <c r="FRB3" s="157"/>
      <c r="FRC3" s="157"/>
      <c r="FRD3" s="157"/>
      <c r="FRE3" s="157"/>
      <c r="FRF3" s="157"/>
      <c r="FRG3" s="157"/>
      <c r="FRH3" s="157"/>
      <c r="FRI3" s="157"/>
      <c r="FRJ3" s="157"/>
      <c r="FRK3" s="157"/>
      <c r="FRL3" s="157"/>
      <c r="FRM3" s="157"/>
      <c r="FRN3" s="157"/>
      <c r="FRO3" s="157"/>
      <c r="FRP3" s="157"/>
      <c r="FRQ3" s="157"/>
      <c r="FRR3" s="157"/>
      <c r="FRS3" s="157"/>
      <c r="FRT3" s="157"/>
      <c r="FRU3" s="157"/>
      <c r="FRV3" s="157"/>
      <c r="FRW3" s="157"/>
      <c r="FRX3" s="157"/>
      <c r="FRY3" s="157"/>
      <c r="FRZ3" s="157"/>
      <c r="FSA3" s="157"/>
      <c r="FSB3" s="157"/>
      <c r="FSC3" s="157"/>
      <c r="FSD3" s="157"/>
      <c r="FSE3" s="157"/>
      <c r="FSF3" s="157"/>
      <c r="FSG3" s="157"/>
      <c r="FSH3" s="157"/>
      <c r="FSI3" s="157"/>
      <c r="FSJ3" s="157"/>
      <c r="FSK3" s="157"/>
      <c r="FSL3" s="157"/>
      <c r="FSM3" s="157"/>
      <c r="FSN3" s="157"/>
      <c r="FSO3" s="157"/>
      <c r="FSP3" s="157"/>
      <c r="FSQ3" s="157"/>
      <c r="FSR3" s="157"/>
      <c r="FSS3" s="157"/>
      <c r="FST3" s="157"/>
      <c r="FSU3" s="157"/>
      <c r="FSV3" s="157"/>
      <c r="FSW3" s="157"/>
      <c r="FSX3" s="157"/>
      <c r="FSY3" s="157"/>
      <c r="FSZ3" s="157"/>
      <c r="FTA3" s="157"/>
      <c r="FTB3" s="157"/>
      <c r="FTC3" s="157"/>
      <c r="FTD3" s="157"/>
      <c r="FTE3" s="157"/>
      <c r="FTF3" s="157"/>
      <c r="FTG3" s="157"/>
      <c r="FTH3" s="157"/>
      <c r="FTI3" s="157"/>
      <c r="FTJ3" s="157"/>
      <c r="FTK3" s="157"/>
      <c r="FTL3" s="157"/>
      <c r="FTM3" s="157"/>
      <c r="FTN3" s="157"/>
      <c r="FTO3" s="157"/>
      <c r="FTP3" s="157"/>
      <c r="FTQ3" s="157"/>
      <c r="FTR3" s="157"/>
      <c r="FTS3" s="157"/>
      <c r="FTT3" s="157"/>
      <c r="FTU3" s="157"/>
      <c r="FTV3" s="157"/>
      <c r="FTW3" s="157"/>
      <c r="FTX3" s="157"/>
      <c r="FTY3" s="157"/>
      <c r="FTZ3" s="157"/>
      <c r="FUA3" s="157"/>
      <c r="FUB3" s="157"/>
      <c r="FUC3" s="157"/>
      <c r="FUD3" s="157"/>
      <c r="FUE3" s="157"/>
      <c r="FUF3" s="157"/>
      <c r="FUG3" s="157"/>
      <c r="FUH3" s="157"/>
      <c r="FUI3" s="157"/>
      <c r="FUJ3" s="157"/>
      <c r="FUK3" s="157"/>
      <c r="FUL3" s="157"/>
      <c r="FUM3" s="157"/>
      <c r="FUN3" s="157"/>
      <c r="FUO3" s="157"/>
      <c r="FUP3" s="157"/>
      <c r="FUQ3" s="157"/>
      <c r="FUR3" s="157"/>
      <c r="FUS3" s="157"/>
      <c r="FUT3" s="157"/>
      <c r="FUU3" s="157"/>
      <c r="FUV3" s="157"/>
      <c r="FUW3" s="157"/>
      <c r="FUX3" s="157"/>
      <c r="FUY3" s="157"/>
      <c r="FUZ3" s="157"/>
      <c r="FVA3" s="157"/>
      <c r="FVB3" s="157"/>
      <c r="FVC3" s="157"/>
      <c r="FVD3" s="157"/>
      <c r="FVE3" s="157"/>
      <c r="FVF3" s="157"/>
      <c r="FVG3" s="157"/>
      <c r="FVH3" s="157"/>
      <c r="FVI3" s="157"/>
      <c r="FVJ3" s="157"/>
      <c r="FVK3" s="157"/>
      <c r="FVL3" s="157"/>
      <c r="FVM3" s="157"/>
      <c r="FVN3" s="157"/>
      <c r="FVO3" s="157"/>
      <c r="FVP3" s="157"/>
      <c r="FVQ3" s="157"/>
      <c r="FVR3" s="157"/>
      <c r="FVS3" s="157"/>
      <c r="FVT3" s="157"/>
      <c r="FVU3" s="157"/>
      <c r="FVV3" s="157"/>
      <c r="FVW3" s="157"/>
      <c r="FVX3" s="157"/>
      <c r="FVY3" s="157"/>
      <c r="FVZ3" s="157"/>
      <c r="FWA3" s="157"/>
      <c r="FWB3" s="157"/>
      <c r="FWC3" s="157"/>
      <c r="FWD3" s="157"/>
      <c r="FWE3" s="157"/>
      <c r="FWF3" s="157"/>
      <c r="FWG3" s="157"/>
      <c r="FWH3" s="157"/>
      <c r="FWI3" s="157"/>
      <c r="FWJ3" s="157"/>
      <c r="FWK3" s="157"/>
      <c r="FWL3" s="157"/>
      <c r="FWM3" s="157"/>
      <c r="FWN3" s="157"/>
      <c r="FWO3" s="157"/>
      <c r="FWP3" s="157"/>
      <c r="FWQ3" s="157"/>
      <c r="FWR3" s="157"/>
      <c r="FWS3" s="157"/>
      <c r="FWT3" s="157"/>
      <c r="FWU3" s="157"/>
      <c r="FWV3" s="157"/>
      <c r="FWW3" s="157"/>
      <c r="FWX3" s="157"/>
      <c r="FWY3" s="157"/>
      <c r="FWZ3" s="157"/>
      <c r="FXA3" s="157"/>
      <c r="FXB3" s="157"/>
      <c r="FXC3" s="157"/>
      <c r="FXD3" s="157"/>
      <c r="FXE3" s="157"/>
      <c r="FXF3" s="157"/>
      <c r="FXG3" s="157"/>
      <c r="FXH3" s="157"/>
      <c r="FXI3" s="157"/>
      <c r="FXJ3" s="157"/>
      <c r="FXK3" s="157"/>
      <c r="FXL3" s="157"/>
      <c r="FXM3" s="157"/>
      <c r="FXN3" s="157"/>
      <c r="FXO3" s="157"/>
      <c r="FXP3" s="157"/>
      <c r="FXQ3" s="157"/>
      <c r="FXR3" s="157"/>
      <c r="FXS3" s="157"/>
      <c r="FXT3" s="157"/>
      <c r="FXU3" s="157"/>
      <c r="FXV3" s="157"/>
      <c r="FXW3" s="157"/>
      <c r="FXX3" s="157"/>
      <c r="FXY3" s="157"/>
      <c r="FXZ3" s="157"/>
      <c r="FYA3" s="157"/>
      <c r="FYB3" s="157"/>
      <c r="FYC3" s="157"/>
      <c r="FYD3" s="157"/>
      <c r="FYE3" s="157"/>
      <c r="FYF3" s="157"/>
      <c r="FYG3" s="157"/>
      <c r="FYH3" s="157"/>
      <c r="FYI3" s="157"/>
      <c r="FYJ3" s="157"/>
      <c r="FYK3" s="157"/>
      <c r="FYL3" s="157"/>
      <c r="FYM3" s="157"/>
      <c r="FYN3" s="157"/>
      <c r="FYO3" s="157"/>
      <c r="FYP3" s="157"/>
      <c r="FYQ3" s="157"/>
      <c r="FYR3" s="157"/>
      <c r="FYS3" s="157"/>
      <c r="FYT3" s="157"/>
      <c r="FYU3" s="157"/>
      <c r="FYV3" s="157"/>
      <c r="FYW3" s="157"/>
      <c r="FYX3" s="157"/>
      <c r="FYY3" s="157"/>
      <c r="FYZ3" s="157"/>
      <c r="FZA3" s="157"/>
      <c r="FZB3" s="157"/>
      <c r="FZC3" s="157"/>
      <c r="FZD3" s="157"/>
      <c r="FZE3" s="157"/>
      <c r="FZF3" s="157"/>
      <c r="FZG3" s="157"/>
      <c r="FZH3" s="157"/>
      <c r="FZI3" s="157"/>
      <c r="FZJ3" s="157"/>
      <c r="FZK3" s="157"/>
      <c r="FZL3" s="157"/>
      <c r="FZM3" s="157"/>
      <c r="FZN3" s="157"/>
      <c r="FZO3" s="157"/>
      <c r="FZP3" s="157"/>
      <c r="FZQ3" s="157"/>
      <c r="FZR3" s="157"/>
      <c r="FZS3" s="157"/>
      <c r="FZT3" s="157"/>
      <c r="FZU3" s="157"/>
      <c r="FZV3" s="157"/>
      <c r="FZW3" s="157"/>
      <c r="FZX3" s="157"/>
      <c r="FZY3" s="157"/>
      <c r="FZZ3" s="157"/>
      <c r="GAA3" s="157"/>
      <c r="GAB3" s="157"/>
      <c r="GAC3" s="157"/>
      <c r="GAD3" s="157"/>
      <c r="GAE3" s="157"/>
      <c r="GAF3" s="157"/>
      <c r="GAG3" s="157"/>
      <c r="GAH3" s="157"/>
      <c r="GAI3" s="157"/>
      <c r="GAJ3" s="157"/>
      <c r="GAK3" s="157"/>
      <c r="GAL3" s="157"/>
      <c r="GAM3" s="157"/>
      <c r="GAN3" s="157"/>
      <c r="GAO3" s="157"/>
      <c r="GAP3" s="157"/>
      <c r="GAQ3" s="157"/>
      <c r="GAR3" s="157"/>
      <c r="GAS3" s="157"/>
      <c r="GAT3" s="157"/>
      <c r="GAU3" s="157"/>
      <c r="GAV3" s="157"/>
      <c r="GAW3" s="157"/>
      <c r="GAX3" s="157"/>
      <c r="GAY3" s="157"/>
      <c r="GAZ3" s="157"/>
      <c r="GBA3" s="157"/>
      <c r="GBB3" s="157"/>
      <c r="GBC3" s="157"/>
      <c r="GBD3" s="157"/>
      <c r="GBE3" s="157"/>
      <c r="GBF3" s="157"/>
      <c r="GBG3" s="157"/>
      <c r="GBH3" s="157"/>
      <c r="GBI3" s="157"/>
      <c r="GBJ3" s="157"/>
      <c r="GBK3" s="157"/>
      <c r="GBL3" s="157"/>
      <c r="GBM3" s="157"/>
      <c r="GBN3" s="157"/>
      <c r="GBO3" s="157"/>
      <c r="GBP3" s="157"/>
      <c r="GBQ3" s="157"/>
      <c r="GBR3" s="157"/>
      <c r="GBS3" s="157"/>
      <c r="GBT3" s="157"/>
      <c r="GBU3" s="157"/>
      <c r="GBV3" s="157"/>
      <c r="GBW3" s="157"/>
      <c r="GBX3" s="157"/>
      <c r="GBY3" s="157"/>
      <c r="GBZ3" s="157"/>
      <c r="GCA3" s="157"/>
      <c r="GCB3" s="157"/>
      <c r="GCC3" s="157"/>
      <c r="GCD3" s="157"/>
      <c r="GCE3" s="157"/>
      <c r="GCF3" s="157"/>
      <c r="GCG3" s="157"/>
      <c r="GCH3" s="157"/>
      <c r="GCI3" s="157"/>
      <c r="GCJ3" s="157"/>
      <c r="GCK3" s="157"/>
      <c r="GCL3" s="157"/>
      <c r="GCM3" s="157"/>
      <c r="GCN3" s="157"/>
      <c r="GCO3" s="157"/>
      <c r="GCP3" s="157"/>
      <c r="GCQ3" s="157"/>
      <c r="GCR3" s="157"/>
      <c r="GCS3" s="157"/>
      <c r="GCT3" s="157"/>
      <c r="GCU3" s="157"/>
      <c r="GCV3" s="157"/>
      <c r="GCW3" s="157"/>
      <c r="GCX3" s="157"/>
      <c r="GCY3" s="157"/>
      <c r="GCZ3" s="157"/>
      <c r="GDA3" s="157"/>
      <c r="GDB3" s="157"/>
      <c r="GDC3" s="157"/>
      <c r="GDD3" s="157"/>
      <c r="GDE3" s="157"/>
      <c r="GDF3" s="157"/>
      <c r="GDG3" s="157"/>
      <c r="GDH3" s="157"/>
      <c r="GDI3" s="157"/>
      <c r="GDJ3" s="157"/>
      <c r="GDK3" s="157"/>
      <c r="GDL3" s="157"/>
      <c r="GDM3" s="157"/>
      <c r="GDN3" s="157"/>
      <c r="GDO3" s="157"/>
      <c r="GDP3" s="157"/>
      <c r="GDQ3" s="157"/>
      <c r="GDR3" s="157"/>
      <c r="GDS3" s="157"/>
      <c r="GDT3" s="157"/>
      <c r="GDU3" s="157"/>
      <c r="GDV3" s="157"/>
      <c r="GDW3" s="157"/>
      <c r="GDX3" s="157"/>
      <c r="GDY3" s="157"/>
      <c r="GDZ3" s="157"/>
      <c r="GEA3" s="157"/>
      <c r="GEB3" s="157"/>
      <c r="GEC3" s="157"/>
      <c r="GED3" s="157"/>
      <c r="GEE3" s="157"/>
      <c r="GEF3" s="157"/>
      <c r="GEG3" s="157"/>
      <c r="GEH3" s="157"/>
      <c r="GEI3" s="157"/>
      <c r="GEJ3" s="157"/>
      <c r="GEK3" s="157"/>
      <c r="GEL3" s="157"/>
      <c r="GEM3" s="157"/>
      <c r="GEN3" s="157"/>
      <c r="GEO3" s="157"/>
      <c r="GEP3" s="157"/>
      <c r="GEQ3" s="157"/>
      <c r="GER3" s="157"/>
      <c r="GES3" s="157"/>
      <c r="GET3" s="157"/>
      <c r="GEU3" s="157"/>
      <c r="GEV3" s="157"/>
      <c r="GEW3" s="157"/>
      <c r="GEX3" s="157"/>
      <c r="GEY3" s="157"/>
      <c r="GEZ3" s="157"/>
      <c r="GFA3" s="157"/>
      <c r="GFB3" s="157"/>
      <c r="GFC3" s="157"/>
      <c r="GFD3" s="157"/>
      <c r="GFE3" s="157"/>
      <c r="GFF3" s="157"/>
      <c r="GFG3" s="157"/>
      <c r="GFH3" s="157"/>
      <c r="GFI3" s="157"/>
      <c r="GFJ3" s="157"/>
      <c r="GFK3" s="157"/>
      <c r="GFL3" s="157"/>
      <c r="GFM3" s="157"/>
      <c r="GFN3" s="157"/>
      <c r="GFO3" s="157"/>
      <c r="GFP3" s="157"/>
      <c r="GFQ3" s="157"/>
      <c r="GFR3" s="157"/>
      <c r="GFS3" s="157"/>
      <c r="GFT3" s="157"/>
      <c r="GFU3" s="157"/>
      <c r="GFV3" s="157"/>
      <c r="GFW3" s="157"/>
      <c r="GFX3" s="157"/>
      <c r="GFY3" s="157"/>
      <c r="GFZ3" s="157"/>
      <c r="GGA3" s="157"/>
      <c r="GGB3" s="157"/>
      <c r="GGC3" s="157"/>
      <c r="GGD3" s="157"/>
      <c r="GGE3" s="157"/>
      <c r="GGF3" s="157"/>
      <c r="GGG3" s="157"/>
      <c r="GGH3" s="157"/>
      <c r="GGI3" s="157"/>
      <c r="GGJ3" s="157"/>
      <c r="GGK3" s="157"/>
      <c r="GGL3" s="157"/>
      <c r="GGM3" s="157"/>
      <c r="GGN3" s="157"/>
      <c r="GGO3" s="157"/>
      <c r="GGP3" s="157"/>
      <c r="GGQ3" s="157"/>
      <c r="GGR3" s="157"/>
      <c r="GGS3" s="157"/>
      <c r="GGT3" s="157"/>
      <c r="GGU3" s="157"/>
      <c r="GGV3" s="157"/>
      <c r="GGW3" s="157"/>
      <c r="GGX3" s="157"/>
      <c r="GGY3" s="157"/>
      <c r="GGZ3" s="157"/>
      <c r="GHA3" s="157"/>
      <c r="GHB3" s="157"/>
      <c r="GHC3" s="157"/>
      <c r="GHD3" s="157"/>
      <c r="GHE3" s="157"/>
      <c r="GHF3" s="157"/>
      <c r="GHG3" s="157"/>
      <c r="GHH3" s="157"/>
      <c r="GHI3" s="157"/>
      <c r="GHJ3" s="157"/>
      <c r="GHK3" s="157"/>
      <c r="GHL3" s="157"/>
      <c r="GHM3" s="157"/>
      <c r="GHN3" s="157"/>
      <c r="GHO3" s="157"/>
      <c r="GHP3" s="157"/>
      <c r="GHQ3" s="157"/>
      <c r="GHR3" s="157"/>
      <c r="GHS3" s="157"/>
      <c r="GHT3" s="157"/>
      <c r="GHU3" s="157"/>
      <c r="GHV3" s="157"/>
      <c r="GHW3" s="157"/>
      <c r="GHX3" s="157"/>
      <c r="GHY3" s="157"/>
      <c r="GHZ3" s="157"/>
      <c r="GIA3" s="157"/>
      <c r="GIB3" s="157"/>
      <c r="GIC3" s="157"/>
      <c r="GID3" s="157"/>
      <c r="GIE3" s="157"/>
      <c r="GIF3" s="157"/>
      <c r="GIG3" s="157"/>
      <c r="GIH3" s="157"/>
      <c r="GII3" s="157"/>
      <c r="GIJ3" s="157"/>
      <c r="GIK3" s="157"/>
      <c r="GIL3" s="157"/>
      <c r="GIM3" s="157"/>
      <c r="GIN3" s="157"/>
      <c r="GIO3" s="157"/>
      <c r="GIP3" s="157"/>
      <c r="GIQ3" s="157"/>
      <c r="GIR3" s="157"/>
      <c r="GIS3" s="157"/>
      <c r="GIT3" s="157"/>
      <c r="GIU3" s="157"/>
      <c r="GIV3" s="157"/>
      <c r="GIW3" s="157"/>
      <c r="GIX3" s="157"/>
      <c r="GIY3" s="157"/>
      <c r="GIZ3" s="157"/>
      <c r="GJA3" s="157"/>
      <c r="GJB3" s="157"/>
      <c r="GJC3" s="157"/>
      <c r="GJD3" s="157"/>
      <c r="GJE3" s="157"/>
      <c r="GJF3" s="157"/>
      <c r="GJG3" s="157"/>
      <c r="GJH3" s="157"/>
      <c r="GJI3" s="157"/>
      <c r="GJJ3" s="157"/>
      <c r="GJK3" s="157"/>
      <c r="GJL3" s="157"/>
      <c r="GJM3" s="157"/>
      <c r="GJN3" s="157"/>
      <c r="GJO3" s="157"/>
      <c r="GJP3" s="157"/>
      <c r="GJQ3" s="157"/>
      <c r="GJR3" s="157"/>
      <c r="GJS3" s="157"/>
      <c r="GJT3" s="157"/>
      <c r="GJU3" s="157"/>
      <c r="GJV3" s="157"/>
      <c r="GJW3" s="157"/>
      <c r="GJX3" s="157"/>
      <c r="GJY3" s="157"/>
      <c r="GJZ3" s="157"/>
      <c r="GKA3" s="157"/>
      <c r="GKB3" s="157"/>
      <c r="GKC3" s="157"/>
      <c r="GKD3" s="157"/>
      <c r="GKE3" s="157"/>
      <c r="GKF3" s="157"/>
      <c r="GKG3" s="157"/>
      <c r="GKH3" s="157"/>
      <c r="GKI3" s="157"/>
      <c r="GKJ3" s="157"/>
      <c r="GKK3" s="157"/>
      <c r="GKL3" s="157"/>
      <c r="GKM3" s="157"/>
      <c r="GKN3" s="157"/>
      <c r="GKO3" s="157"/>
      <c r="GKP3" s="157"/>
      <c r="GKQ3" s="157"/>
      <c r="GKR3" s="157"/>
      <c r="GKS3" s="157"/>
      <c r="GKT3" s="157"/>
      <c r="GKU3" s="157"/>
      <c r="GKV3" s="157"/>
      <c r="GKW3" s="157"/>
      <c r="GKX3" s="157"/>
      <c r="GKY3" s="157"/>
      <c r="GKZ3" s="157"/>
      <c r="GLA3" s="157"/>
      <c r="GLB3" s="157"/>
      <c r="GLC3" s="157"/>
      <c r="GLD3" s="157"/>
      <c r="GLE3" s="157"/>
      <c r="GLF3" s="157"/>
      <c r="GLG3" s="157"/>
      <c r="GLH3" s="157"/>
      <c r="GLI3" s="157"/>
      <c r="GLJ3" s="157"/>
      <c r="GLK3" s="157"/>
      <c r="GLL3" s="157"/>
      <c r="GLM3" s="157"/>
      <c r="GLN3" s="157"/>
      <c r="GLO3" s="157"/>
      <c r="GLP3" s="157"/>
      <c r="GLQ3" s="157"/>
      <c r="GLR3" s="157"/>
      <c r="GLS3" s="157"/>
      <c r="GLT3" s="157"/>
      <c r="GLU3" s="157"/>
      <c r="GLV3" s="157"/>
      <c r="GLW3" s="157"/>
      <c r="GLX3" s="157"/>
      <c r="GLY3" s="157"/>
      <c r="GLZ3" s="157"/>
      <c r="GMA3" s="157"/>
      <c r="GMB3" s="157"/>
      <c r="GMC3" s="157"/>
      <c r="GMD3" s="157"/>
      <c r="GME3" s="157"/>
      <c r="GMF3" s="157"/>
      <c r="GMG3" s="157"/>
      <c r="GMH3" s="157"/>
      <c r="GMI3" s="157"/>
      <c r="GMJ3" s="157"/>
      <c r="GMK3" s="157"/>
      <c r="GML3" s="157"/>
      <c r="GMM3" s="157"/>
      <c r="GMN3" s="157"/>
      <c r="GMO3" s="157"/>
      <c r="GMP3" s="157"/>
      <c r="GMQ3" s="157"/>
      <c r="GMR3" s="157"/>
      <c r="GMS3" s="157"/>
      <c r="GMT3" s="157"/>
      <c r="GMU3" s="157"/>
      <c r="GMV3" s="157"/>
      <c r="GMW3" s="157"/>
      <c r="GMX3" s="157"/>
      <c r="GMY3" s="157"/>
      <c r="GMZ3" s="157"/>
      <c r="GNA3" s="157"/>
      <c r="GNB3" s="157"/>
      <c r="GNC3" s="157"/>
      <c r="GND3" s="157"/>
      <c r="GNE3" s="157"/>
      <c r="GNF3" s="157"/>
      <c r="GNG3" s="157"/>
      <c r="GNH3" s="157"/>
      <c r="GNI3" s="157"/>
      <c r="GNJ3" s="157"/>
      <c r="GNK3" s="157"/>
      <c r="GNL3" s="157"/>
      <c r="GNM3" s="157"/>
      <c r="GNN3" s="157"/>
      <c r="GNO3" s="157"/>
      <c r="GNP3" s="157"/>
      <c r="GNQ3" s="157"/>
      <c r="GNR3" s="157"/>
      <c r="GNS3" s="157"/>
      <c r="GNT3" s="157"/>
      <c r="GNU3" s="157"/>
      <c r="GNV3" s="157"/>
      <c r="GNW3" s="157"/>
      <c r="GNX3" s="157"/>
      <c r="GNY3" s="157"/>
      <c r="GNZ3" s="157"/>
      <c r="GOA3" s="157"/>
      <c r="GOB3" s="157"/>
      <c r="GOC3" s="157"/>
      <c r="GOD3" s="157"/>
      <c r="GOE3" s="157"/>
      <c r="GOF3" s="157"/>
      <c r="GOG3" s="157"/>
      <c r="GOH3" s="157"/>
      <c r="GOI3" s="157"/>
      <c r="GOJ3" s="157"/>
      <c r="GOK3" s="157"/>
      <c r="GOL3" s="157"/>
      <c r="GOM3" s="157"/>
      <c r="GON3" s="157"/>
      <c r="GOO3" s="157"/>
      <c r="GOP3" s="157"/>
      <c r="GOQ3" s="157"/>
      <c r="GOR3" s="157"/>
      <c r="GOS3" s="157"/>
      <c r="GOT3" s="157"/>
      <c r="GOU3" s="157"/>
      <c r="GOV3" s="157"/>
      <c r="GOW3" s="157"/>
      <c r="GOX3" s="157"/>
      <c r="GOY3" s="157"/>
      <c r="GOZ3" s="157"/>
      <c r="GPA3" s="157"/>
      <c r="GPB3" s="157"/>
      <c r="GPC3" s="157"/>
      <c r="GPD3" s="157"/>
      <c r="GPE3" s="157"/>
      <c r="GPF3" s="157"/>
      <c r="GPG3" s="157"/>
      <c r="GPH3" s="157"/>
      <c r="GPI3" s="157"/>
      <c r="GPJ3" s="157"/>
      <c r="GPK3" s="157"/>
      <c r="GPL3" s="157"/>
      <c r="GPM3" s="157"/>
      <c r="GPN3" s="157"/>
      <c r="GPO3" s="157"/>
      <c r="GPP3" s="157"/>
      <c r="GPQ3" s="157"/>
      <c r="GPR3" s="157"/>
      <c r="GPS3" s="157"/>
      <c r="GPT3" s="157"/>
      <c r="GPU3" s="157"/>
      <c r="GPV3" s="157"/>
      <c r="GPW3" s="157"/>
      <c r="GPX3" s="157"/>
      <c r="GPY3" s="157"/>
      <c r="GPZ3" s="157"/>
      <c r="GQA3" s="157"/>
      <c r="GQB3" s="157"/>
      <c r="GQC3" s="157"/>
      <c r="GQD3" s="157"/>
      <c r="GQE3" s="157"/>
      <c r="GQF3" s="157"/>
      <c r="GQG3" s="157"/>
      <c r="GQH3" s="157"/>
      <c r="GQI3" s="157"/>
      <c r="GQJ3" s="157"/>
      <c r="GQK3" s="157"/>
      <c r="GQL3" s="157"/>
      <c r="GQM3" s="157"/>
      <c r="GQN3" s="157"/>
      <c r="GQO3" s="157"/>
      <c r="GQP3" s="157"/>
      <c r="GQQ3" s="157"/>
      <c r="GQR3" s="157"/>
      <c r="GQS3" s="157"/>
      <c r="GQT3" s="157"/>
      <c r="GQU3" s="157"/>
      <c r="GQV3" s="157"/>
      <c r="GQW3" s="157"/>
      <c r="GQX3" s="157"/>
      <c r="GQY3" s="157"/>
      <c r="GQZ3" s="157"/>
      <c r="GRA3" s="157"/>
      <c r="GRB3" s="157"/>
      <c r="GRC3" s="157"/>
      <c r="GRD3" s="157"/>
      <c r="GRE3" s="157"/>
      <c r="GRF3" s="157"/>
      <c r="GRG3" s="157"/>
      <c r="GRH3" s="157"/>
      <c r="GRI3" s="157"/>
      <c r="GRJ3" s="157"/>
      <c r="GRK3" s="157"/>
      <c r="GRL3" s="157"/>
      <c r="GRM3" s="157"/>
      <c r="GRN3" s="157"/>
      <c r="GRO3" s="157"/>
      <c r="GRP3" s="157"/>
      <c r="GRQ3" s="157"/>
      <c r="GRR3" s="157"/>
      <c r="GRS3" s="157"/>
      <c r="GRT3" s="157"/>
      <c r="GRU3" s="157"/>
      <c r="GRV3" s="157"/>
      <c r="GRW3" s="157"/>
      <c r="GRX3" s="157"/>
      <c r="GRY3" s="157"/>
      <c r="GRZ3" s="157"/>
      <c r="GSA3" s="157"/>
      <c r="GSB3" s="157"/>
      <c r="GSC3" s="157"/>
      <c r="GSD3" s="157"/>
      <c r="GSE3" s="157"/>
      <c r="GSF3" s="157"/>
      <c r="GSG3" s="157"/>
      <c r="GSH3" s="157"/>
      <c r="GSI3" s="157"/>
      <c r="GSJ3" s="157"/>
      <c r="GSK3" s="157"/>
      <c r="GSL3" s="157"/>
      <c r="GSM3" s="157"/>
      <c r="GSN3" s="157"/>
      <c r="GSO3" s="157"/>
      <c r="GSP3" s="157"/>
      <c r="GSQ3" s="157"/>
      <c r="GSR3" s="157"/>
      <c r="GSS3" s="157"/>
      <c r="GST3" s="157"/>
      <c r="GSU3" s="157"/>
      <c r="GSV3" s="157"/>
      <c r="GSW3" s="157"/>
      <c r="GSX3" s="157"/>
      <c r="GSY3" s="157"/>
      <c r="GSZ3" s="157"/>
      <c r="GTA3" s="157"/>
      <c r="GTB3" s="157"/>
      <c r="GTC3" s="157"/>
      <c r="GTD3" s="157"/>
      <c r="GTE3" s="157"/>
      <c r="GTF3" s="157"/>
      <c r="GTG3" s="157"/>
      <c r="GTH3" s="157"/>
      <c r="GTI3" s="157"/>
      <c r="GTJ3" s="157"/>
      <c r="GTK3" s="157"/>
      <c r="GTL3" s="157"/>
      <c r="GTM3" s="157"/>
      <c r="GTN3" s="157"/>
      <c r="GTO3" s="157"/>
      <c r="GTP3" s="157"/>
      <c r="GTQ3" s="157"/>
      <c r="GTR3" s="157"/>
      <c r="GTS3" s="157"/>
      <c r="GTT3" s="157"/>
      <c r="GTU3" s="157"/>
      <c r="GTV3" s="157"/>
      <c r="GTW3" s="157"/>
      <c r="GTX3" s="157"/>
      <c r="GTY3" s="157"/>
      <c r="GTZ3" s="157"/>
      <c r="GUA3" s="157"/>
      <c r="GUB3" s="157"/>
      <c r="GUC3" s="157"/>
      <c r="GUD3" s="157"/>
      <c r="GUE3" s="157"/>
      <c r="GUF3" s="157"/>
      <c r="GUG3" s="157"/>
      <c r="GUH3" s="157"/>
      <c r="GUI3" s="157"/>
      <c r="GUJ3" s="157"/>
      <c r="GUK3" s="157"/>
      <c r="GUL3" s="157"/>
      <c r="GUM3" s="157"/>
      <c r="GUN3" s="157"/>
      <c r="GUO3" s="157"/>
      <c r="GUP3" s="157"/>
      <c r="GUQ3" s="157"/>
      <c r="GUR3" s="157"/>
      <c r="GUS3" s="157"/>
      <c r="GUT3" s="157"/>
      <c r="GUU3" s="157"/>
      <c r="GUV3" s="157"/>
      <c r="GUW3" s="157"/>
      <c r="GUX3" s="157"/>
      <c r="GUY3" s="157"/>
      <c r="GUZ3" s="157"/>
      <c r="GVA3" s="157"/>
      <c r="GVB3" s="157"/>
      <c r="GVC3" s="157"/>
      <c r="GVD3" s="157"/>
      <c r="GVE3" s="157"/>
      <c r="GVF3" s="157"/>
      <c r="GVG3" s="157"/>
      <c r="GVH3" s="157"/>
      <c r="GVI3" s="157"/>
      <c r="GVJ3" s="157"/>
      <c r="GVK3" s="157"/>
      <c r="GVL3" s="157"/>
      <c r="GVM3" s="157"/>
      <c r="GVN3" s="157"/>
      <c r="GVO3" s="157"/>
      <c r="GVP3" s="157"/>
      <c r="GVQ3" s="157"/>
      <c r="GVR3" s="157"/>
      <c r="GVS3" s="157"/>
      <c r="GVT3" s="157"/>
      <c r="GVU3" s="157"/>
      <c r="GVV3" s="157"/>
      <c r="GVW3" s="157"/>
      <c r="GVX3" s="157"/>
      <c r="GVY3" s="157"/>
      <c r="GVZ3" s="157"/>
      <c r="GWA3" s="157"/>
      <c r="GWB3" s="157"/>
      <c r="GWC3" s="157"/>
      <c r="GWD3" s="157"/>
      <c r="GWE3" s="157"/>
      <c r="GWF3" s="157"/>
      <c r="GWG3" s="157"/>
      <c r="GWH3" s="157"/>
      <c r="GWI3" s="157"/>
      <c r="GWJ3" s="157"/>
      <c r="GWK3" s="157"/>
      <c r="GWL3" s="157"/>
      <c r="GWM3" s="157"/>
      <c r="GWN3" s="157"/>
      <c r="GWO3" s="157"/>
      <c r="GWP3" s="157"/>
      <c r="GWQ3" s="157"/>
      <c r="GWR3" s="157"/>
      <c r="GWS3" s="157"/>
      <c r="GWT3" s="157"/>
      <c r="GWU3" s="157"/>
      <c r="GWV3" s="157"/>
      <c r="GWW3" s="157"/>
      <c r="GWX3" s="157"/>
      <c r="GWY3" s="157"/>
      <c r="GWZ3" s="157"/>
      <c r="GXA3" s="157"/>
      <c r="GXB3" s="157"/>
      <c r="GXC3" s="157"/>
      <c r="GXD3" s="157"/>
      <c r="GXE3" s="157"/>
      <c r="GXF3" s="157"/>
      <c r="GXG3" s="157"/>
      <c r="GXH3" s="157"/>
      <c r="GXI3" s="157"/>
      <c r="GXJ3" s="157"/>
      <c r="GXK3" s="157"/>
      <c r="GXL3" s="157"/>
      <c r="GXM3" s="157"/>
      <c r="GXN3" s="157"/>
      <c r="GXO3" s="157"/>
      <c r="GXP3" s="157"/>
      <c r="GXQ3" s="157"/>
      <c r="GXR3" s="157"/>
      <c r="GXS3" s="157"/>
      <c r="GXT3" s="157"/>
      <c r="GXU3" s="157"/>
      <c r="GXV3" s="157"/>
      <c r="GXW3" s="157"/>
      <c r="GXX3" s="157"/>
      <c r="GXY3" s="157"/>
      <c r="GXZ3" s="157"/>
      <c r="GYA3" s="157"/>
      <c r="GYB3" s="157"/>
      <c r="GYC3" s="157"/>
      <c r="GYD3" s="157"/>
      <c r="GYE3" s="157"/>
      <c r="GYF3" s="157"/>
      <c r="GYG3" s="157"/>
      <c r="GYH3" s="157"/>
      <c r="GYI3" s="157"/>
      <c r="GYJ3" s="157"/>
      <c r="GYK3" s="157"/>
      <c r="GYL3" s="157"/>
      <c r="GYM3" s="157"/>
      <c r="GYN3" s="157"/>
      <c r="GYO3" s="157"/>
      <c r="GYP3" s="157"/>
      <c r="GYQ3" s="157"/>
      <c r="GYR3" s="157"/>
      <c r="GYS3" s="157"/>
      <c r="GYT3" s="157"/>
      <c r="GYU3" s="157"/>
      <c r="GYV3" s="157"/>
      <c r="GYW3" s="157"/>
      <c r="GYX3" s="157"/>
      <c r="GYY3" s="157"/>
      <c r="GYZ3" s="157"/>
      <c r="GZA3" s="157"/>
      <c r="GZB3" s="157"/>
      <c r="GZC3" s="157"/>
      <c r="GZD3" s="157"/>
      <c r="GZE3" s="157"/>
      <c r="GZF3" s="157"/>
      <c r="GZG3" s="157"/>
      <c r="GZH3" s="157"/>
      <c r="GZI3" s="157"/>
      <c r="GZJ3" s="157"/>
      <c r="GZK3" s="157"/>
      <c r="GZL3" s="157"/>
      <c r="GZM3" s="157"/>
      <c r="GZN3" s="157"/>
      <c r="GZO3" s="157"/>
      <c r="GZP3" s="157"/>
      <c r="GZQ3" s="157"/>
      <c r="GZR3" s="157"/>
      <c r="GZS3" s="157"/>
      <c r="GZT3" s="157"/>
      <c r="GZU3" s="157"/>
      <c r="GZV3" s="157"/>
      <c r="GZW3" s="157"/>
      <c r="GZX3" s="157"/>
      <c r="GZY3" s="157"/>
      <c r="GZZ3" s="157"/>
      <c r="HAA3" s="157"/>
      <c r="HAB3" s="157"/>
      <c r="HAC3" s="157"/>
      <c r="HAD3" s="157"/>
      <c r="HAE3" s="157"/>
      <c r="HAF3" s="157"/>
      <c r="HAG3" s="157"/>
      <c r="HAH3" s="157"/>
      <c r="HAI3" s="157"/>
      <c r="HAJ3" s="157"/>
      <c r="HAK3" s="157"/>
      <c r="HAL3" s="157"/>
      <c r="HAM3" s="157"/>
      <c r="HAN3" s="157"/>
      <c r="HAO3" s="157"/>
      <c r="HAP3" s="157"/>
      <c r="HAQ3" s="157"/>
      <c r="HAR3" s="157"/>
      <c r="HAS3" s="157"/>
      <c r="HAT3" s="157"/>
      <c r="HAU3" s="157"/>
      <c r="HAV3" s="157"/>
      <c r="HAW3" s="157"/>
      <c r="HAX3" s="157"/>
      <c r="HAY3" s="157"/>
      <c r="HAZ3" s="157"/>
      <c r="HBA3" s="157"/>
      <c r="HBB3" s="157"/>
      <c r="HBC3" s="157"/>
      <c r="HBD3" s="157"/>
      <c r="HBE3" s="157"/>
      <c r="HBF3" s="157"/>
      <c r="HBG3" s="157"/>
      <c r="HBH3" s="157"/>
      <c r="HBI3" s="157"/>
      <c r="HBJ3" s="157"/>
      <c r="HBK3" s="157"/>
      <c r="HBL3" s="157"/>
      <c r="HBM3" s="157"/>
      <c r="HBN3" s="157"/>
      <c r="HBO3" s="157"/>
      <c r="HBP3" s="157"/>
      <c r="HBQ3" s="157"/>
      <c r="HBR3" s="157"/>
      <c r="HBS3" s="157"/>
      <c r="HBT3" s="157"/>
      <c r="HBU3" s="157"/>
      <c r="HBV3" s="157"/>
      <c r="HBW3" s="157"/>
      <c r="HBX3" s="157"/>
      <c r="HBY3" s="157"/>
      <c r="HBZ3" s="157"/>
      <c r="HCA3" s="157"/>
      <c r="HCB3" s="157"/>
      <c r="HCC3" s="157"/>
      <c r="HCD3" s="157"/>
      <c r="HCE3" s="157"/>
      <c r="HCF3" s="157"/>
      <c r="HCG3" s="157"/>
      <c r="HCH3" s="157"/>
      <c r="HCI3" s="157"/>
      <c r="HCJ3" s="157"/>
      <c r="HCK3" s="157"/>
      <c r="HCL3" s="157"/>
      <c r="HCM3" s="157"/>
      <c r="HCN3" s="157"/>
      <c r="HCO3" s="157"/>
      <c r="HCP3" s="157"/>
      <c r="HCQ3" s="157"/>
      <c r="HCR3" s="157"/>
      <c r="HCS3" s="157"/>
      <c r="HCT3" s="157"/>
      <c r="HCU3" s="157"/>
      <c r="HCV3" s="157"/>
      <c r="HCW3" s="157"/>
      <c r="HCX3" s="157"/>
      <c r="HCY3" s="157"/>
      <c r="HCZ3" s="157"/>
      <c r="HDA3" s="157"/>
      <c r="HDB3" s="157"/>
      <c r="HDC3" s="157"/>
      <c r="HDD3" s="157"/>
      <c r="HDE3" s="157"/>
      <c r="HDF3" s="157"/>
      <c r="HDG3" s="157"/>
      <c r="HDH3" s="157"/>
      <c r="HDI3" s="157"/>
      <c r="HDJ3" s="157"/>
      <c r="HDK3" s="157"/>
      <c r="HDL3" s="157"/>
      <c r="HDM3" s="157"/>
      <c r="HDN3" s="157"/>
      <c r="HDO3" s="157"/>
      <c r="HDP3" s="157"/>
      <c r="HDQ3" s="157"/>
      <c r="HDR3" s="157"/>
      <c r="HDS3" s="157"/>
      <c r="HDT3" s="157"/>
      <c r="HDU3" s="157"/>
      <c r="HDV3" s="157"/>
      <c r="HDW3" s="157"/>
      <c r="HDX3" s="157"/>
      <c r="HDY3" s="157"/>
      <c r="HDZ3" s="157"/>
      <c r="HEA3" s="157"/>
      <c r="HEB3" s="157"/>
      <c r="HEC3" s="157"/>
      <c r="HED3" s="157"/>
      <c r="HEE3" s="157"/>
      <c r="HEF3" s="157"/>
      <c r="HEG3" s="157"/>
      <c r="HEH3" s="157"/>
      <c r="HEI3" s="157"/>
      <c r="HEJ3" s="157"/>
      <c r="HEK3" s="157"/>
      <c r="HEL3" s="157"/>
      <c r="HEM3" s="157"/>
      <c r="HEN3" s="157"/>
      <c r="HEO3" s="157"/>
      <c r="HEP3" s="157"/>
      <c r="HEQ3" s="157"/>
      <c r="HER3" s="157"/>
      <c r="HES3" s="157"/>
      <c r="HET3" s="157"/>
      <c r="HEU3" s="157"/>
      <c r="HEV3" s="157"/>
      <c r="HEW3" s="157"/>
      <c r="HEX3" s="157"/>
      <c r="HEY3" s="157"/>
      <c r="HEZ3" s="157"/>
      <c r="HFA3" s="157"/>
      <c r="HFB3" s="157"/>
      <c r="HFC3" s="157"/>
      <c r="HFD3" s="157"/>
      <c r="HFE3" s="157"/>
      <c r="HFF3" s="157"/>
      <c r="HFG3" s="157"/>
      <c r="HFH3" s="157"/>
      <c r="HFI3" s="157"/>
      <c r="HFJ3" s="157"/>
      <c r="HFK3" s="157"/>
      <c r="HFL3" s="157"/>
      <c r="HFM3" s="157"/>
      <c r="HFN3" s="157"/>
      <c r="HFO3" s="157"/>
      <c r="HFP3" s="157"/>
      <c r="HFQ3" s="157"/>
      <c r="HFR3" s="157"/>
      <c r="HFS3" s="157"/>
      <c r="HFT3" s="157"/>
      <c r="HFU3" s="157"/>
      <c r="HFV3" s="157"/>
      <c r="HFW3" s="157"/>
      <c r="HFX3" s="157"/>
      <c r="HFY3" s="157"/>
      <c r="HFZ3" s="157"/>
      <c r="HGA3" s="157"/>
      <c r="HGB3" s="157"/>
      <c r="HGC3" s="157"/>
      <c r="HGD3" s="157"/>
      <c r="HGE3" s="157"/>
      <c r="HGF3" s="157"/>
      <c r="HGG3" s="157"/>
      <c r="HGH3" s="157"/>
      <c r="HGI3" s="157"/>
      <c r="HGJ3" s="157"/>
      <c r="HGK3" s="157"/>
      <c r="HGL3" s="157"/>
      <c r="HGM3" s="157"/>
      <c r="HGN3" s="157"/>
      <c r="HGO3" s="157"/>
      <c r="HGP3" s="157"/>
      <c r="HGQ3" s="157"/>
      <c r="HGR3" s="157"/>
      <c r="HGS3" s="157"/>
      <c r="HGT3" s="157"/>
      <c r="HGU3" s="157"/>
      <c r="HGV3" s="157"/>
      <c r="HGW3" s="157"/>
      <c r="HGX3" s="157"/>
      <c r="HGY3" s="157"/>
      <c r="HGZ3" s="157"/>
      <c r="HHA3" s="157"/>
      <c r="HHB3" s="157"/>
      <c r="HHC3" s="157"/>
      <c r="HHD3" s="157"/>
      <c r="HHE3" s="157"/>
      <c r="HHF3" s="157"/>
      <c r="HHG3" s="157"/>
      <c r="HHH3" s="157"/>
      <c r="HHI3" s="157"/>
      <c r="HHJ3" s="157"/>
      <c r="HHK3" s="157"/>
      <c r="HHL3" s="157"/>
      <c r="HHM3" s="157"/>
      <c r="HHN3" s="157"/>
      <c r="HHO3" s="157"/>
      <c r="HHP3" s="157"/>
      <c r="HHQ3" s="157"/>
      <c r="HHR3" s="157"/>
      <c r="HHS3" s="157"/>
      <c r="HHT3" s="157"/>
      <c r="HHU3" s="157"/>
      <c r="HHV3" s="157"/>
      <c r="HHW3" s="157"/>
      <c r="HHX3" s="157"/>
      <c r="HHY3" s="157"/>
      <c r="HHZ3" s="157"/>
      <c r="HIA3" s="157"/>
      <c r="HIB3" s="157"/>
      <c r="HIC3" s="157"/>
      <c r="HID3" s="157"/>
      <c r="HIE3" s="157"/>
      <c r="HIF3" s="157"/>
      <c r="HIG3" s="157"/>
      <c r="HIH3" s="157"/>
      <c r="HII3" s="157"/>
      <c r="HIJ3" s="157"/>
      <c r="HIK3" s="157"/>
      <c r="HIL3" s="157"/>
      <c r="HIM3" s="157"/>
      <c r="HIN3" s="157"/>
      <c r="HIO3" s="157"/>
      <c r="HIP3" s="157"/>
      <c r="HIQ3" s="157"/>
      <c r="HIR3" s="157"/>
      <c r="HIS3" s="157"/>
      <c r="HIT3" s="157"/>
      <c r="HIU3" s="157"/>
      <c r="HIV3" s="157"/>
      <c r="HIW3" s="157"/>
      <c r="HIX3" s="157"/>
      <c r="HIY3" s="157"/>
      <c r="HIZ3" s="157"/>
      <c r="HJA3" s="157"/>
      <c r="HJB3" s="157"/>
      <c r="HJC3" s="157"/>
      <c r="HJD3" s="157"/>
      <c r="HJE3" s="157"/>
      <c r="HJF3" s="157"/>
      <c r="HJG3" s="157"/>
      <c r="HJH3" s="157"/>
      <c r="HJI3" s="157"/>
      <c r="HJJ3" s="157"/>
      <c r="HJK3" s="157"/>
      <c r="HJL3" s="157"/>
      <c r="HJM3" s="157"/>
      <c r="HJN3" s="157"/>
      <c r="HJO3" s="157"/>
      <c r="HJP3" s="157"/>
      <c r="HJQ3" s="157"/>
      <c r="HJR3" s="157"/>
      <c r="HJS3" s="157"/>
      <c r="HJT3" s="157"/>
      <c r="HJU3" s="157"/>
      <c r="HJV3" s="157"/>
      <c r="HJW3" s="157"/>
      <c r="HJX3" s="157"/>
      <c r="HJY3" s="157"/>
      <c r="HJZ3" s="157"/>
      <c r="HKA3" s="157"/>
      <c r="HKB3" s="157"/>
      <c r="HKC3" s="157"/>
      <c r="HKD3" s="157"/>
      <c r="HKE3" s="157"/>
      <c r="HKF3" s="157"/>
      <c r="HKG3" s="157"/>
      <c r="HKH3" s="157"/>
      <c r="HKI3" s="157"/>
      <c r="HKJ3" s="157"/>
      <c r="HKK3" s="157"/>
      <c r="HKL3" s="157"/>
      <c r="HKM3" s="157"/>
      <c r="HKN3" s="157"/>
      <c r="HKO3" s="157"/>
      <c r="HKP3" s="157"/>
      <c r="HKQ3" s="157"/>
      <c r="HKR3" s="157"/>
      <c r="HKS3" s="157"/>
      <c r="HKT3" s="157"/>
      <c r="HKU3" s="157"/>
      <c r="HKV3" s="157"/>
      <c r="HKW3" s="157"/>
      <c r="HKX3" s="157"/>
      <c r="HKY3" s="157"/>
      <c r="HKZ3" s="157"/>
      <c r="HLA3" s="157"/>
      <c r="HLB3" s="157"/>
      <c r="HLC3" s="157"/>
      <c r="HLD3" s="157"/>
      <c r="HLE3" s="157"/>
      <c r="HLF3" s="157"/>
      <c r="HLG3" s="157"/>
      <c r="HLH3" s="157"/>
      <c r="HLI3" s="157"/>
      <c r="HLJ3" s="157"/>
      <c r="HLK3" s="157"/>
      <c r="HLL3" s="157"/>
      <c r="HLM3" s="157"/>
      <c r="HLN3" s="157"/>
      <c r="HLO3" s="157"/>
      <c r="HLP3" s="157"/>
      <c r="HLQ3" s="157"/>
      <c r="HLR3" s="157"/>
      <c r="HLS3" s="157"/>
      <c r="HLT3" s="157"/>
      <c r="HLU3" s="157"/>
      <c r="HLV3" s="157"/>
      <c r="HLW3" s="157"/>
      <c r="HLX3" s="157"/>
      <c r="HLY3" s="157"/>
      <c r="HLZ3" s="157"/>
      <c r="HMA3" s="157"/>
      <c r="HMB3" s="157"/>
      <c r="HMC3" s="157"/>
      <c r="HMD3" s="157"/>
      <c r="HME3" s="157"/>
      <c r="HMF3" s="157"/>
      <c r="HMG3" s="157"/>
      <c r="HMH3" s="157"/>
      <c r="HMI3" s="157"/>
      <c r="HMJ3" s="157"/>
      <c r="HMK3" s="157"/>
      <c r="HML3" s="157"/>
      <c r="HMM3" s="157"/>
      <c r="HMN3" s="157"/>
      <c r="HMO3" s="157"/>
      <c r="HMP3" s="157"/>
      <c r="HMQ3" s="157"/>
      <c r="HMR3" s="157"/>
      <c r="HMS3" s="157"/>
      <c r="HMT3" s="157"/>
      <c r="HMU3" s="157"/>
      <c r="HMV3" s="157"/>
      <c r="HMW3" s="157"/>
      <c r="HMX3" s="157"/>
      <c r="HMY3" s="157"/>
      <c r="HMZ3" s="157"/>
      <c r="HNA3" s="157"/>
      <c r="HNB3" s="157"/>
      <c r="HNC3" s="157"/>
      <c r="HND3" s="157"/>
      <c r="HNE3" s="157"/>
      <c r="HNF3" s="157"/>
      <c r="HNG3" s="157"/>
      <c r="HNH3" s="157"/>
      <c r="HNI3" s="157"/>
      <c r="HNJ3" s="157"/>
      <c r="HNK3" s="157"/>
      <c r="HNL3" s="157"/>
      <c r="HNM3" s="157"/>
      <c r="HNN3" s="157"/>
      <c r="HNO3" s="157"/>
      <c r="HNP3" s="157"/>
      <c r="HNQ3" s="157"/>
      <c r="HNR3" s="157"/>
      <c r="HNS3" s="157"/>
      <c r="HNT3" s="157"/>
      <c r="HNU3" s="157"/>
      <c r="HNV3" s="157"/>
      <c r="HNW3" s="157"/>
      <c r="HNX3" s="157"/>
      <c r="HNY3" s="157"/>
      <c r="HNZ3" s="157"/>
      <c r="HOA3" s="157"/>
      <c r="HOB3" s="157"/>
      <c r="HOC3" s="157"/>
      <c r="HOD3" s="157"/>
      <c r="HOE3" s="157"/>
      <c r="HOF3" s="157"/>
      <c r="HOG3" s="157"/>
      <c r="HOH3" s="157"/>
      <c r="HOI3" s="157"/>
      <c r="HOJ3" s="157"/>
      <c r="HOK3" s="157"/>
      <c r="HOL3" s="157"/>
      <c r="HOM3" s="157"/>
      <c r="HON3" s="157"/>
      <c r="HOO3" s="157"/>
      <c r="HOP3" s="157"/>
      <c r="HOQ3" s="157"/>
      <c r="HOR3" s="157"/>
      <c r="HOS3" s="157"/>
      <c r="HOT3" s="157"/>
      <c r="HOU3" s="157"/>
      <c r="HOV3" s="157"/>
      <c r="HOW3" s="157"/>
      <c r="HOX3" s="157"/>
      <c r="HOY3" s="157"/>
      <c r="HOZ3" s="157"/>
      <c r="HPA3" s="157"/>
      <c r="HPB3" s="157"/>
      <c r="HPC3" s="157"/>
      <c r="HPD3" s="157"/>
      <c r="HPE3" s="157"/>
      <c r="HPF3" s="157"/>
      <c r="HPG3" s="157"/>
      <c r="HPH3" s="157"/>
      <c r="HPI3" s="157"/>
      <c r="HPJ3" s="157"/>
      <c r="HPK3" s="157"/>
      <c r="HPL3" s="157"/>
      <c r="HPM3" s="157"/>
      <c r="HPN3" s="157"/>
      <c r="HPO3" s="157"/>
      <c r="HPP3" s="157"/>
      <c r="HPQ3" s="157"/>
      <c r="HPR3" s="157"/>
      <c r="HPS3" s="157"/>
      <c r="HPT3" s="157"/>
      <c r="HPU3" s="157"/>
      <c r="HPV3" s="157"/>
      <c r="HPW3" s="157"/>
      <c r="HPX3" s="157"/>
      <c r="HPY3" s="157"/>
      <c r="HPZ3" s="157"/>
      <c r="HQA3" s="157"/>
      <c r="HQB3" s="157"/>
      <c r="HQC3" s="157"/>
      <c r="HQD3" s="157"/>
      <c r="HQE3" s="157"/>
      <c r="HQF3" s="157"/>
      <c r="HQG3" s="157"/>
      <c r="HQH3" s="157"/>
      <c r="HQI3" s="157"/>
      <c r="HQJ3" s="157"/>
      <c r="HQK3" s="157"/>
      <c r="HQL3" s="157"/>
      <c r="HQM3" s="157"/>
      <c r="HQN3" s="157"/>
      <c r="HQO3" s="157"/>
      <c r="HQP3" s="157"/>
      <c r="HQQ3" s="157"/>
      <c r="HQR3" s="157"/>
      <c r="HQS3" s="157"/>
      <c r="HQT3" s="157"/>
      <c r="HQU3" s="157"/>
      <c r="HQV3" s="157"/>
      <c r="HQW3" s="157"/>
      <c r="HQX3" s="157"/>
      <c r="HQY3" s="157"/>
      <c r="HQZ3" s="157"/>
      <c r="HRA3" s="157"/>
      <c r="HRB3" s="157"/>
      <c r="HRC3" s="157"/>
      <c r="HRD3" s="157"/>
      <c r="HRE3" s="157"/>
      <c r="HRF3" s="157"/>
      <c r="HRG3" s="157"/>
      <c r="HRH3" s="157"/>
      <c r="HRI3" s="157"/>
      <c r="HRJ3" s="157"/>
      <c r="HRK3" s="157"/>
      <c r="HRL3" s="157"/>
      <c r="HRM3" s="157"/>
      <c r="HRN3" s="157"/>
      <c r="HRO3" s="157"/>
      <c r="HRP3" s="157"/>
      <c r="HRQ3" s="157"/>
      <c r="HRR3" s="157"/>
      <c r="HRS3" s="157"/>
      <c r="HRT3" s="157"/>
      <c r="HRU3" s="157"/>
      <c r="HRV3" s="157"/>
      <c r="HRW3" s="157"/>
      <c r="HRX3" s="157"/>
      <c r="HRY3" s="157"/>
      <c r="HRZ3" s="157"/>
      <c r="HSA3" s="157"/>
      <c r="HSB3" s="157"/>
      <c r="HSC3" s="157"/>
      <c r="HSD3" s="157"/>
      <c r="HSE3" s="157"/>
      <c r="HSF3" s="157"/>
      <c r="HSG3" s="157"/>
      <c r="HSH3" s="157"/>
      <c r="HSI3" s="157"/>
      <c r="HSJ3" s="157"/>
      <c r="HSK3" s="157"/>
      <c r="HSL3" s="157"/>
      <c r="HSM3" s="157"/>
      <c r="HSN3" s="157"/>
      <c r="HSO3" s="157"/>
      <c r="HSP3" s="157"/>
      <c r="HSQ3" s="157"/>
      <c r="HSR3" s="157"/>
      <c r="HSS3" s="157"/>
      <c r="HST3" s="157"/>
      <c r="HSU3" s="157"/>
      <c r="HSV3" s="157"/>
      <c r="HSW3" s="157"/>
      <c r="HSX3" s="157"/>
      <c r="HSY3" s="157"/>
      <c r="HSZ3" s="157"/>
      <c r="HTA3" s="157"/>
      <c r="HTB3" s="157"/>
      <c r="HTC3" s="157"/>
      <c r="HTD3" s="157"/>
      <c r="HTE3" s="157"/>
      <c r="HTF3" s="157"/>
      <c r="HTG3" s="157"/>
      <c r="HTH3" s="157"/>
      <c r="HTI3" s="157"/>
      <c r="HTJ3" s="157"/>
      <c r="HTK3" s="157"/>
      <c r="HTL3" s="157"/>
      <c r="HTM3" s="157"/>
      <c r="HTN3" s="157"/>
      <c r="HTO3" s="157"/>
      <c r="HTP3" s="157"/>
      <c r="HTQ3" s="157"/>
      <c r="HTR3" s="157"/>
      <c r="HTS3" s="157"/>
      <c r="HTT3" s="157"/>
      <c r="HTU3" s="157"/>
      <c r="HTV3" s="157"/>
      <c r="HTW3" s="157"/>
      <c r="HTX3" s="157"/>
      <c r="HTY3" s="157"/>
      <c r="HTZ3" s="157"/>
      <c r="HUA3" s="157"/>
      <c r="HUB3" s="157"/>
      <c r="HUC3" s="157"/>
      <c r="HUD3" s="157"/>
      <c r="HUE3" s="157"/>
      <c r="HUF3" s="157"/>
      <c r="HUG3" s="157"/>
      <c r="HUH3" s="157"/>
      <c r="HUI3" s="157"/>
      <c r="HUJ3" s="157"/>
      <c r="HUK3" s="157"/>
      <c r="HUL3" s="157"/>
      <c r="HUM3" s="157"/>
      <c r="HUN3" s="157"/>
      <c r="HUO3" s="157"/>
      <c r="HUP3" s="157"/>
      <c r="HUQ3" s="157"/>
      <c r="HUR3" s="157"/>
      <c r="HUS3" s="157"/>
      <c r="HUT3" s="157"/>
      <c r="HUU3" s="157"/>
      <c r="HUV3" s="157"/>
      <c r="HUW3" s="157"/>
      <c r="HUX3" s="157"/>
      <c r="HUY3" s="157"/>
      <c r="HUZ3" s="157"/>
      <c r="HVA3" s="157"/>
      <c r="HVB3" s="157"/>
      <c r="HVC3" s="157"/>
      <c r="HVD3" s="157"/>
      <c r="HVE3" s="157"/>
      <c r="HVF3" s="157"/>
      <c r="HVG3" s="157"/>
      <c r="HVH3" s="157"/>
      <c r="HVI3" s="157"/>
      <c r="HVJ3" s="157"/>
      <c r="HVK3" s="157"/>
      <c r="HVL3" s="157"/>
      <c r="HVM3" s="157"/>
      <c r="HVN3" s="157"/>
      <c r="HVO3" s="157"/>
      <c r="HVP3" s="157"/>
      <c r="HVQ3" s="157"/>
      <c r="HVR3" s="157"/>
      <c r="HVS3" s="157"/>
      <c r="HVT3" s="157"/>
      <c r="HVU3" s="157"/>
      <c r="HVV3" s="157"/>
      <c r="HVW3" s="157"/>
      <c r="HVX3" s="157"/>
      <c r="HVY3" s="157"/>
      <c r="HVZ3" s="157"/>
      <c r="HWA3" s="157"/>
      <c r="HWB3" s="157"/>
      <c r="HWC3" s="157"/>
      <c r="HWD3" s="157"/>
      <c r="HWE3" s="157"/>
      <c r="HWF3" s="157"/>
      <c r="HWG3" s="157"/>
      <c r="HWH3" s="157"/>
      <c r="HWI3" s="157"/>
      <c r="HWJ3" s="157"/>
      <c r="HWK3" s="157"/>
      <c r="HWL3" s="157"/>
      <c r="HWM3" s="157"/>
      <c r="HWN3" s="157"/>
      <c r="HWO3" s="157"/>
      <c r="HWP3" s="157"/>
      <c r="HWQ3" s="157"/>
      <c r="HWR3" s="157"/>
      <c r="HWS3" s="157"/>
      <c r="HWT3" s="157"/>
      <c r="HWU3" s="157"/>
      <c r="HWV3" s="157"/>
      <c r="HWW3" s="157"/>
      <c r="HWX3" s="157"/>
      <c r="HWY3" s="157"/>
      <c r="HWZ3" s="157"/>
      <c r="HXA3" s="157"/>
      <c r="HXB3" s="157"/>
      <c r="HXC3" s="157"/>
      <c r="HXD3" s="157"/>
      <c r="HXE3" s="157"/>
      <c r="HXF3" s="157"/>
      <c r="HXG3" s="157"/>
      <c r="HXH3" s="157"/>
      <c r="HXI3" s="157"/>
      <c r="HXJ3" s="157"/>
      <c r="HXK3" s="157"/>
      <c r="HXL3" s="157"/>
      <c r="HXM3" s="157"/>
      <c r="HXN3" s="157"/>
      <c r="HXO3" s="157"/>
      <c r="HXP3" s="157"/>
      <c r="HXQ3" s="157"/>
      <c r="HXR3" s="157"/>
      <c r="HXS3" s="157"/>
      <c r="HXT3" s="157"/>
      <c r="HXU3" s="157"/>
      <c r="HXV3" s="157"/>
      <c r="HXW3" s="157"/>
      <c r="HXX3" s="157"/>
      <c r="HXY3" s="157"/>
      <c r="HXZ3" s="157"/>
      <c r="HYA3" s="157"/>
      <c r="HYB3" s="157"/>
      <c r="HYC3" s="157"/>
      <c r="HYD3" s="157"/>
      <c r="HYE3" s="157"/>
      <c r="HYF3" s="157"/>
      <c r="HYG3" s="157"/>
      <c r="HYH3" s="157"/>
      <c r="HYI3" s="157"/>
      <c r="HYJ3" s="157"/>
      <c r="HYK3" s="157"/>
      <c r="HYL3" s="157"/>
      <c r="HYM3" s="157"/>
      <c r="HYN3" s="157"/>
      <c r="HYO3" s="157"/>
      <c r="HYP3" s="157"/>
      <c r="HYQ3" s="157"/>
      <c r="HYR3" s="157"/>
      <c r="HYS3" s="157"/>
      <c r="HYT3" s="157"/>
      <c r="HYU3" s="157"/>
      <c r="HYV3" s="157"/>
      <c r="HYW3" s="157"/>
      <c r="HYX3" s="157"/>
      <c r="HYY3" s="157"/>
      <c r="HYZ3" s="157"/>
      <c r="HZA3" s="157"/>
      <c r="HZB3" s="157"/>
      <c r="HZC3" s="157"/>
      <c r="HZD3" s="157"/>
      <c r="HZE3" s="157"/>
      <c r="HZF3" s="157"/>
      <c r="HZG3" s="157"/>
      <c r="HZH3" s="157"/>
      <c r="HZI3" s="157"/>
      <c r="HZJ3" s="157"/>
      <c r="HZK3" s="157"/>
      <c r="HZL3" s="157"/>
      <c r="HZM3" s="157"/>
      <c r="HZN3" s="157"/>
      <c r="HZO3" s="157"/>
      <c r="HZP3" s="157"/>
      <c r="HZQ3" s="157"/>
      <c r="HZR3" s="157"/>
      <c r="HZS3" s="157"/>
      <c r="HZT3" s="157"/>
      <c r="HZU3" s="157"/>
      <c r="HZV3" s="157"/>
      <c r="HZW3" s="157"/>
      <c r="HZX3" s="157"/>
      <c r="HZY3" s="157"/>
      <c r="HZZ3" s="157"/>
      <c r="IAA3" s="157"/>
      <c r="IAB3" s="157"/>
      <c r="IAC3" s="157"/>
      <c r="IAD3" s="157"/>
      <c r="IAE3" s="157"/>
      <c r="IAF3" s="157"/>
      <c r="IAG3" s="157"/>
      <c r="IAH3" s="157"/>
      <c r="IAI3" s="157"/>
      <c r="IAJ3" s="157"/>
      <c r="IAK3" s="157"/>
      <c r="IAL3" s="157"/>
      <c r="IAM3" s="157"/>
      <c r="IAN3" s="157"/>
      <c r="IAO3" s="157"/>
      <c r="IAP3" s="157"/>
      <c r="IAQ3" s="157"/>
      <c r="IAR3" s="157"/>
      <c r="IAS3" s="157"/>
      <c r="IAT3" s="157"/>
      <c r="IAU3" s="157"/>
      <c r="IAV3" s="157"/>
      <c r="IAW3" s="157"/>
      <c r="IAX3" s="157"/>
      <c r="IAY3" s="157"/>
      <c r="IAZ3" s="157"/>
      <c r="IBA3" s="157"/>
      <c r="IBB3" s="157"/>
      <c r="IBC3" s="157"/>
      <c r="IBD3" s="157"/>
      <c r="IBE3" s="157"/>
      <c r="IBF3" s="157"/>
      <c r="IBG3" s="157"/>
      <c r="IBH3" s="157"/>
      <c r="IBI3" s="157"/>
      <c r="IBJ3" s="157"/>
      <c r="IBK3" s="157"/>
      <c r="IBL3" s="157"/>
      <c r="IBM3" s="157"/>
      <c r="IBN3" s="157"/>
      <c r="IBO3" s="157"/>
      <c r="IBP3" s="157"/>
      <c r="IBQ3" s="157"/>
      <c r="IBR3" s="157"/>
      <c r="IBS3" s="157"/>
      <c r="IBT3" s="157"/>
      <c r="IBU3" s="157"/>
      <c r="IBV3" s="157"/>
      <c r="IBW3" s="157"/>
      <c r="IBX3" s="157"/>
      <c r="IBY3" s="157"/>
      <c r="IBZ3" s="157"/>
      <c r="ICA3" s="157"/>
      <c r="ICB3" s="157"/>
      <c r="ICC3" s="157"/>
      <c r="ICD3" s="157"/>
      <c r="ICE3" s="157"/>
      <c r="ICF3" s="157"/>
      <c r="ICG3" s="157"/>
      <c r="ICH3" s="157"/>
      <c r="ICI3" s="157"/>
      <c r="ICJ3" s="157"/>
      <c r="ICK3" s="157"/>
      <c r="ICL3" s="157"/>
      <c r="ICM3" s="157"/>
      <c r="ICN3" s="157"/>
      <c r="ICO3" s="157"/>
      <c r="ICP3" s="157"/>
      <c r="ICQ3" s="157"/>
      <c r="ICR3" s="157"/>
      <c r="ICS3" s="157"/>
      <c r="ICT3" s="157"/>
      <c r="ICU3" s="157"/>
      <c r="ICV3" s="157"/>
      <c r="ICW3" s="157"/>
      <c r="ICX3" s="157"/>
      <c r="ICY3" s="157"/>
      <c r="ICZ3" s="157"/>
      <c r="IDA3" s="157"/>
      <c r="IDB3" s="157"/>
      <c r="IDC3" s="157"/>
      <c r="IDD3" s="157"/>
      <c r="IDE3" s="157"/>
      <c r="IDF3" s="157"/>
      <c r="IDG3" s="157"/>
      <c r="IDH3" s="157"/>
      <c r="IDI3" s="157"/>
      <c r="IDJ3" s="157"/>
      <c r="IDK3" s="157"/>
      <c r="IDL3" s="157"/>
      <c r="IDM3" s="157"/>
      <c r="IDN3" s="157"/>
      <c r="IDO3" s="157"/>
      <c r="IDP3" s="157"/>
      <c r="IDQ3" s="157"/>
      <c r="IDR3" s="157"/>
      <c r="IDS3" s="157"/>
      <c r="IDT3" s="157"/>
      <c r="IDU3" s="157"/>
      <c r="IDV3" s="157"/>
      <c r="IDW3" s="157"/>
      <c r="IDX3" s="157"/>
      <c r="IDY3" s="157"/>
      <c r="IDZ3" s="157"/>
      <c r="IEA3" s="157"/>
      <c r="IEB3" s="157"/>
      <c r="IEC3" s="157"/>
      <c r="IED3" s="157"/>
      <c r="IEE3" s="157"/>
      <c r="IEF3" s="157"/>
      <c r="IEG3" s="157"/>
      <c r="IEH3" s="157"/>
      <c r="IEI3" s="157"/>
      <c r="IEJ3" s="157"/>
      <c r="IEK3" s="157"/>
      <c r="IEL3" s="157"/>
      <c r="IEM3" s="157"/>
      <c r="IEN3" s="157"/>
      <c r="IEO3" s="157"/>
      <c r="IEP3" s="157"/>
      <c r="IEQ3" s="157"/>
      <c r="IER3" s="157"/>
      <c r="IES3" s="157"/>
      <c r="IET3" s="157"/>
      <c r="IEU3" s="157"/>
      <c r="IEV3" s="157"/>
      <c r="IEW3" s="157"/>
      <c r="IEX3" s="157"/>
      <c r="IEY3" s="157"/>
      <c r="IEZ3" s="157"/>
      <c r="IFA3" s="157"/>
      <c r="IFB3" s="157"/>
      <c r="IFC3" s="157"/>
      <c r="IFD3" s="157"/>
      <c r="IFE3" s="157"/>
      <c r="IFF3" s="157"/>
      <c r="IFG3" s="157"/>
      <c r="IFH3" s="157"/>
      <c r="IFI3" s="157"/>
      <c r="IFJ3" s="157"/>
      <c r="IFK3" s="157"/>
      <c r="IFL3" s="157"/>
      <c r="IFM3" s="157"/>
      <c r="IFN3" s="157"/>
      <c r="IFO3" s="157"/>
      <c r="IFP3" s="157"/>
      <c r="IFQ3" s="157"/>
      <c r="IFR3" s="157"/>
      <c r="IFS3" s="157"/>
      <c r="IFT3" s="157"/>
      <c r="IFU3" s="157"/>
      <c r="IFV3" s="157"/>
      <c r="IFW3" s="157"/>
      <c r="IFX3" s="157"/>
      <c r="IFY3" s="157"/>
      <c r="IFZ3" s="157"/>
      <c r="IGA3" s="157"/>
      <c r="IGB3" s="157"/>
      <c r="IGC3" s="157"/>
      <c r="IGD3" s="157"/>
      <c r="IGE3" s="157"/>
      <c r="IGF3" s="157"/>
      <c r="IGG3" s="157"/>
      <c r="IGH3" s="157"/>
      <c r="IGI3" s="157"/>
      <c r="IGJ3" s="157"/>
      <c r="IGK3" s="157"/>
      <c r="IGL3" s="157"/>
      <c r="IGM3" s="157"/>
      <c r="IGN3" s="157"/>
      <c r="IGO3" s="157"/>
      <c r="IGP3" s="157"/>
      <c r="IGQ3" s="157"/>
      <c r="IGR3" s="157"/>
      <c r="IGS3" s="157"/>
      <c r="IGT3" s="157"/>
      <c r="IGU3" s="157"/>
      <c r="IGV3" s="157"/>
      <c r="IGW3" s="157"/>
      <c r="IGX3" s="157"/>
      <c r="IGY3" s="157"/>
      <c r="IGZ3" s="157"/>
      <c r="IHA3" s="157"/>
      <c r="IHB3" s="157"/>
      <c r="IHC3" s="157"/>
      <c r="IHD3" s="157"/>
      <c r="IHE3" s="157"/>
      <c r="IHF3" s="157"/>
      <c r="IHG3" s="157"/>
      <c r="IHH3" s="157"/>
      <c r="IHI3" s="157"/>
      <c r="IHJ3" s="157"/>
      <c r="IHK3" s="157"/>
      <c r="IHL3" s="157"/>
      <c r="IHM3" s="157"/>
      <c r="IHN3" s="157"/>
      <c r="IHO3" s="157"/>
      <c r="IHP3" s="157"/>
      <c r="IHQ3" s="157"/>
      <c r="IHR3" s="157"/>
      <c r="IHS3" s="157"/>
      <c r="IHT3" s="157"/>
      <c r="IHU3" s="157"/>
      <c r="IHV3" s="157"/>
      <c r="IHW3" s="157"/>
      <c r="IHX3" s="157"/>
      <c r="IHY3" s="157"/>
      <c r="IHZ3" s="157"/>
      <c r="IIA3" s="157"/>
      <c r="IIB3" s="157"/>
      <c r="IIC3" s="157"/>
      <c r="IID3" s="157"/>
      <c r="IIE3" s="157"/>
      <c r="IIF3" s="157"/>
      <c r="IIG3" s="157"/>
      <c r="IIH3" s="157"/>
      <c r="III3" s="157"/>
      <c r="IIJ3" s="157"/>
      <c r="IIK3" s="157"/>
      <c r="IIL3" s="157"/>
      <c r="IIM3" s="157"/>
      <c r="IIN3" s="157"/>
      <c r="IIO3" s="157"/>
      <c r="IIP3" s="157"/>
      <c r="IIQ3" s="157"/>
      <c r="IIR3" s="157"/>
      <c r="IIS3" s="157"/>
      <c r="IIT3" s="157"/>
      <c r="IIU3" s="157"/>
      <c r="IIV3" s="157"/>
      <c r="IIW3" s="157"/>
      <c r="IIX3" s="157"/>
      <c r="IIY3" s="157"/>
      <c r="IIZ3" s="157"/>
      <c r="IJA3" s="157"/>
      <c r="IJB3" s="157"/>
      <c r="IJC3" s="157"/>
      <c r="IJD3" s="157"/>
      <c r="IJE3" s="157"/>
      <c r="IJF3" s="157"/>
      <c r="IJG3" s="157"/>
      <c r="IJH3" s="157"/>
      <c r="IJI3" s="157"/>
      <c r="IJJ3" s="157"/>
      <c r="IJK3" s="157"/>
      <c r="IJL3" s="157"/>
      <c r="IJM3" s="157"/>
      <c r="IJN3" s="157"/>
      <c r="IJO3" s="157"/>
      <c r="IJP3" s="157"/>
      <c r="IJQ3" s="157"/>
      <c r="IJR3" s="157"/>
      <c r="IJS3" s="157"/>
      <c r="IJT3" s="157"/>
      <c r="IJU3" s="157"/>
      <c r="IJV3" s="157"/>
      <c r="IJW3" s="157"/>
      <c r="IJX3" s="157"/>
      <c r="IJY3" s="157"/>
      <c r="IJZ3" s="157"/>
      <c r="IKA3" s="157"/>
      <c r="IKB3" s="157"/>
      <c r="IKC3" s="157"/>
      <c r="IKD3" s="157"/>
      <c r="IKE3" s="157"/>
      <c r="IKF3" s="157"/>
      <c r="IKG3" s="157"/>
      <c r="IKH3" s="157"/>
      <c r="IKI3" s="157"/>
      <c r="IKJ3" s="157"/>
      <c r="IKK3" s="157"/>
      <c r="IKL3" s="157"/>
      <c r="IKM3" s="157"/>
      <c r="IKN3" s="157"/>
      <c r="IKO3" s="157"/>
      <c r="IKP3" s="157"/>
      <c r="IKQ3" s="157"/>
      <c r="IKR3" s="157"/>
      <c r="IKS3" s="157"/>
      <c r="IKT3" s="157"/>
      <c r="IKU3" s="157"/>
      <c r="IKV3" s="157"/>
      <c r="IKW3" s="157"/>
      <c r="IKX3" s="157"/>
      <c r="IKY3" s="157"/>
      <c r="IKZ3" s="157"/>
      <c r="ILA3" s="157"/>
      <c r="ILB3" s="157"/>
      <c r="ILC3" s="157"/>
      <c r="ILD3" s="157"/>
      <c r="ILE3" s="157"/>
      <c r="ILF3" s="157"/>
      <c r="ILG3" s="157"/>
      <c r="ILH3" s="157"/>
      <c r="ILI3" s="157"/>
      <c r="ILJ3" s="157"/>
      <c r="ILK3" s="157"/>
      <c r="ILL3" s="157"/>
      <c r="ILM3" s="157"/>
      <c r="ILN3" s="157"/>
      <c r="ILO3" s="157"/>
      <c r="ILP3" s="157"/>
      <c r="ILQ3" s="157"/>
      <c r="ILR3" s="157"/>
      <c r="ILS3" s="157"/>
      <c r="ILT3" s="157"/>
      <c r="ILU3" s="157"/>
      <c r="ILV3" s="157"/>
      <c r="ILW3" s="157"/>
      <c r="ILX3" s="157"/>
      <c r="ILY3" s="157"/>
      <c r="ILZ3" s="157"/>
      <c r="IMA3" s="157"/>
      <c r="IMB3" s="157"/>
      <c r="IMC3" s="157"/>
      <c r="IMD3" s="157"/>
      <c r="IME3" s="157"/>
      <c r="IMF3" s="157"/>
      <c r="IMG3" s="157"/>
      <c r="IMH3" s="157"/>
      <c r="IMI3" s="157"/>
      <c r="IMJ3" s="157"/>
      <c r="IMK3" s="157"/>
      <c r="IML3" s="157"/>
      <c r="IMM3" s="157"/>
      <c r="IMN3" s="157"/>
      <c r="IMO3" s="157"/>
      <c r="IMP3" s="157"/>
      <c r="IMQ3" s="157"/>
      <c r="IMR3" s="157"/>
      <c r="IMS3" s="157"/>
      <c r="IMT3" s="157"/>
      <c r="IMU3" s="157"/>
      <c r="IMV3" s="157"/>
      <c r="IMW3" s="157"/>
      <c r="IMX3" s="157"/>
      <c r="IMY3" s="157"/>
      <c r="IMZ3" s="157"/>
      <c r="INA3" s="157"/>
      <c r="INB3" s="157"/>
      <c r="INC3" s="157"/>
      <c r="IND3" s="157"/>
      <c r="INE3" s="157"/>
      <c r="INF3" s="157"/>
      <c r="ING3" s="157"/>
      <c r="INH3" s="157"/>
      <c r="INI3" s="157"/>
      <c r="INJ3" s="157"/>
      <c r="INK3" s="157"/>
      <c r="INL3" s="157"/>
      <c r="INM3" s="157"/>
      <c r="INN3" s="157"/>
      <c r="INO3" s="157"/>
      <c r="INP3" s="157"/>
      <c r="INQ3" s="157"/>
      <c r="INR3" s="157"/>
      <c r="INS3" s="157"/>
      <c r="INT3" s="157"/>
      <c r="INU3" s="157"/>
      <c r="INV3" s="157"/>
      <c r="INW3" s="157"/>
      <c r="INX3" s="157"/>
      <c r="INY3" s="157"/>
      <c r="INZ3" s="157"/>
      <c r="IOA3" s="157"/>
      <c r="IOB3" s="157"/>
      <c r="IOC3" s="157"/>
      <c r="IOD3" s="157"/>
      <c r="IOE3" s="157"/>
      <c r="IOF3" s="157"/>
      <c r="IOG3" s="157"/>
      <c r="IOH3" s="157"/>
      <c r="IOI3" s="157"/>
      <c r="IOJ3" s="157"/>
      <c r="IOK3" s="157"/>
      <c r="IOL3" s="157"/>
      <c r="IOM3" s="157"/>
      <c r="ION3" s="157"/>
      <c r="IOO3" s="157"/>
      <c r="IOP3" s="157"/>
      <c r="IOQ3" s="157"/>
      <c r="IOR3" s="157"/>
      <c r="IOS3" s="157"/>
      <c r="IOT3" s="157"/>
      <c r="IOU3" s="157"/>
      <c r="IOV3" s="157"/>
      <c r="IOW3" s="157"/>
      <c r="IOX3" s="157"/>
      <c r="IOY3" s="157"/>
      <c r="IOZ3" s="157"/>
      <c r="IPA3" s="157"/>
      <c r="IPB3" s="157"/>
      <c r="IPC3" s="157"/>
      <c r="IPD3" s="157"/>
      <c r="IPE3" s="157"/>
      <c r="IPF3" s="157"/>
      <c r="IPG3" s="157"/>
      <c r="IPH3" s="157"/>
      <c r="IPI3" s="157"/>
      <c r="IPJ3" s="157"/>
      <c r="IPK3" s="157"/>
      <c r="IPL3" s="157"/>
      <c r="IPM3" s="157"/>
      <c r="IPN3" s="157"/>
      <c r="IPO3" s="157"/>
      <c r="IPP3" s="157"/>
      <c r="IPQ3" s="157"/>
      <c r="IPR3" s="157"/>
      <c r="IPS3" s="157"/>
      <c r="IPT3" s="157"/>
      <c r="IPU3" s="157"/>
      <c r="IPV3" s="157"/>
      <c r="IPW3" s="157"/>
      <c r="IPX3" s="157"/>
      <c r="IPY3" s="157"/>
      <c r="IPZ3" s="157"/>
      <c r="IQA3" s="157"/>
      <c r="IQB3" s="157"/>
      <c r="IQC3" s="157"/>
      <c r="IQD3" s="157"/>
      <c r="IQE3" s="157"/>
      <c r="IQF3" s="157"/>
      <c r="IQG3" s="157"/>
      <c r="IQH3" s="157"/>
      <c r="IQI3" s="157"/>
      <c r="IQJ3" s="157"/>
      <c r="IQK3" s="157"/>
      <c r="IQL3" s="157"/>
      <c r="IQM3" s="157"/>
      <c r="IQN3" s="157"/>
      <c r="IQO3" s="157"/>
      <c r="IQP3" s="157"/>
      <c r="IQQ3" s="157"/>
      <c r="IQR3" s="157"/>
      <c r="IQS3" s="157"/>
      <c r="IQT3" s="157"/>
      <c r="IQU3" s="157"/>
      <c r="IQV3" s="157"/>
      <c r="IQW3" s="157"/>
      <c r="IQX3" s="157"/>
      <c r="IQY3" s="157"/>
      <c r="IQZ3" s="157"/>
      <c r="IRA3" s="157"/>
      <c r="IRB3" s="157"/>
      <c r="IRC3" s="157"/>
      <c r="IRD3" s="157"/>
      <c r="IRE3" s="157"/>
      <c r="IRF3" s="157"/>
      <c r="IRG3" s="157"/>
      <c r="IRH3" s="157"/>
      <c r="IRI3" s="157"/>
      <c r="IRJ3" s="157"/>
      <c r="IRK3" s="157"/>
      <c r="IRL3" s="157"/>
      <c r="IRM3" s="157"/>
      <c r="IRN3" s="157"/>
      <c r="IRO3" s="157"/>
      <c r="IRP3" s="157"/>
      <c r="IRQ3" s="157"/>
      <c r="IRR3" s="157"/>
      <c r="IRS3" s="157"/>
      <c r="IRT3" s="157"/>
      <c r="IRU3" s="157"/>
      <c r="IRV3" s="157"/>
      <c r="IRW3" s="157"/>
      <c r="IRX3" s="157"/>
      <c r="IRY3" s="157"/>
      <c r="IRZ3" s="157"/>
      <c r="ISA3" s="157"/>
      <c r="ISB3" s="157"/>
      <c r="ISC3" s="157"/>
      <c r="ISD3" s="157"/>
      <c r="ISE3" s="157"/>
      <c r="ISF3" s="157"/>
      <c r="ISG3" s="157"/>
      <c r="ISH3" s="157"/>
      <c r="ISI3" s="157"/>
      <c r="ISJ3" s="157"/>
      <c r="ISK3" s="157"/>
      <c r="ISL3" s="157"/>
      <c r="ISM3" s="157"/>
      <c r="ISN3" s="157"/>
      <c r="ISO3" s="157"/>
      <c r="ISP3" s="157"/>
      <c r="ISQ3" s="157"/>
      <c r="ISR3" s="157"/>
      <c r="ISS3" s="157"/>
      <c r="IST3" s="157"/>
      <c r="ISU3" s="157"/>
      <c r="ISV3" s="157"/>
      <c r="ISW3" s="157"/>
      <c r="ISX3" s="157"/>
      <c r="ISY3" s="157"/>
      <c r="ISZ3" s="157"/>
      <c r="ITA3" s="157"/>
      <c r="ITB3" s="157"/>
      <c r="ITC3" s="157"/>
      <c r="ITD3" s="157"/>
      <c r="ITE3" s="157"/>
      <c r="ITF3" s="157"/>
      <c r="ITG3" s="157"/>
      <c r="ITH3" s="157"/>
      <c r="ITI3" s="157"/>
      <c r="ITJ3" s="157"/>
      <c r="ITK3" s="157"/>
      <c r="ITL3" s="157"/>
      <c r="ITM3" s="157"/>
      <c r="ITN3" s="157"/>
      <c r="ITO3" s="157"/>
      <c r="ITP3" s="157"/>
      <c r="ITQ3" s="157"/>
      <c r="ITR3" s="157"/>
      <c r="ITS3" s="157"/>
      <c r="ITT3" s="157"/>
      <c r="ITU3" s="157"/>
      <c r="ITV3" s="157"/>
      <c r="ITW3" s="157"/>
      <c r="ITX3" s="157"/>
      <c r="ITY3" s="157"/>
      <c r="ITZ3" s="157"/>
      <c r="IUA3" s="157"/>
      <c r="IUB3" s="157"/>
      <c r="IUC3" s="157"/>
      <c r="IUD3" s="157"/>
      <c r="IUE3" s="157"/>
      <c r="IUF3" s="157"/>
      <c r="IUG3" s="157"/>
      <c r="IUH3" s="157"/>
      <c r="IUI3" s="157"/>
      <c r="IUJ3" s="157"/>
      <c r="IUK3" s="157"/>
      <c r="IUL3" s="157"/>
      <c r="IUM3" s="157"/>
      <c r="IUN3" s="157"/>
      <c r="IUO3" s="157"/>
      <c r="IUP3" s="157"/>
      <c r="IUQ3" s="157"/>
      <c r="IUR3" s="157"/>
      <c r="IUS3" s="157"/>
      <c r="IUT3" s="157"/>
      <c r="IUU3" s="157"/>
      <c r="IUV3" s="157"/>
      <c r="IUW3" s="157"/>
      <c r="IUX3" s="157"/>
      <c r="IUY3" s="157"/>
      <c r="IUZ3" s="157"/>
      <c r="IVA3" s="157"/>
      <c r="IVB3" s="157"/>
      <c r="IVC3" s="157"/>
      <c r="IVD3" s="157"/>
      <c r="IVE3" s="157"/>
      <c r="IVF3" s="157"/>
      <c r="IVG3" s="157"/>
      <c r="IVH3" s="157"/>
      <c r="IVI3" s="157"/>
      <c r="IVJ3" s="157"/>
      <c r="IVK3" s="157"/>
      <c r="IVL3" s="157"/>
      <c r="IVM3" s="157"/>
      <c r="IVN3" s="157"/>
      <c r="IVO3" s="157"/>
      <c r="IVP3" s="157"/>
      <c r="IVQ3" s="157"/>
      <c r="IVR3" s="157"/>
      <c r="IVS3" s="157"/>
      <c r="IVT3" s="157"/>
      <c r="IVU3" s="157"/>
      <c r="IVV3" s="157"/>
      <c r="IVW3" s="157"/>
      <c r="IVX3" s="157"/>
      <c r="IVY3" s="157"/>
      <c r="IVZ3" s="157"/>
      <c r="IWA3" s="157"/>
      <c r="IWB3" s="157"/>
      <c r="IWC3" s="157"/>
      <c r="IWD3" s="157"/>
      <c r="IWE3" s="157"/>
      <c r="IWF3" s="157"/>
      <c r="IWG3" s="157"/>
      <c r="IWH3" s="157"/>
      <c r="IWI3" s="157"/>
      <c r="IWJ3" s="157"/>
      <c r="IWK3" s="157"/>
      <c r="IWL3" s="157"/>
      <c r="IWM3" s="157"/>
      <c r="IWN3" s="157"/>
      <c r="IWO3" s="157"/>
      <c r="IWP3" s="157"/>
      <c r="IWQ3" s="157"/>
      <c r="IWR3" s="157"/>
      <c r="IWS3" s="157"/>
      <c r="IWT3" s="157"/>
      <c r="IWU3" s="157"/>
      <c r="IWV3" s="157"/>
      <c r="IWW3" s="157"/>
      <c r="IWX3" s="157"/>
      <c r="IWY3" s="157"/>
      <c r="IWZ3" s="157"/>
      <c r="IXA3" s="157"/>
      <c r="IXB3" s="157"/>
      <c r="IXC3" s="157"/>
      <c r="IXD3" s="157"/>
      <c r="IXE3" s="157"/>
      <c r="IXF3" s="157"/>
      <c r="IXG3" s="157"/>
      <c r="IXH3" s="157"/>
      <c r="IXI3" s="157"/>
      <c r="IXJ3" s="157"/>
      <c r="IXK3" s="157"/>
      <c r="IXL3" s="157"/>
      <c r="IXM3" s="157"/>
      <c r="IXN3" s="157"/>
      <c r="IXO3" s="157"/>
      <c r="IXP3" s="157"/>
      <c r="IXQ3" s="157"/>
      <c r="IXR3" s="157"/>
      <c r="IXS3" s="157"/>
      <c r="IXT3" s="157"/>
      <c r="IXU3" s="157"/>
      <c r="IXV3" s="157"/>
      <c r="IXW3" s="157"/>
      <c r="IXX3" s="157"/>
      <c r="IXY3" s="157"/>
      <c r="IXZ3" s="157"/>
      <c r="IYA3" s="157"/>
      <c r="IYB3" s="157"/>
      <c r="IYC3" s="157"/>
      <c r="IYD3" s="157"/>
      <c r="IYE3" s="157"/>
      <c r="IYF3" s="157"/>
      <c r="IYG3" s="157"/>
      <c r="IYH3" s="157"/>
      <c r="IYI3" s="157"/>
      <c r="IYJ3" s="157"/>
      <c r="IYK3" s="157"/>
      <c r="IYL3" s="157"/>
      <c r="IYM3" s="157"/>
      <c r="IYN3" s="157"/>
      <c r="IYO3" s="157"/>
      <c r="IYP3" s="157"/>
      <c r="IYQ3" s="157"/>
      <c r="IYR3" s="157"/>
      <c r="IYS3" s="157"/>
      <c r="IYT3" s="157"/>
      <c r="IYU3" s="157"/>
      <c r="IYV3" s="157"/>
      <c r="IYW3" s="157"/>
      <c r="IYX3" s="157"/>
      <c r="IYY3" s="157"/>
      <c r="IYZ3" s="157"/>
      <c r="IZA3" s="157"/>
      <c r="IZB3" s="157"/>
      <c r="IZC3" s="157"/>
      <c r="IZD3" s="157"/>
      <c r="IZE3" s="157"/>
      <c r="IZF3" s="157"/>
      <c r="IZG3" s="157"/>
      <c r="IZH3" s="157"/>
      <c r="IZI3" s="157"/>
      <c r="IZJ3" s="157"/>
      <c r="IZK3" s="157"/>
      <c r="IZL3" s="157"/>
      <c r="IZM3" s="157"/>
      <c r="IZN3" s="157"/>
      <c r="IZO3" s="157"/>
      <c r="IZP3" s="157"/>
      <c r="IZQ3" s="157"/>
      <c r="IZR3" s="157"/>
      <c r="IZS3" s="157"/>
      <c r="IZT3" s="157"/>
      <c r="IZU3" s="157"/>
      <c r="IZV3" s="157"/>
      <c r="IZW3" s="157"/>
      <c r="IZX3" s="157"/>
      <c r="IZY3" s="157"/>
      <c r="IZZ3" s="157"/>
      <c r="JAA3" s="157"/>
      <c r="JAB3" s="157"/>
      <c r="JAC3" s="157"/>
      <c r="JAD3" s="157"/>
      <c r="JAE3" s="157"/>
      <c r="JAF3" s="157"/>
      <c r="JAG3" s="157"/>
      <c r="JAH3" s="157"/>
      <c r="JAI3" s="157"/>
      <c r="JAJ3" s="157"/>
      <c r="JAK3" s="157"/>
      <c r="JAL3" s="157"/>
      <c r="JAM3" s="157"/>
      <c r="JAN3" s="157"/>
      <c r="JAO3" s="157"/>
      <c r="JAP3" s="157"/>
      <c r="JAQ3" s="157"/>
      <c r="JAR3" s="157"/>
      <c r="JAS3" s="157"/>
      <c r="JAT3" s="157"/>
      <c r="JAU3" s="157"/>
      <c r="JAV3" s="157"/>
      <c r="JAW3" s="157"/>
      <c r="JAX3" s="157"/>
      <c r="JAY3" s="157"/>
      <c r="JAZ3" s="157"/>
      <c r="JBA3" s="157"/>
      <c r="JBB3" s="157"/>
      <c r="JBC3" s="157"/>
      <c r="JBD3" s="157"/>
      <c r="JBE3" s="157"/>
      <c r="JBF3" s="157"/>
      <c r="JBG3" s="157"/>
      <c r="JBH3" s="157"/>
      <c r="JBI3" s="157"/>
      <c r="JBJ3" s="157"/>
      <c r="JBK3" s="157"/>
      <c r="JBL3" s="157"/>
      <c r="JBM3" s="157"/>
      <c r="JBN3" s="157"/>
      <c r="JBO3" s="157"/>
      <c r="JBP3" s="157"/>
      <c r="JBQ3" s="157"/>
      <c r="JBR3" s="157"/>
      <c r="JBS3" s="157"/>
      <c r="JBT3" s="157"/>
      <c r="JBU3" s="157"/>
      <c r="JBV3" s="157"/>
      <c r="JBW3" s="157"/>
      <c r="JBX3" s="157"/>
      <c r="JBY3" s="157"/>
      <c r="JBZ3" s="157"/>
      <c r="JCA3" s="157"/>
      <c r="JCB3" s="157"/>
      <c r="JCC3" s="157"/>
      <c r="JCD3" s="157"/>
      <c r="JCE3" s="157"/>
      <c r="JCF3" s="157"/>
      <c r="JCG3" s="157"/>
      <c r="JCH3" s="157"/>
      <c r="JCI3" s="157"/>
      <c r="JCJ3" s="157"/>
      <c r="JCK3" s="157"/>
      <c r="JCL3" s="157"/>
      <c r="JCM3" s="157"/>
      <c r="JCN3" s="157"/>
      <c r="JCO3" s="157"/>
      <c r="JCP3" s="157"/>
      <c r="JCQ3" s="157"/>
      <c r="JCR3" s="157"/>
      <c r="JCS3" s="157"/>
      <c r="JCT3" s="157"/>
      <c r="JCU3" s="157"/>
      <c r="JCV3" s="157"/>
      <c r="JCW3" s="157"/>
      <c r="JCX3" s="157"/>
      <c r="JCY3" s="157"/>
      <c r="JCZ3" s="157"/>
      <c r="JDA3" s="157"/>
      <c r="JDB3" s="157"/>
      <c r="JDC3" s="157"/>
      <c r="JDD3" s="157"/>
      <c r="JDE3" s="157"/>
      <c r="JDF3" s="157"/>
      <c r="JDG3" s="157"/>
      <c r="JDH3" s="157"/>
      <c r="JDI3" s="157"/>
      <c r="JDJ3" s="157"/>
      <c r="JDK3" s="157"/>
      <c r="JDL3" s="157"/>
      <c r="JDM3" s="157"/>
      <c r="JDN3" s="157"/>
      <c r="JDO3" s="157"/>
      <c r="JDP3" s="157"/>
      <c r="JDQ3" s="157"/>
      <c r="JDR3" s="157"/>
      <c r="JDS3" s="157"/>
      <c r="JDT3" s="157"/>
      <c r="JDU3" s="157"/>
      <c r="JDV3" s="157"/>
      <c r="JDW3" s="157"/>
      <c r="JDX3" s="157"/>
      <c r="JDY3" s="157"/>
      <c r="JDZ3" s="157"/>
      <c r="JEA3" s="157"/>
      <c r="JEB3" s="157"/>
      <c r="JEC3" s="157"/>
      <c r="JED3" s="157"/>
      <c r="JEE3" s="157"/>
      <c r="JEF3" s="157"/>
      <c r="JEG3" s="157"/>
      <c r="JEH3" s="157"/>
      <c r="JEI3" s="157"/>
      <c r="JEJ3" s="157"/>
      <c r="JEK3" s="157"/>
      <c r="JEL3" s="157"/>
      <c r="JEM3" s="157"/>
      <c r="JEN3" s="157"/>
      <c r="JEO3" s="157"/>
      <c r="JEP3" s="157"/>
      <c r="JEQ3" s="157"/>
      <c r="JER3" s="157"/>
      <c r="JES3" s="157"/>
      <c r="JET3" s="157"/>
      <c r="JEU3" s="157"/>
      <c r="JEV3" s="157"/>
      <c r="JEW3" s="157"/>
      <c r="JEX3" s="157"/>
      <c r="JEY3" s="157"/>
      <c r="JEZ3" s="157"/>
      <c r="JFA3" s="157"/>
      <c r="JFB3" s="157"/>
      <c r="JFC3" s="157"/>
      <c r="JFD3" s="157"/>
      <c r="JFE3" s="157"/>
      <c r="JFF3" s="157"/>
      <c r="JFG3" s="157"/>
      <c r="JFH3" s="157"/>
      <c r="JFI3" s="157"/>
      <c r="JFJ3" s="157"/>
      <c r="JFK3" s="157"/>
      <c r="JFL3" s="157"/>
      <c r="JFM3" s="157"/>
      <c r="JFN3" s="157"/>
      <c r="JFO3" s="157"/>
      <c r="JFP3" s="157"/>
      <c r="JFQ3" s="157"/>
      <c r="JFR3" s="157"/>
      <c r="JFS3" s="157"/>
      <c r="JFT3" s="157"/>
      <c r="JFU3" s="157"/>
      <c r="JFV3" s="157"/>
      <c r="JFW3" s="157"/>
      <c r="JFX3" s="157"/>
      <c r="JFY3" s="157"/>
      <c r="JFZ3" s="157"/>
      <c r="JGA3" s="157"/>
      <c r="JGB3" s="157"/>
      <c r="JGC3" s="157"/>
      <c r="JGD3" s="157"/>
      <c r="JGE3" s="157"/>
      <c r="JGF3" s="157"/>
      <c r="JGG3" s="157"/>
      <c r="JGH3" s="157"/>
      <c r="JGI3" s="157"/>
      <c r="JGJ3" s="157"/>
      <c r="JGK3" s="157"/>
      <c r="JGL3" s="157"/>
      <c r="JGM3" s="157"/>
      <c r="JGN3" s="157"/>
      <c r="JGO3" s="157"/>
      <c r="JGP3" s="157"/>
      <c r="JGQ3" s="157"/>
      <c r="JGR3" s="157"/>
      <c r="JGS3" s="157"/>
      <c r="JGT3" s="157"/>
      <c r="JGU3" s="157"/>
      <c r="JGV3" s="157"/>
      <c r="JGW3" s="157"/>
      <c r="JGX3" s="157"/>
      <c r="JGY3" s="157"/>
      <c r="JGZ3" s="157"/>
      <c r="JHA3" s="157"/>
      <c r="JHB3" s="157"/>
      <c r="JHC3" s="157"/>
      <c r="JHD3" s="157"/>
      <c r="JHE3" s="157"/>
      <c r="JHF3" s="157"/>
      <c r="JHG3" s="157"/>
      <c r="JHH3" s="157"/>
      <c r="JHI3" s="157"/>
      <c r="JHJ3" s="157"/>
      <c r="JHK3" s="157"/>
      <c r="JHL3" s="157"/>
      <c r="JHM3" s="157"/>
      <c r="JHN3" s="157"/>
      <c r="JHO3" s="157"/>
      <c r="JHP3" s="157"/>
      <c r="JHQ3" s="157"/>
      <c r="JHR3" s="157"/>
      <c r="JHS3" s="157"/>
      <c r="JHT3" s="157"/>
      <c r="JHU3" s="157"/>
      <c r="JHV3" s="157"/>
      <c r="JHW3" s="157"/>
      <c r="JHX3" s="157"/>
      <c r="JHY3" s="157"/>
      <c r="JHZ3" s="157"/>
      <c r="JIA3" s="157"/>
      <c r="JIB3" s="157"/>
      <c r="JIC3" s="157"/>
      <c r="JID3" s="157"/>
      <c r="JIE3" s="157"/>
      <c r="JIF3" s="157"/>
      <c r="JIG3" s="157"/>
      <c r="JIH3" s="157"/>
      <c r="JII3" s="157"/>
      <c r="JIJ3" s="157"/>
      <c r="JIK3" s="157"/>
      <c r="JIL3" s="157"/>
      <c r="JIM3" s="157"/>
      <c r="JIN3" s="157"/>
      <c r="JIO3" s="157"/>
      <c r="JIP3" s="157"/>
      <c r="JIQ3" s="157"/>
      <c r="JIR3" s="157"/>
      <c r="JIS3" s="157"/>
      <c r="JIT3" s="157"/>
      <c r="JIU3" s="157"/>
      <c r="JIV3" s="157"/>
      <c r="JIW3" s="157"/>
      <c r="JIX3" s="157"/>
      <c r="JIY3" s="157"/>
      <c r="JIZ3" s="157"/>
      <c r="JJA3" s="157"/>
      <c r="JJB3" s="157"/>
      <c r="JJC3" s="157"/>
      <c r="JJD3" s="157"/>
      <c r="JJE3" s="157"/>
      <c r="JJF3" s="157"/>
      <c r="JJG3" s="157"/>
      <c r="JJH3" s="157"/>
      <c r="JJI3" s="157"/>
      <c r="JJJ3" s="157"/>
      <c r="JJK3" s="157"/>
      <c r="JJL3" s="157"/>
      <c r="JJM3" s="157"/>
      <c r="JJN3" s="157"/>
      <c r="JJO3" s="157"/>
      <c r="JJP3" s="157"/>
      <c r="JJQ3" s="157"/>
      <c r="JJR3" s="157"/>
      <c r="JJS3" s="157"/>
      <c r="JJT3" s="157"/>
      <c r="JJU3" s="157"/>
      <c r="JJV3" s="157"/>
      <c r="JJW3" s="157"/>
      <c r="JJX3" s="157"/>
      <c r="JJY3" s="157"/>
      <c r="JJZ3" s="157"/>
      <c r="JKA3" s="157"/>
      <c r="JKB3" s="157"/>
      <c r="JKC3" s="157"/>
      <c r="JKD3" s="157"/>
      <c r="JKE3" s="157"/>
      <c r="JKF3" s="157"/>
      <c r="JKG3" s="157"/>
      <c r="JKH3" s="157"/>
      <c r="JKI3" s="157"/>
      <c r="JKJ3" s="157"/>
      <c r="JKK3" s="157"/>
      <c r="JKL3" s="157"/>
      <c r="JKM3" s="157"/>
      <c r="JKN3" s="157"/>
      <c r="JKO3" s="157"/>
      <c r="JKP3" s="157"/>
      <c r="JKQ3" s="157"/>
      <c r="JKR3" s="157"/>
      <c r="JKS3" s="157"/>
      <c r="JKT3" s="157"/>
      <c r="JKU3" s="157"/>
      <c r="JKV3" s="157"/>
      <c r="JKW3" s="157"/>
      <c r="JKX3" s="157"/>
      <c r="JKY3" s="157"/>
      <c r="JKZ3" s="157"/>
      <c r="JLA3" s="157"/>
      <c r="JLB3" s="157"/>
      <c r="JLC3" s="157"/>
      <c r="JLD3" s="157"/>
      <c r="JLE3" s="157"/>
      <c r="JLF3" s="157"/>
      <c r="JLG3" s="157"/>
      <c r="JLH3" s="157"/>
      <c r="JLI3" s="157"/>
      <c r="JLJ3" s="157"/>
      <c r="JLK3" s="157"/>
      <c r="JLL3" s="157"/>
      <c r="JLM3" s="157"/>
      <c r="JLN3" s="157"/>
      <c r="JLO3" s="157"/>
      <c r="JLP3" s="157"/>
      <c r="JLQ3" s="157"/>
      <c r="JLR3" s="157"/>
      <c r="JLS3" s="157"/>
      <c r="JLT3" s="157"/>
      <c r="JLU3" s="157"/>
      <c r="JLV3" s="157"/>
      <c r="JLW3" s="157"/>
      <c r="JLX3" s="157"/>
      <c r="JLY3" s="157"/>
      <c r="JLZ3" s="157"/>
      <c r="JMA3" s="157"/>
      <c r="JMB3" s="157"/>
      <c r="JMC3" s="157"/>
      <c r="JMD3" s="157"/>
      <c r="JME3" s="157"/>
      <c r="JMF3" s="157"/>
      <c r="JMG3" s="157"/>
      <c r="JMH3" s="157"/>
      <c r="JMI3" s="157"/>
      <c r="JMJ3" s="157"/>
      <c r="JMK3" s="157"/>
      <c r="JML3" s="157"/>
      <c r="JMM3" s="157"/>
      <c r="JMN3" s="157"/>
      <c r="JMO3" s="157"/>
      <c r="JMP3" s="157"/>
      <c r="JMQ3" s="157"/>
      <c r="JMR3" s="157"/>
      <c r="JMS3" s="157"/>
      <c r="JMT3" s="157"/>
      <c r="JMU3" s="157"/>
      <c r="JMV3" s="157"/>
      <c r="JMW3" s="157"/>
      <c r="JMX3" s="157"/>
      <c r="JMY3" s="157"/>
      <c r="JMZ3" s="157"/>
      <c r="JNA3" s="157"/>
      <c r="JNB3" s="157"/>
      <c r="JNC3" s="157"/>
      <c r="JND3" s="157"/>
      <c r="JNE3" s="157"/>
      <c r="JNF3" s="157"/>
      <c r="JNG3" s="157"/>
      <c r="JNH3" s="157"/>
      <c r="JNI3" s="157"/>
      <c r="JNJ3" s="157"/>
      <c r="JNK3" s="157"/>
      <c r="JNL3" s="157"/>
      <c r="JNM3" s="157"/>
      <c r="JNN3" s="157"/>
      <c r="JNO3" s="157"/>
      <c r="JNP3" s="157"/>
      <c r="JNQ3" s="157"/>
      <c r="JNR3" s="157"/>
      <c r="JNS3" s="157"/>
      <c r="JNT3" s="157"/>
      <c r="JNU3" s="157"/>
      <c r="JNV3" s="157"/>
      <c r="JNW3" s="157"/>
      <c r="JNX3" s="157"/>
      <c r="JNY3" s="157"/>
      <c r="JNZ3" s="157"/>
      <c r="JOA3" s="157"/>
      <c r="JOB3" s="157"/>
      <c r="JOC3" s="157"/>
      <c r="JOD3" s="157"/>
      <c r="JOE3" s="157"/>
      <c r="JOF3" s="157"/>
      <c r="JOG3" s="157"/>
      <c r="JOH3" s="157"/>
      <c r="JOI3" s="157"/>
      <c r="JOJ3" s="157"/>
      <c r="JOK3" s="157"/>
      <c r="JOL3" s="157"/>
      <c r="JOM3" s="157"/>
      <c r="JON3" s="157"/>
      <c r="JOO3" s="157"/>
      <c r="JOP3" s="157"/>
      <c r="JOQ3" s="157"/>
      <c r="JOR3" s="157"/>
      <c r="JOS3" s="157"/>
      <c r="JOT3" s="157"/>
      <c r="JOU3" s="157"/>
      <c r="JOV3" s="157"/>
      <c r="JOW3" s="157"/>
      <c r="JOX3" s="157"/>
      <c r="JOY3" s="157"/>
      <c r="JOZ3" s="157"/>
      <c r="JPA3" s="157"/>
      <c r="JPB3" s="157"/>
      <c r="JPC3" s="157"/>
      <c r="JPD3" s="157"/>
      <c r="JPE3" s="157"/>
      <c r="JPF3" s="157"/>
      <c r="JPG3" s="157"/>
      <c r="JPH3" s="157"/>
      <c r="JPI3" s="157"/>
      <c r="JPJ3" s="157"/>
      <c r="JPK3" s="157"/>
      <c r="JPL3" s="157"/>
      <c r="JPM3" s="157"/>
      <c r="JPN3" s="157"/>
      <c r="JPO3" s="157"/>
      <c r="JPP3" s="157"/>
      <c r="JPQ3" s="157"/>
      <c r="JPR3" s="157"/>
      <c r="JPS3" s="157"/>
      <c r="JPT3" s="157"/>
      <c r="JPU3" s="157"/>
      <c r="JPV3" s="157"/>
      <c r="JPW3" s="157"/>
      <c r="JPX3" s="157"/>
      <c r="JPY3" s="157"/>
      <c r="JPZ3" s="157"/>
      <c r="JQA3" s="157"/>
      <c r="JQB3" s="157"/>
      <c r="JQC3" s="157"/>
      <c r="JQD3" s="157"/>
      <c r="JQE3" s="157"/>
      <c r="JQF3" s="157"/>
      <c r="JQG3" s="157"/>
      <c r="JQH3" s="157"/>
      <c r="JQI3" s="157"/>
      <c r="JQJ3" s="157"/>
      <c r="JQK3" s="157"/>
      <c r="JQL3" s="157"/>
      <c r="JQM3" s="157"/>
      <c r="JQN3" s="157"/>
      <c r="JQO3" s="157"/>
      <c r="JQP3" s="157"/>
      <c r="JQQ3" s="157"/>
      <c r="JQR3" s="157"/>
      <c r="JQS3" s="157"/>
      <c r="JQT3" s="157"/>
      <c r="JQU3" s="157"/>
      <c r="JQV3" s="157"/>
      <c r="JQW3" s="157"/>
      <c r="JQX3" s="157"/>
      <c r="JQY3" s="157"/>
      <c r="JQZ3" s="157"/>
      <c r="JRA3" s="157"/>
      <c r="JRB3" s="157"/>
      <c r="JRC3" s="157"/>
      <c r="JRD3" s="157"/>
      <c r="JRE3" s="157"/>
      <c r="JRF3" s="157"/>
      <c r="JRG3" s="157"/>
      <c r="JRH3" s="157"/>
      <c r="JRI3" s="157"/>
      <c r="JRJ3" s="157"/>
      <c r="JRK3" s="157"/>
      <c r="JRL3" s="157"/>
      <c r="JRM3" s="157"/>
      <c r="JRN3" s="157"/>
      <c r="JRO3" s="157"/>
      <c r="JRP3" s="157"/>
      <c r="JRQ3" s="157"/>
      <c r="JRR3" s="157"/>
      <c r="JRS3" s="157"/>
      <c r="JRT3" s="157"/>
      <c r="JRU3" s="157"/>
      <c r="JRV3" s="157"/>
      <c r="JRW3" s="157"/>
      <c r="JRX3" s="157"/>
      <c r="JRY3" s="157"/>
      <c r="JRZ3" s="157"/>
      <c r="JSA3" s="157"/>
      <c r="JSB3" s="157"/>
      <c r="JSC3" s="157"/>
      <c r="JSD3" s="157"/>
      <c r="JSE3" s="157"/>
      <c r="JSF3" s="157"/>
      <c r="JSG3" s="157"/>
      <c r="JSH3" s="157"/>
      <c r="JSI3" s="157"/>
      <c r="JSJ3" s="157"/>
      <c r="JSK3" s="157"/>
      <c r="JSL3" s="157"/>
      <c r="JSM3" s="157"/>
      <c r="JSN3" s="157"/>
      <c r="JSO3" s="157"/>
      <c r="JSP3" s="157"/>
      <c r="JSQ3" s="157"/>
      <c r="JSR3" s="157"/>
      <c r="JSS3" s="157"/>
      <c r="JST3" s="157"/>
      <c r="JSU3" s="157"/>
      <c r="JSV3" s="157"/>
      <c r="JSW3" s="157"/>
      <c r="JSX3" s="157"/>
      <c r="JSY3" s="157"/>
      <c r="JSZ3" s="157"/>
      <c r="JTA3" s="157"/>
      <c r="JTB3" s="157"/>
      <c r="JTC3" s="157"/>
      <c r="JTD3" s="157"/>
      <c r="JTE3" s="157"/>
      <c r="JTF3" s="157"/>
      <c r="JTG3" s="157"/>
      <c r="JTH3" s="157"/>
      <c r="JTI3" s="157"/>
      <c r="JTJ3" s="157"/>
      <c r="JTK3" s="157"/>
      <c r="JTL3" s="157"/>
      <c r="JTM3" s="157"/>
      <c r="JTN3" s="157"/>
      <c r="JTO3" s="157"/>
      <c r="JTP3" s="157"/>
      <c r="JTQ3" s="157"/>
      <c r="JTR3" s="157"/>
      <c r="JTS3" s="157"/>
      <c r="JTT3" s="157"/>
      <c r="JTU3" s="157"/>
      <c r="JTV3" s="157"/>
      <c r="JTW3" s="157"/>
      <c r="JTX3" s="157"/>
      <c r="JTY3" s="157"/>
      <c r="JTZ3" s="157"/>
      <c r="JUA3" s="157"/>
      <c r="JUB3" s="157"/>
      <c r="JUC3" s="157"/>
      <c r="JUD3" s="157"/>
      <c r="JUE3" s="157"/>
      <c r="JUF3" s="157"/>
      <c r="JUG3" s="157"/>
      <c r="JUH3" s="157"/>
      <c r="JUI3" s="157"/>
      <c r="JUJ3" s="157"/>
      <c r="JUK3" s="157"/>
      <c r="JUL3" s="157"/>
      <c r="JUM3" s="157"/>
      <c r="JUN3" s="157"/>
      <c r="JUO3" s="157"/>
      <c r="JUP3" s="157"/>
      <c r="JUQ3" s="157"/>
      <c r="JUR3" s="157"/>
      <c r="JUS3" s="157"/>
      <c r="JUT3" s="157"/>
      <c r="JUU3" s="157"/>
      <c r="JUV3" s="157"/>
      <c r="JUW3" s="157"/>
      <c r="JUX3" s="157"/>
      <c r="JUY3" s="157"/>
      <c r="JUZ3" s="157"/>
      <c r="JVA3" s="157"/>
      <c r="JVB3" s="157"/>
      <c r="JVC3" s="157"/>
      <c r="JVD3" s="157"/>
      <c r="JVE3" s="157"/>
      <c r="JVF3" s="157"/>
      <c r="JVG3" s="157"/>
      <c r="JVH3" s="157"/>
      <c r="JVI3" s="157"/>
      <c r="JVJ3" s="157"/>
      <c r="JVK3" s="157"/>
      <c r="JVL3" s="157"/>
      <c r="JVM3" s="157"/>
      <c r="JVN3" s="157"/>
      <c r="JVO3" s="157"/>
      <c r="JVP3" s="157"/>
      <c r="JVQ3" s="157"/>
      <c r="JVR3" s="157"/>
      <c r="JVS3" s="157"/>
      <c r="JVT3" s="157"/>
      <c r="JVU3" s="157"/>
      <c r="JVV3" s="157"/>
      <c r="JVW3" s="157"/>
      <c r="JVX3" s="157"/>
      <c r="JVY3" s="157"/>
      <c r="JVZ3" s="157"/>
      <c r="JWA3" s="157"/>
      <c r="JWB3" s="157"/>
      <c r="JWC3" s="157"/>
      <c r="JWD3" s="157"/>
      <c r="JWE3" s="157"/>
      <c r="JWF3" s="157"/>
      <c r="JWG3" s="157"/>
      <c r="JWH3" s="157"/>
      <c r="JWI3" s="157"/>
      <c r="JWJ3" s="157"/>
      <c r="JWK3" s="157"/>
      <c r="JWL3" s="157"/>
      <c r="JWM3" s="157"/>
      <c r="JWN3" s="157"/>
      <c r="JWO3" s="157"/>
      <c r="JWP3" s="157"/>
      <c r="JWQ3" s="157"/>
      <c r="JWR3" s="157"/>
      <c r="JWS3" s="157"/>
      <c r="JWT3" s="157"/>
      <c r="JWU3" s="157"/>
      <c r="JWV3" s="157"/>
      <c r="JWW3" s="157"/>
      <c r="JWX3" s="157"/>
      <c r="JWY3" s="157"/>
      <c r="JWZ3" s="157"/>
      <c r="JXA3" s="157"/>
      <c r="JXB3" s="157"/>
      <c r="JXC3" s="157"/>
      <c r="JXD3" s="157"/>
      <c r="JXE3" s="157"/>
      <c r="JXF3" s="157"/>
      <c r="JXG3" s="157"/>
      <c r="JXH3" s="157"/>
      <c r="JXI3" s="157"/>
      <c r="JXJ3" s="157"/>
      <c r="JXK3" s="157"/>
      <c r="JXL3" s="157"/>
      <c r="JXM3" s="157"/>
      <c r="JXN3" s="157"/>
      <c r="JXO3" s="157"/>
      <c r="JXP3" s="157"/>
      <c r="JXQ3" s="157"/>
      <c r="JXR3" s="157"/>
      <c r="JXS3" s="157"/>
      <c r="JXT3" s="157"/>
      <c r="JXU3" s="157"/>
      <c r="JXV3" s="157"/>
      <c r="JXW3" s="157"/>
      <c r="JXX3" s="157"/>
      <c r="JXY3" s="157"/>
      <c r="JXZ3" s="157"/>
      <c r="JYA3" s="157"/>
      <c r="JYB3" s="157"/>
      <c r="JYC3" s="157"/>
      <c r="JYD3" s="157"/>
      <c r="JYE3" s="157"/>
      <c r="JYF3" s="157"/>
      <c r="JYG3" s="157"/>
      <c r="JYH3" s="157"/>
      <c r="JYI3" s="157"/>
      <c r="JYJ3" s="157"/>
      <c r="JYK3" s="157"/>
      <c r="JYL3" s="157"/>
      <c r="JYM3" s="157"/>
      <c r="JYN3" s="157"/>
      <c r="JYO3" s="157"/>
      <c r="JYP3" s="157"/>
      <c r="JYQ3" s="157"/>
      <c r="JYR3" s="157"/>
      <c r="JYS3" s="157"/>
      <c r="JYT3" s="157"/>
      <c r="JYU3" s="157"/>
      <c r="JYV3" s="157"/>
      <c r="JYW3" s="157"/>
      <c r="JYX3" s="157"/>
      <c r="JYY3" s="157"/>
      <c r="JYZ3" s="157"/>
      <c r="JZA3" s="157"/>
      <c r="JZB3" s="157"/>
      <c r="JZC3" s="157"/>
      <c r="JZD3" s="157"/>
      <c r="JZE3" s="157"/>
      <c r="JZF3" s="157"/>
      <c r="JZG3" s="157"/>
      <c r="JZH3" s="157"/>
      <c r="JZI3" s="157"/>
      <c r="JZJ3" s="157"/>
      <c r="JZK3" s="157"/>
      <c r="JZL3" s="157"/>
      <c r="JZM3" s="157"/>
      <c r="JZN3" s="157"/>
      <c r="JZO3" s="157"/>
      <c r="JZP3" s="157"/>
      <c r="JZQ3" s="157"/>
      <c r="JZR3" s="157"/>
      <c r="JZS3" s="157"/>
      <c r="JZT3" s="157"/>
      <c r="JZU3" s="157"/>
      <c r="JZV3" s="157"/>
      <c r="JZW3" s="157"/>
      <c r="JZX3" s="157"/>
      <c r="JZY3" s="157"/>
      <c r="JZZ3" s="157"/>
      <c r="KAA3" s="157"/>
      <c r="KAB3" s="157"/>
      <c r="KAC3" s="157"/>
      <c r="KAD3" s="157"/>
      <c r="KAE3" s="157"/>
      <c r="KAF3" s="157"/>
      <c r="KAG3" s="157"/>
      <c r="KAH3" s="157"/>
      <c r="KAI3" s="157"/>
      <c r="KAJ3" s="157"/>
      <c r="KAK3" s="157"/>
      <c r="KAL3" s="157"/>
      <c r="KAM3" s="157"/>
      <c r="KAN3" s="157"/>
      <c r="KAO3" s="157"/>
      <c r="KAP3" s="157"/>
      <c r="KAQ3" s="157"/>
      <c r="KAR3" s="157"/>
      <c r="KAS3" s="157"/>
      <c r="KAT3" s="157"/>
      <c r="KAU3" s="157"/>
      <c r="KAV3" s="157"/>
      <c r="KAW3" s="157"/>
      <c r="KAX3" s="157"/>
      <c r="KAY3" s="157"/>
      <c r="KAZ3" s="157"/>
      <c r="KBA3" s="157"/>
      <c r="KBB3" s="157"/>
      <c r="KBC3" s="157"/>
      <c r="KBD3" s="157"/>
      <c r="KBE3" s="157"/>
      <c r="KBF3" s="157"/>
      <c r="KBG3" s="157"/>
      <c r="KBH3" s="157"/>
      <c r="KBI3" s="157"/>
      <c r="KBJ3" s="157"/>
      <c r="KBK3" s="157"/>
      <c r="KBL3" s="157"/>
      <c r="KBM3" s="157"/>
      <c r="KBN3" s="157"/>
      <c r="KBO3" s="157"/>
      <c r="KBP3" s="157"/>
      <c r="KBQ3" s="157"/>
      <c r="KBR3" s="157"/>
      <c r="KBS3" s="157"/>
      <c r="KBT3" s="157"/>
      <c r="KBU3" s="157"/>
      <c r="KBV3" s="157"/>
      <c r="KBW3" s="157"/>
      <c r="KBX3" s="157"/>
      <c r="KBY3" s="157"/>
      <c r="KBZ3" s="157"/>
      <c r="KCA3" s="157"/>
      <c r="KCB3" s="157"/>
      <c r="KCC3" s="157"/>
      <c r="KCD3" s="157"/>
      <c r="KCE3" s="157"/>
      <c r="KCF3" s="157"/>
      <c r="KCG3" s="157"/>
      <c r="KCH3" s="157"/>
      <c r="KCI3" s="157"/>
      <c r="KCJ3" s="157"/>
      <c r="KCK3" s="157"/>
      <c r="KCL3" s="157"/>
      <c r="KCM3" s="157"/>
      <c r="KCN3" s="157"/>
      <c r="KCO3" s="157"/>
      <c r="KCP3" s="157"/>
      <c r="KCQ3" s="157"/>
      <c r="KCR3" s="157"/>
      <c r="KCS3" s="157"/>
      <c r="KCT3" s="157"/>
      <c r="KCU3" s="157"/>
      <c r="KCV3" s="157"/>
      <c r="KCW3" s="157"/>
      <c r="KCX3" s="157"/>
      <c r="KCY3" s="157"/>
      <c r="KCZ3" s="157"/>
      <c r="KDA3" s="157"/>
      <c r="KDB3" s="157"/>
      <c r="KDC3" s="157"/>
      <c r="KDD3" s="157"/>
      <c r="KDE3" s="157"/>
      <c r="KDF3" s="157"/>
      <c r="KDG3" s="157"/>
      <c r="KDH3" s="157"/>
      <c r="KDI3" s="157"/>
      <c r="KDJ3" s="157"/>
      <c r="KDK3" s="157"/>
      <c r="KDL3" s="157"/>
      <c r="KDM3" s="157"/>
      <c r="KDN3" s="157"/>
      <c r="KDO3" s="157"/>
      <c r="KDP3" s="157"/>
      <c r="KDQ3" s="157"/>
      <c r="KDR3" s="157"/>
      <c r="KDS3" s="157"/>
      <c r="KDT3" s="157"/>
      <c r="KDU3" s="157"/>
      <c r="KDV3" s="157"/>
      <c r="KDW3" s="157"/>
      <c r="KDX3" s="157"/>
      <c r="KDY3" s="157"/>
      <c r="KDZ3" s="157"/>
      <c r="KEA3" s="157"/>
      <c r="KEB3" s="157"/>
      <c r="KEC3" s="157"/>
      <c r="KED3" s="157"/>
      <c r="KEE3" s="157"/>
      <c r="KEF3" s="157"/>
      <c r="KEG3" s="157"/>
      <c r="KEH3" s="157"/>
      <c r="KEI3" s="157"/>
      <c r="KEJ3" s="157"/>
      <c r="KEK3" s="157"/>
      <c r="KEL3" s="157"/>
      <c r="KEM3" s="157"/>
      <c r="KEN3" s="157"/>
      <c r="KEO3" s="157"/>
      <c r="KEP3" s="157"/>
      <c r="KEQ3" s="157"/>
      <c r="KER3" s="157"/>
      <c r="KES3" s="157"/>
      <c r="KET3" s="157"/>
      <c r="KEU3" s="157"/>
      <c r="KEV3" s="157"/>
      <c r="KEW3" s="157"/>
      <c r="KEX3" s="157"/>
      <c r="KEY3" s="157"/>
      <c r="KEZ3" s="157"/>
      <c r="KFA3" s="157"/>
      <c r="KFB3" s="157"/>
      <c r="KFC3" s="157"/>
      <c r="KFD3" s="157"/>
      <c r="KFE3" s="157"/>
      <c r="KFF3" s="157"/>
      <c r="KFG3" s="157"/>
      <c r="KFH3" s="157"/>
      <c r="KFI3" s="157"/>
      <c r="KFJ3" s="157"/>
      <c r="KFK3" s="157"/>
      <c r="KFL3" s="157"/>
      <c r="KFM3" s="157"/>
      <c r="KFN3" s="157"/>
      <c r="KFO3" s="157"/>
      <c r="KFP3" s="157"/>
      <c r="KFQ3" s="157"/>
      <c r="KFR3" s="157"/>
      <c r="KFS3" s="157"/>
      <c r="KFT3" s="157"/>
      <c r="KFU3" s="157"/>
      <c r="KFV3" s="157"/>
      <c r="KFW3" s="157"/>
      <c r="KFX3" s="157"/>
      <c r="KFY3" s="157"/>
      <c r="KFZ3" s="157"/>
      <c r="KGA3" s="157"/>
      <c r="KGB3" s="157"/>
      <c r="KGC3" s="157"/>
      <c r="KGD3" s="157"/>
      <c r="KGE3" s="157"/>
      <c r="KGF3" s="157"/>
      <c r="KGG3" s="157"/>
      <c r="KGH3" s="157"/>
      <c r="KGI3" s="157"/>
      <c r="KGJ3" s="157"/>
      <c r="KGK3" s="157"/>
      <c r="KGL3" s="157"/>
      <c r="KGM3" s="157"/>
      <c r="KGN3" s="157"/>
      <c r="KGO3" s="157"/>
      <c r="KGP3" s="157"/>
      <c r="KGQ3" s="157"/>
      <c r="KGR3" s="157"/>
      <c r="KGS3" s="157"/>
      <c r="KGT3" s="157"/>
      <c r="KGU3" s="157"/>
      <c r="KGV3" s="157"/>
      <c r="KGW3" s="157"/>
      <c r="KGX3" s="157"/>
      <c r="KGY3" s="157"/>
      <c r="KGZ3" s="157"/>
      <c r="KHA3" s="157"/>
      <c r="KHB3" s="157"/>
      <c r="KHC3" s="157"/>
      <c r="KHD3" s="157"/>
      <c r="KHE3" s="157"/>
      <c r="KHF3" s="157"/>
      <c r="KHG3" s="157"/>
      <c r="KHH3" s="157"/>
      <c r="KHI3" s="157"/>
      <c r="KHJ3" s="157"/>
      <c r="KHK3" s="157"/>
      <c r="KHL3" s="157"/>
      <c r="KHM3" s="157"/>
      <c r="KHN3" s="157"/>
      <c r="KHO3" s="157"/>
      <c r="KHP3" s="157"/>
      <c r="KHQ3" s="157"/>
      <c r="KHR3" s="157"/>
      <c r="KHS3" s="157"/>
      <c r="KHT3" s="157"/>
      <c r="KHU3" s="157"/>
      <c r="KHV3" s="157"/>
      <c r="KHW3" s="157"/>
      <c r="KHX3" s="157"/>
      <c r="KHY3" s="157"/>
      <c r="KHZ3" s="157"/>
      <c r="KIA3" s="157"/>
      <c r="KIB3" s="157"/>
      <c r="KIC3" s="157"/>
      <c r="KID3" s="157"/>
      <c r="KIE3" s="157"/>
      <c r="KIF3" s="157"/>
      <c r="KIG3" s="157"/>
      <c r="KIH3" s="157"/>
      <c r="KII3" s="157"/>
      <c r="KIJ3" s="157"/>
      <c r="KIK3" s="157"/>
      <c r="KIL3" s="157"/>
      <c r="KIM3" s="157"/>
      <c r="KIN3" s="157"/>
      <c r="KIO3" s="157"/>
      <c r="KIP3" s="157"/>
      <c r="KIQ3" s="157"/>
      <c r="KIR3" s="157"/>
      <c r="KIS3" s="157"/>
      <c r="KIT3" s="157"/>
      <c r="KIU3" s="157"/>
      <c r="KIV3" s="157"/>
      <c r="KIW3" s="157"/>
      <c r="KIX3" s="157"/>
      <c r="KIY3" s="157"/>
      <c r="KIZ3" s="157"/>
      <c r="KJA3" s="157"/>
      <c r="KJB3" s="157"/>
      <c r="KJC3" s="157"/>
      <c r="KJD3" s="157"/>
      <c r="KJE3" s="157"/>
      <c r="KJF3" s="157"/>
      <c r="KJG3" s="157"/>
      <c r="KJH3" s="157"/>
      <c r="KJI3" s="157"/>
      <c r="KJJ3" s="157"/>
      <c r="KJK3" s="157"/>
      <c r="KJL3" s="157"/>
      <c r="KJM3" s="157"/>
      <c r="KJN3" s="157"/>
      <c r="KJO3" s="157"/>
      <c r="KJP3" s="157"/>
      <c r="KJQ3" s="157"/>
      <c r="KJR3" s="157"/>
      <c r="KJS3" s="157"/>
      <c r="KJT3" s="157"/>
      <c r="KJU3" s="157"/>
      <c r="KJV3" s="157"/>
      <c r="KJW3" s="157"/>
      <c r="KJX3" s="157"/>
      <c r="KJY3" s="157"/>
      <c r="KJZ3" s="157"/>
      <c r="KKA3" s="157"/>
      <c r="KKB3" s="157"/>
      <c r="KKC3" s="157"/>
      <c r="KKD3" s="157"/>
      <c r="KKE3" s="157"/>
      <c r="KKF3" s="157"/>
      <c r="KKG3" s="157"/>
      <c r="KKH3" s="157"/>
      <c r="KKI3" s="157"/>
      <c r="KKJ3" s="157"/>
      <c r="KKK3" s="157"/>
      <c r="KKL3" s="157"/>
      <c r="KKM3" s="157"/>
      <c r="KKN3" s="157"/>
      <c r="KKO3" s="157"/>
      <c r="KKP3" s="157"/>
      <c r="KKQ3" s="157"/>
      <c r="KKR3" s="157"/>
      <c r="KKS3" s="157"/>
      <c r="KKT3" s="157"/>
      <c r="KKU3" s="157"/>
      <c r="KKV3" s="157"/>
      <c r="KKW3" s="157"/>
      <c r="KKX3" s="157"/>
      <c r="KKY3" s="157"/>
      <c r="KKZ3" s="157"/>
      <c r="KLA3" s="157"/>
      <c r="KLB3" s="157"/>
      <c r="KLC3" s="157"/>
      <c r="KLD3" s="157"/>
      <c r="KLE3" s="157"/>
      <c r="KLF3" s="157"/>
      <c r="KLG3" s="157"/>
      <c r="KLH3" s="157"/>
      <c r="KLI3" s="157"/>
      <c r="KLJ3" s="157"/>
      <c r="KLK3" s="157"/>
      <c r="KLL3" s="157"/>
      <c r="KLM3" s="157"/>
      <c r="KLN3" s="157"/>
      <c r="KLO3" s="157"/>
      <c r="KLP3" s="157"/>
      <c r="KLQ3" s="157"/>
      <c r="KLR3" s="157"/>
      <c r="KLS3" s="157"/>
      <c r="KLT3" s="157"/>
      <c r="KLU3" s="157"/>
      <c r="KLV3" s="157"/>
      <c r="KLW3" s="157"/>
      <c r="KLX3" s="157"/>
      <c r="KLY3" s="157"/>
      <c r="KLZ3" s="157"/>
      <c r="KMA3" s="157"/>
      <c r="KMB3" s="157"/>
      <c r="KMC3" s="157"/>
      <c r="KMD3" s="157"/>
      <c r="KME3" s="157"/>
      <c r="KMF3" s="157"/>
      <c r="KMG3" s="157"/>
      <c r="KMH3" s="157"/>
      <c r="KMI3" s="157"/>
      <c r="KMJ3" s="157"/>
      <c r="KMK3" s="157"/>
      <c r="KML3" s="157"/>
      <c r="KMM3" s="157"/>
      <c r="KMN3" s="157"/>
      <c r="KMO3" s="157"/>
      <c r="KMP3" s="157"/>
      <c r="KMQ3" s="157"/>
      <c r="KMR3" s="157"/>
      <c r="KMS3" s="157"/>
      <c r="KMT3" s="157"/>
      <c r="KMU3" s="157"/>
      <c r="KMV3" s="157"/>
      <c r="KMW3" s="157"/>
      <c r="KMX3" s="157"/>
      <c r="KMY3" s="157"/>
      <c r="KMZ3" s="157"/>
      <c r="KNA3" s="157"/>
      <c r="KNB3" s="157"/>
      <c r="KNC3" s="157"/>
      <c r="KND3" s="157"/>
      <c r="KNE3" s="157"/>
      <c r="KNF3" s="157"/>
      <c r="KNG3" s="157"/>
      <c r="KNH3" s="157"/>
      <c r="KNI3" s="157"/>
      <c r="KNJ3" s="157"/>
      <c r="KNK3" s="157"/>
      <c r="KNL3" s="157"/>
      <c r="KNM3" s="157"/>
      <c r="KNN3" s="157"/>
      <c r="KNO3" s="157"/>
      <c r="KNP3" s="157"/>
      <c r="KNQ3" s="157"/>
      <c r="KNR3" s="157"/>
      <c r="KNS3" s="157"/>
      <c r="KNT3" s="157"/>
      <c r="KNU3" s="157"/>
      <c r="KNV3" s="157"/>
      <c r="KNW3" s="157"/>
      <c r="KNX3" s="157"/>
      <c r="KNY3" s="157"/>
      <c r="KNZ3" s="157"/>
      <c r="KOA3" s="157"/>
      <c r="KOB3" s="157"/>
      <c r="KOC3" s="157"/>
      <c r="KOD3" s="157"/>
      <c r="KOE3" s="157"/>
      <c r="KOF3" s="157"/>
      <c r="KOG3" s="157"/>
      <c r="KOH3" s="157"/>
      <c r="KOI3" s="157"/>
      <c r="KOJ3" s="157"/>
      <c r="KOK3" s="157"/>
      <c r="KOL3" s="157"/>
      <c r="KOM3" s="157"/>
      <c r="KON3" s="157"/>
      <c r="KOO3" s="157"/>
      <c r="KOP3" s="157"/>
      <c r="KOQ3" s="157"/>
      <c r="KOR3" s="157"/>
      <c r="KOS3" s="157"/>
      <c r="KOT3" s="157"/>
      <c r="KOU3" s="157"/>
      <c r="KOV3" s="157"/>
      <c r="KOW3" s="157"/>
      <c r="KOX3" s="157"/>
      <c r="KOY3" s="157"/>
      <c r="KOZ3" s="157"/>
      <c r="KPA3" s="157"/>
      <c r="KPB3" s="157"/>
      <c r="KPC3" s="157"/>
      <c r="KPD3" s="157"/>
      <c r="KPE3" s="157"/>
      <c r="KPF3" s="157"/>
      <c r="KPG3" s="157"/>
      <c r="KPH3" s="157"/>
      <c r="KPI3" s="157"/>
      <c r="KPJ3" s="157"/>
      <c r="KPK3" s="157"/>
      <c r="KPL3" s="157"/>
      <c r="KPM3" s="157"/>
      <c r="KPN3" s="157"/>
      <c r="KPO3" s="157"/>
      <c r="KPP3" s="157"/>
      <c r="KPQ3" s="157"/>
      <c r="KPR3" s="157"/>
      <c r="KPS3" s="157"/>
      <c r="KPT3" s="157"/>
      <c r="KPU3" s="157"/>
      <c r="KPV3" s="157"/>
      <c r="KPW3" s="157"/>
      <c r="KPX3" s="157"/>
      <c r="KPY3" s="157"/>
      <c r="KPZ3" s="157"/>
      <c r="KQA3" s="157"/>
      <c r="KQB3" s="157"/>
      <c r="KQC3" s="157"/>
      <c r="KQD3" s="157"/>
      <c r="KQE3" s="157"/>
      <c r="KQF3" s="157"/>
      <c r="KQG3" s="157"/>
      <c r="KQH3" s="157"/>
      <c r="KQI3" s="157"/>
      <c r="KQJ3" s="157"/>
      <c r="KQK3" s="157"/>
      <c r="KQL3" s="157"/>
      <c r="KQM3" s="157"/>
      <c r="KQN3" s="157"/>
      <c r="KQO3" s="157"/>
      <c r="KQP3" s="157"/>
      <c r="KQQ3" s="157"/>
      <c r="KQR3" s="157"/>
      <c r="KQS3" s="157"/>
      <c r="KQT3" s="157"/>
      <c r="KQU3" s="157"/>
      <c r="KQV3" s="157"/>
      <c r="KQW3" s="157"/>
      <c r="KQX3" s="157"/>
      <c r="KQY3" s="157"/>
      <c r="KQZ3" s="157"/>
      <c r="KRA3" s="157"/>
      <c r="KRB3" s="157"/>
      <c r="KRC3" s="157"/>
      <c r="KRD3" s="157"/>
      <c r="KRE3" s="157"/>
      <c r="KRF3" s="157"/>
      <c r="KRG3" s="157"/>
      <c r="KRH3" s="157"/>
      <c r="KRI3" s="157"/>
      <c r="KRJ3" s="157"/>
      <c r="KRK3" s="157"/>
      <c r="KRL3" s="157"/>
      <c r="KRM3" s="157"/>
      <c r="KRN3" s="157"/>
      <c r="KRO3" s="157"/>
      <c r="KRP3" s="157"/>
      <c r="KRQ3" s="157"/>
      <c r="KRR3" s="157"/>
      <c r="KRS3" s="157"/>
      <c r="KRT3" s="157"/>
      <c r="KRU3" s="157"/>
      <c r="KRV3" s="157"/>
      <c r="KRW3" s="157"/>
      <c r="KRX3" s="157"/>
      <c r="KRY3" s="157"/>
      <c r="KRZ3" s="157"/>
      <c r="KSA3" s="157"/>
      <c r="KSB3" s="157"/>
      <c r="KSC3" s="157"/>
      <c r="KSD3" s="157"/>
      <c r="KSE3" s="157"/>
      <c r="KSF3" s="157"/>
      <c r="KSG3" s="157"/>
      <c r="KSH3" s="157"/>
      <c r="KSI3" s="157"/>
      <c r="KSJ3" s="157"/>
      <c r="KSK3" s="157"/>
      <c r="KSL3" s="157"/>
      <c r="KSM3" s="157"/>
      <c r="KSN3" s="157"/>
      <c r="KSO3" s="157"/>
      <c r="KSP3" s="157"/>
      <c r="KSQ3" s="157"/>
      <c r="KSR3" s="157"/>
      <c r="KSS3" s="157"/>
      <c r="KST3" s="157"/>
      <c r="KSU3" s="157"/>
      <c r="KSV3" s="157"/>
      <c r="KSW3" s="157"/>
      <c r="KSX3" s="157"/>
      <c r="KSY3" s="157"/>
      <c r="KSZ3" s="157"/>
      <c r="KTA3" s="157"/>
      <c r="KTB3" s="157"/>
      <c r="KTC3" s="157"/>
      <c r="KTD3" s="157"/>
      <c r="KTE3" s="157"/>
      <c r="KTF3" s="157"/>
      <c r="KTG3" s="157"/>
      <c r="KTH3" s="157"/>
      <c r="KTI3" s="157"/>
      <c r="KTJ3" s="157"/>
      <c r="KTK3" s="157"/>
      <c r="KTL3" s="157"/>
      <c r="KTM3" s="157"/>
      <c r="KTN3" s="157"/>
      <c r="KTO3" s="157"/>
      <c r="KTP3" s="157"/>
      <c r="KTQ3" s="157"/>
      <c r="KTR3" s="157"/>
      <c r="KTS3" s="157"/>
      <c r="KTT3" s="157"/>
      <c r="KTU3" s="157"/>
      <c r="KTV3" s="157"/>
      <c r="KTW3" s="157"/>
      <c r="KTX3" s="157"/>
      <c r="KTY3" s="157"/>
      <c r="KTZ3" s="157"/>
      <c r="KUA3" s="157"/>
      <c r="KUB3" s="157"/>
      <c r="KUC3" s="157"/>
      <c r="KUD3" s="157"/>
      <c r="KUE3" s="157"/>
      <c r="KUF3" s="157"/>
      <c r="KUG3" s="157"/>
      <c r="KUH3" s="157"/>
      <c r="KUI3" s="157"/>
      <c r="KUJ3" s="157"/>
      <c r="KUK3" s="157"/>
      <c r="KUL3" s="157"/>
      <c r="KUM3" s="157"/>
      <c r="KUN3" s="157"/>
      <c r="KUO3" s="157"/>
      <c r="KUP3" s="157"/>
      <c r="KUQ3" s="157"/>
      <c r="KUR3" s="157"/>
      <c r="KUS3" s="157"/>
      <c r="KUT3" s="157"/>
      <c r="KUU3" s="157"/>
      <c r="KUV3" s="157"/>
      <c r="KUW3" s="157"/>
      <c r="KUX3" s="157"/>
      <c r="KUY3" s="157"/>
      <c r="KUZ3" s="157"/>
      <c r="KVA3" s="157"/>
      <c r="KVB3" s="157"/>
      <c r="KVC3" s="157"/>
      <c r="KVD3" s="157"/>
      <c r="KVE3" s="157"/>
      <c r="KVF3" s="157"/>
      <c r="KVG3" s="157"/>
      <c r="KVH3" s="157"/>
      <c r="KVI3" s="157"/>
      <c r="KVJ3" s="157"/>
      <c r="KVK3" s="157"/>
      <c r="KVL3" s="157"/>
      <c r="KVM3" s="157"/>
      <c r="KVN3" s="157"/>
      <c r="KVO3" s="157"/>
      <c r="KVP3" s="157"/>
      <c r="KVQ3" s="157"/>
      <c r="KVR3" s="157"/>
      <c r="KVS3" s="157"/>
      <c r="KVT3" s="157"/>
      <c r="KVU3" s="157"/>
      <c r="KVV3" s="157"/>
      <c r="KVW3" s="157"/>
      <c r="KVX3" s="157"/>
      <c r="KVY3" s="157"/>
      <c r="KVZ3" s="157"/>
      <c r="KWA3" s="157"/>
      <c r="KWB3" s="157"/>
      <c r="KWC3" s="157"/>
      <c r="KWD3" s="157"/>
      <c r="KWE3" s="157"/>
      <c r="KWF3" s="157"/>
      <c r="KWG3" s="157"/>
      <c r="KWH3" s="157"/>
      <c r="KWI3" s="157"/>
      <c r="KWJ3" s="157"/>
      <c r="KWK3" s="157"/>
      <c r="KWL3" s="157"/>
      <c r="KWM3" s="157"/>
      <c r="KWN3" s="157"/>
      <c r="KWO3" s="157"/>
      <c r="KWP3" s="157"/>
      <c r="KWQ3" s="157"/>
      <c r="KWR3" s="157"/>
      <c r="KWS3" s="157"/>
      <c r="KWT3" s="157"/>
      <c r="KWU3" s="157"/>
      <c r="KWV3" s="157"/>
      <c r="KWW3" s="157"/>
      <c r="KWX3" s="157"/>
      <c r="KWY3" s="157"/>
      <c r="KWZ3" s="157"/>
      <c r="KXA3" s="157"/>
      <c r="KXB3" s="157"/>
      <c r="KXC3" s="157"/>
      <c r="KXD3" s="157"/>
      <c r="KXE3" s="157"/>
      <c r="KXF3" s="157"/>
      <c r="KXG3" s="157"/>
      <c r="KXH3" s="157"/>
      <c r="KXI3" s="157"/>
      <c r="KXJ3" s="157"/>
      <c r="KXK3" s="157"/>
      <c r="KXL3" s="157"/>
      <c r="KXM3" s="157"/>
      <c r="KXN3" s="157"/>
      <c r="KXO3" s="157"/>
      <c r="KXP3" s="157"/>
      <c r="KXQ3" s="157"/>
      <c r="KXR3" s="157"/>
      <c r="KXS3" s="157"/>
      <c r="KXT3" s="157"/>
      <c r="KXU3" s="157"/>
      <c r="KXV3" s="157"/>
      <c r="KXW3" s="157"/>
      <c r="KXX3" s="157"/>
      <c r="KXY3" s="157"/>
      <c r="KXZ3" s="157"/>
      <c r="KYA3" s="157"/>
      <c r="KYB3" s="157"/>
      <c r="KYC3" s="157"/>
      <c r="KYD3" s="157"/>
      <c r="KYE3" s="157"/>
      <c r="KYF3" s="157"/>
      <c r="KYG3" s="157"/>
      <c r="KYH3" s="157"/>
      <c r="KYI3" s="157"/>
      <c r="KYJ3" s="157"/>
      <c r="KYK3" s="157"/>
      <c r="KYL3" s="157"/>
      <c r="KYM3" s="157"/>
      <c r="KYN3" s="157"/>
      <c r="KYO3" s="157"/>
      <c r="KYP3" s="157"/>
      <c r="KYQ3" s="157"/>
      <c r="KYR3" s="157"/>
      <c r="KYS3" s="157"/>
      <c r="KYT3" s="157"/>
      <c r="KYU3" s="157"/>
      <c r="KYV3" s="157"/>
      <c r="KYW3" s="157"/>
      <c r="KYX3" s="157"/>
      <c r="KYY3" s="157"/>
      <c r="KYZ3" s="157"/>
      <c r="KZA3" s="157"/>
      <c r="KZB3" s="157"/>
      <c r="KZC3" s="157"/>
      <c r="KZD3" s="157"/>
      <c r="KZE3" s="157"/>
      <c r="KZF3" s="157"/>
      <c r="KZG3" s="157"/>
      <c r="KZH3" s="157"/>
      <c r="KZI3" s="157"/>
      <c r="KZJ3" s="157"/>
      <c r="KZK3" s="157"/>
      <c r="KZL3" s="157"/>
      <c r="KZM3" s="157"/>
      <c r="KZN3" s="157"/>
      <c r="KZO3" s="157"/>
      <c r="KZP3" s="157"/>
      <c r="KZQ3" s="157"/>
      <c r="KZR3" s="157"/>
      <c r="KZS3" s="157"/>
      <c r="KZT3" s="157"/>
      <c r="KZU3" s="157"/>
      <c r="KZV3" s="157"/>
      <c r="KZW3" s="157"/>
      <c r="KZX3" s="157"/>
      <c r="KZY3" s="157"/>
      <c r="KZZ3" s="157"/>
      <c r="LAA3" s="157"/>
      <c r="LAB3" s="157"/>
      <c r="LAC3" s="157"/>
      <c r="LAD3" s="157"/>
      <c r="LAE3" s="157"/>
      <c r="LAF3" s="157"/>
      <c r="LAG3" s="157"/>
      <c r="LAH3" s="157"/>
      <c r="LAI3" s="157"/>
      <c r="LAJ3" s="157"/>
      <c r="LAK3" s="157"/>
      <c r="LAL3" s="157"/>
      <c r="LAM3" s="157"/>
      <c r="LAN3" s="157"/>
      <c r="LAO3" s="157"/>
      <c r="LAP3" s="157"/>
      <c r="LAQ3" s="157"/>
      <c r="LAR3" s="157"/>
      <c r="LAS3" s="157"/>
      <c r="LAT3" s="157"/>
      <c r="LAU3" s="157"/>
      <c r="LAV3" s="157"/>
      <c r="LAW3" s="157"/>
      <c r="LAX3" s="157"/>
      <c r="LAY3" s="157"/>
      <c r="LAZ3" s="157"/>
      <c r="LBA3" s="157"/>
      <c r="LBB3" s="157"/>
      <c r="LBC3" s="157"/>
      <c r="LBD3" s="157"/>
      <c r="LBE3" s="157"/>
      <c r="LBF3" s="157"/>
      <c r="LBG3" s="157"/>
      <c r="LBH3" s="157"/>
      <c r="LBI3" s="157"/>
      <c r="LBJ3" s="157"/>
      <c r="LBK3" s="157"/>
      <c r="LBL3" s="157"/>
      <c r="LBM3" s="157"/>
      <c r="LBN3" s="157"/>
      <c r="LBO3" s="157"/>
      <c r="LBP3" s="157"/>
      <c r="LBQ3" s="157"/>
      <c r="LBR3" s="157"/>
      <c r="LBS3" s="157"/>
      <c r="LBT3" s="157"/>
      <c r="LBU3" s="157"/>
      <c r="LBV3" s="157"/>
      <c r="LBW3" s="157"/>
      <c r="LBX3" s="157"/>
      <c r="LBY3" s="157"/>
      <c r="LBZ3" s="157"/>
      <c r="LCA3" s="157"/>
      <c r="LCB3" s="157"/>
      <c r="LCC3" s="157"/>
      <c r="LCD3" s="157"/>
      <c r="LCE3" s="157"/>
      <c r="LCF3" s="157"/>
      <c r="LCG3" s="157"/>
      <c r="LCH3" s="157"/>
      <c r="LCI3" s="157"/>
      <c r="LCJ3" s="157"/>
      <c r="LCK3" s="157"/>
      <c r="LCL3" s="157"/>
      <c r="LCM3" s="157"/>
      <c r="LCN3" s="157"/>
      <c r="LCO3" s="157"/>
      <c r="LCP3" s="157"/>
      <c r="LCQ3" s="157"/>
      <c r="LCR3" s="157"/>
      <c r="LCS3" s="157"/>
      <c r="LCT3" s="157"/>
      <c r="LCU3" s="157"/>
      <c r="LCV3" s="157"/>
      <c r="LCW3" s="157"/>
      <c r="LCX3" s="157"/>
      <c r="LCY3" s="157"/>
      <c r="LCZ3" s="157"/>
      <c r="LDA3" s="157"/>
      <c r="LDB3" s="157"/>
      <c r="LDC3" s="157"/>
      <c r="LDD3" s="157"/>
      <c r="LDE3" s="157"/>
      <c r="LDF3" s="157"/>
      <c r="LDG3" s="157"/>
      <c r="LDH3" s="157"/>
      <c r="LDI3" s="157"/>
      <c r="LDJ3" s="157"/>
      <c r="LDK3" s="157"/>
      <c r="LDL3" s="157"/>
      <c r="LDM3" s="157"/>
      <c r="LDN3" s="157"/>
      <c r="LDO3" s="157"/>
      <c r="LDP3" s="157"/>
      <c r="LDQ3" s="157"/>
      <c r="LDR3" s="157"/>
      <c r="LDS3" s="157"/>
      <c r="LDT3" s="157"/>
      <c r="LDU3" s="157"/>
      <c r="LDV3" s="157"/>
      <c r="LDW3" s="157"/>
      <c r="LDX3" s="157"/>
      <c r="LDY3" s="157"/>
      <c r="LDZ3" s="157"/>
      <c r="LEA3" s="157"/>
      <c r="LEB3" s="157"/>
      <c r="LEC3" s="157"/>
      <c r="LED3" s="157"/>
      <c r="LEE3" s="157"/>
      <c r="LEF3" s="157"/>
      <c r="LEG3" s="157"/>
      <c r="LEH3" s="157"/>
      <c r="LEI3" s="157"/>
      <c r="LEJ3" s="157"/>
      <c r="LEK3" s="157"/>
      <c r="LEL3" s="157"/>
      <c r="LEM3" s="157"/>
      <c r="LEN3" s="157"/>
      <c r="LEO3" s="157"/>
      <c r="LEP3" s="157"/>
      <c r="LEQ3" s="157"/>
      <c r="LER3" s="157"/>
      <c r="LES3" s="157"/>
      <c r="LET3" s="157"/>
      <c r="LEU3" s="157"/>
      <c r="LEV3" s="157"/>
      <c r="LEW3" s="157"/>
      <c r="LEX3" s="157"/>
      <c r="LEY3" s="157"/>
      <c r="LEZ3" s="157"/>
      <c r="LFA3" s="157"/>
      <c r="LFB3" s="157"/>
      <c r="LFC3" s="157"/>
      <c r="LFD3" s="157"/>
      <c r="LFE3" s="157"/>
      <c r="LFF3" s="157"/>
      <c r="LFG3" s="157"/>
      <c r="LFH3" s="157"/>
      <c r="LFI3" s="157"/>
      <c r="LFJ3" s="157"/>
      <c r="LFK3" s="157"/>
      <c r="LFL3" s="157"/>
      <c r="LFM3" s="157"/>
      <c r="LFN3" s="157"/>
      <c r="LFO3" s="157"/>
      <c r="LFP3" s="157"/>
      <c r="LFQ3" s="157"/>
      <c r="LFR3" s="157"/>
      <c r="LFS3" s="157"/>
      <c r="LFT3" s="157"/>
      <c r="LFU3" s="157"/>
      <c r="LFV3" s="157"/>
      <c r="LFW3" s="157"/>
      <c r="LFX3" s="157"/>
      <c r="LFY3" s="157"/>
      <c r="LFZ3" s="157"/>
      <c r="LGA3" s="157"/>
      <c r="LGB3" s="157"/>
      <c r="LGC3" s="157"/>
      <c r="LGD3" s="157"/>
      <c r="LGE3" s="157"/>
      <c r="LGF3" s="157"/>
      <c r="LGG3" s="157"/>
      <c r="LGH3" s="157"/>
      <c r="LGI3" s="157"/>
      <c r="LGJ3" s="157"/>
      <c r="LGK3" s="157"/>
      <c r="LGL3" s="157"/>
      <c r="LGM3" s="157"/>
      <c r="LGN3" s="157"/>
      <c r="LGO3" s="157"/>
      <c r="LGP3" s="157"/>
      <c r="LGQ3" s="157"/>
      <c r="LGR3" s="157"/>
      <c r="LGS3" s="157"/>
      <c r="LGT3" s="157"/>
      <c r="LGU3" s="157"/>
      <c r="LGV3" s="157"/>
      <c r="LGW3" s="157"/>
      <c r="LGX3" s="157"/>
      <c r="LGY3" s="157"/>
      <c r="LGZ3" s="157"/>
      <c r="LHA3" s="157"/>
      <c r="LHB3" s="157"/>
      <c r="LHC3" s="157"/>
      <c r="LHD3" s="157"/>
      <c r="LHE3" s="157"/>
      <c r="LHF3" s="157"/>
      <c r="LHG3" s="157"/>
      <c r="LHH3" s="157"/>
      <c r="LHI3" s="157"/>
      <c r="LHJ3" s="157"/>
      <c r="LHK3" s="157"/>
      <c r="LHL3" s="157"/>
      <c r="LHM3" s="157"/>
      <c r="LHN3" s="157"/>
      <c r="LHO3" s="157"/>
      <c r="LHP3" s="157"/>
      <c r="LHQ3" s="157"/>
      <c r="LHR3" s="157"/>
      <c r="LHS3" s="157"/>
      <c r="LHT3" s="157"/>
      <c r="LHU3" s="157"/>
      <c r="LHV3" s="157"/>
      <c r="LHW3" s="157"/>
      <c r="LHX3" s="157"/>
      <c r="LHY3" s="157"/>
      <c r="LHZ3" s="157"/>
      <c r="LIA3" s="157"/>
      <c r="LIB3" s="157"/>
      <c r="LIC3" s="157"/>
      <c r="LID3" s="157"/>
      <c r="LIE3" s="157"/>
      <c r="LIF3" s="157"/>
      <c r="LIG3" s="157"/>
      <c r="LIH3" s="157"/>
      <c r="LII3" s="157"/>
      <c r="LIJ3" s="157"/>
      <c r="LIK3" s="157"/>
      <c r="LIL3" s="157"/>
      <c r="LIM3" s="157"/>
      <c r="LIN3" s="157"/>
      <c r="LIO3" s="157"/>
      <c r="LIP3" s="157"/>
      <c r="LIQ3" s="157"/>
      <c r="LIR3" s="157"/>
      <c r="LIS3" s="157"/>
      <c r="LIT3" s="157"/>
      <c r="LIU3" s="157"/>
      <c r="LIV3" s="157"/>
      <c r="LIW3" s="157"/>
      <c r="LIX3" s="157"/>
      <c r="LIY3" s="157"/>
      <c r="LIZ3" s="157"/>
      <c r="LJA3" s="157"/>
      <c r="LJB3" s="157"/>
      <c r="LJC3" s="157"/>
      <c r="LJD3" s="157"/>
      <c r="LJE3" s="157"/>
      <c r="LJF3" s="157"/>
      <c r="LJG3" s="157"/>
      <c r="LJH3" s="157"/>
      <c r="LJI3" s="157"/>
      <c r="LJJ3" s="157"/>
      <c r="LJK3" s="157"/>
      <c r="LJL3" s="157"/>
      <c r="LJM3" s="157"/>
      <c r="LJN3" s="157"/>
      <c r="LJO3" s="157"/>
      <c r="LJP3" s="157"/>
      <c r="LJQ3" s="157"/>
      <c r="LJR3" s="157"/>
      <c r="LJS3" s="157"/>
      <c r="LJT3" s="157"/>
      <c r="LJU3" s="157"/>
      <c r="LJV3" s="157"/>
      <c r="LJW3" s="157"/>
      <c r="LJX3" s="157"/>
      <c r="LJY3" s="157"/>
      <c r="LJZ3" s="157"/>
      <c r="LKA3" s="157"/>
      <c r="LKB3" s="157"/>
      <c r="LKC3" s="157"/>
      <c r="LKD3" s="157"/>
      <c r="LKE3" s="157"/>
      <c r="LKF3" s="157"/>
      <c r="LKG3" s="157"/>
      <c r="LKH3" s="157"/>
      <c r="LKI3" s="157"/>
      <c r="LKJ3" s="157"/>
      <c r="LKK3" s="157"/>
      <c r="LKL3" s="157"/>
      <c r="LKM3" s="157"/>
      <c r="LKN3" s="157"/>
      <c r="LKO3" s="157"/>
      <c r="LKP3" s="157"/>
      <c r="LKQ3" s="157"/>
      <c r="LKR3" s="157"/>
      <c r="LKS3" s="157"/>
      <c r="LKT3" s="157"/>
      <c r="LKU3" s="157"/>
      <c r="LKV3" s="157"/>
      <c r="LKW3" s="157"/>
      <c r="LKX3" s="157"/>
      <c r="LKY3" s="157"/>
      <c r="LKZ3" s="157"/>
      <c r="LLA3" s="157"/>
      <c r="LLB3" s="157"/>
      <c r="LLC3" s="157"/>
      <c r="LLD3" s="157"/>
      <c r="LLE3" s="157"/>
      <c r="LLF3" s="157"/>
      <c r="LLG3" s="157"/>
      <c r="LLH3" s="157"/>
      <c r="LLI3" s="157"/>
      <c r="LLJ3" s="157"/>
      <c r="LLK3" s="157"/>
      <c r="LLL3" s="157"/>
      <c r="LLM3" s="157"/>
      <c r="LLN3" s="157"/>
      <c r="LLO3" s="157"/>
      <c r="LLP3" s="157"/>
      <c r="LLQ3" s="157"/>
      <c r="LLR3" s="157"/>
      <c r="LLS3" s="157"/>
      <c r="LLT3" s="157"/>
      <c r="LLU3" s="157"/>
      <c r="LLV3" s="157"/>
      <c r="LLW3" s="157"/>
      <c r="LLX3" s="157"/>
      <c r="LLY3" s="157"/>
      <c r="LLZ3" s="157"/>
      <c r="LMA3" s="157"/>
      <c r="LMB3" s="157"/>
      <c r="LMC3" s="157"/>
      <c r="LMD3" s="157"/>
      <c r="LME3" s="157"/>
      <c r="LMF3" s="157"/>
      <c r="LMG3" s="157"/>
      <c r="LMH3" s="157"/>
      <c r="LMI3" s="157"/>
      <c r="LMJ3" s="157"/>
      <c r="LMK3" s="157"/>
      <c r="LML3" s="157"/>
      <c r="LMM3" s="157"/>
      <c r="LMN3" s="157"/>
      <c r="LMO3" s="157"/>
      <c r="LMP3" s="157"/>
      <c r="LMQ3" s="157"/>
      <c r="LMR3" s="157"/>
      <c r="LMS3" s="157"/>
      <c r="LMT3" s="157"/>
      <c r="LMU3" s="157"/>
      <c r="LMV3" s="157"/>
      <c r="LMW3" s="157"/>
      <c r="LMX3" s="157"/>
      <c r="LMY3" s="157"/>
      <c r="LMZ3" s="157"/>
      <c r="LNA3" s="157"/>
      <c r="LNB3" s="157"/>
      <c r="LNC3" s="157"/>
      <c r="LND3" s="157"/>
      <c r="LNE3" s="157"/>
      <c r="LNF3" s="157"/>
      <c r="LNG3" s="157"/>
      <c r="LNH3" s="157"/>
      <c r="LNI3" s="157"/>
      <c r="LNJ3" s="157"/>
      <c r="LNK3" s="157"/>
      <c r="LNL3" s="157"/>
      <c r="LNM3" s="157"/>
      <c r="LNN3" s="157"/>
      <c r="LNO3" s="157"/>
      <c r="LNP3" s="157"/>
      <c r="LNQ3" s="157"/>
      <c r="LNR3" s="157"/>
      <c r="LNS3" s="157"/>
      <c r="LNT3" s="157"/>
      <c r="LNU3" s="157"/>
      <c r="LNV3" s="157"/>
      <c r="LNW3" s="157"/>
      <c r="LNX3" s="157"/>
      <c r="LNY3" s="157"/>
      <c r="LNZ3" s="157"/>
      <c r="LOA3" s="157"/>
      <c r="LOB3" s="157"/>
      <c r="LOC3" s="157"/>
      <c r="LOD3" s="157"/>
      <c r="LOE3" s="157"/>
      <c r="LOF3" s="157"/>
      <c r="LOG3" s="157"/>
      <c r="LOH3" s="157"/>
      <c r="LOI3" s="157"/>
      <c r="LOJ3" s="157"/>
      <c r="LOK3" s="157"/>
      <c r="LOL3" s="157"/>
      <c r="LOM3" s="157"/>
      <c r="LON3" s="157"/>
      <c r="LOO3" s="157"/>
      <c r="LOP3" s="157"/>
      <c r="LOQ3" s="157"/>
      <c r="LOR3" s="157"/>
      <c r="LOS3" s="157"/>
      <c r="LOT3" s="157"/>
      <c r="LOU3" s="157"/>
      <c r="LOV3" s="157"/>
      <c r="LOW3" s="157"/>
      <c r="LOX3" s="157"/>
      <c r="LOY3" s="157"/>
      <c r="LOZ3" s="157"/>
      <c r="LPA3" s="157"/>
      <c r="LPB3" s="157"/>
      <c r="LPC3" s="157"/>
      <c r="LPD3" s="157"/>
      <c r="LPE3" s="157"/>
      <c r="LPF3" s="157"/>
      <c r="LPG3" s="157"/>
      <c r="LPH3" s="157"/>
      <c r="LPI3" s="157"/>
      <c r="LPJ3" s="157"/>
      <c r="LPK3" s="157"/>
      <c r="LPL3" s="157"/>
      <c r="LPM3" s="157"/>
      <c r="LPN3" s="157"/>
      <c r="LPO3" s="157"/>
      <c r="LPP3" s="157"/>
      <c r="LPQ3" s="157"/>
      <c r="LPR3" s="157"/>
      <c r="LPS3" s="157"/>
      <c r="LPT3" s="157"/>
      <c r="LPU3" s="157"/>
      <c r="LPV3" s="157"/>
      <c r="LPW3" s="157"/>
      <c r="LPX3" s="157"/>
      <c r="LPY3" s="157"/>
      <c r="LPZ3" s="157"/>
      <c r="LQA3" s="157"/>
      <c r="LQB3" s="157"/>
      <c r="LQC3" s="157"/>
      <c r="LQD3" s="157"/>
      <c r="LQE3" s="157"/>
      <c r="LQF3" s="157"/>
      <c r="LQG3" s="157"/>
      <c r="LQH3" s="157"/>
      <c r="LQI3" s="157"/>
      <c r="LQJ3" s="157"/>
      <c r="LQK3" s="157"/>
      <c r="LQL3" s="157"/>
      <c r="LQM3" s="157"/>
      <c r="LQN3" s="157"/>
      <c r="LQO3" s="157"/>
      <c r="LQP3" s="157"/>
      <c r="LQQ3" s="157"/>
      <c r="LQR3" s="157"/>
      <c r="LQS3" s="157"/>
      <c r="LQT3" s="157"/>
      <c r="LQU3" s="157"/>
      <c r="LQV3" s="157"/>
      <c r="LQW3" s="157"/>
      <c r="LQX3" s="157"/>
      <c r="LQY3" s="157"/>
      <c r="LQZ3" s="157"/>
      <c r="LRA3" s="157"/>
      <c r="LRB3" s="157"/>
      <c r="LRC3" s="157"/>
      <c r="LRD3" s="157"/>
      <c r="LRE3" s="157"/>
      <c r="LRF3" s="157"/>
      <c r="LRG3" s="157"/>
      <c r="LRH3" s="157"/>
      <c r="LRI3" s="157"/>
      <c r="LRJ3" s="157"/>
      <c r="LRK3" s="157"/>
      <c r="LRL3" s="157"/>
      <c r="LRM3" s="157"/>
      <c r="LRN3" s="157"/>
      <c r="LRO3" s="157"/>
      <c r="LRP3" s="157"/>
      <c r="LRQ3" s="157"/>
      <c r="LRR3" s="157"/>
      <c r="LRS3" s="157"/>
      <c r="LRT3" s="157"/>
      <c r="LRU3" s="157"/>
      <c r="LRV3" s="157"/>
      <c r="LRW3" s="157"/>
      <c r="LRX3" s="157"/>
      <c r="LRY3" s="157"/>
      <c r="LRZ3" s="157"/>
      <c r="LSA3" s="157"/>
      <c r="LSB3" s="157"/>
      <c r="LSC3" s="157"/>
      <c r="LSD3" s="157"/>
      <c r="LSE3" s="157"/>
      <c r="LSF3" s="157"/>
      <c r="LSG3" s="157"/>
      <c r="LSH3" s="157"/>
      <c r="LSI3" s="157"/>
      <c r="LSJ3" s="157"/>
      <c r="LSK3" s="157"/>
      <c r="LSL3" s="157"/>
      <c r="LSM3" s="157"/>
      <c r="LSN3" s="157"/>
      <c r="LSO3" s="157"/>
      <c r="LSP3" s="157"/>
      <c r="LSQ3" s="157"/>
      <c r="LSR3" s="157"/>
      <c r="LSS3" s="157"/>
      <c r="LST3" s="157"/>
      <c r="LSU3" s="157"/>
      <c r="LSV3" s="157"/>
      <c r="LSW3" s="157"/>
      <c r="LSX3" s="157"/>
      <c r="LSY3" s="157"/>
      <c r="LSZ3" s="157"/>
      <c r="LTA3" s="157"/>
      <c r="LTB3" s="157"/>
      <c r="LTC3" s="157"/>
      <c r="LTD3" s="157"/>
      <c r="LTE3" s="157"/>
      <c r="LTF3" s="157"/>
      <c r="LTG3" s="157"/>
      <c r="LTH3" s="157"/>
      <c r="LTI3" s="157"/>
      <c r="LTJ3" s="157"/>
      <c r="LTK3" s="157"/>
      <c r="LTL3" s="157"/>
      <c r="LTM3" s="157"/>
      <c r="LTN3" s="157"/>
      <c r="LTO3" s="157"/>
      <c r="LTP3" s="157"/>
      <c r="LTQ3" s="157"/>
      <c r="LTR3" s="157"/>
      <c r="LTS3" s="157"/>
      <c r="LTT3" s="157"/>
      <c r="LTU3" s="157"/>
      <c r="LTV3" s="157"/>
      <c r="LTW3" s="157"/>
      <c r="LTX3" s="157"/>
      <c r="LTY3" s="157"/>
      <c r="LTZ3" s="157"/>
      <c r="LUA3" s="157"/>
      <c r="LUB3" s="157"/>
      <c r="LUC3" s="157"/>
      <c r="LUD3" s="157"/>
      <c r="LUE3" s="157"/>
      <c r="LUF3" s="157"/>
      <c r="LUG3" s="157"/>
      <c r="LUH3" s="157"/>
      <c r="LUI3" s="157"/>
      <c r="LUJ3" s="157"/>
      <c r="LUK3" s="157"/>
      <c r="LUL3" s="157"/>
      <c r="LUM3" s="157"/>
      <c r="LUN3" s="157"/>
      <c r="LUO3" s="157"/>
      <c r="LUP3" s="157"/>
      <c r="LUQ3" s="157"/>
      <c r="LUR3" s="157"/>
      <c r="LUS3" s="157"/>
      <c r="LUT3" s="157"/>
      <c r="LUU3" s="157"/>
      <c r="LUV3" s="157"/>
      <c r="LUW3" s="157"/>
      <c r="LUX3" s="157"/>
      <c r="LUY3" s="157"/>
      <c r="LUZ3" s="157"/>
      <c r="LVA3" s="157"/>
      <c r="LVB3" s="157"/>
      <c r="LVC3" s="157"/>
      <c r="LVD3" s="157"/>
      <c r="LVE3" s="157"/>
      <c r="LVF3" s="157"/>
      <c r="LVG3" s="157"/>
      <c r="LVH3" s="157"/>
      <c r="LVI3" s="157"/>
      <c r="LVJ3" s="157"/>
      <c r="LVK3" s="157"/>
      <c r="LVL3" s="157"/>
      <c r="LVM3" s="157"/>
      <c r="LVN3" s="157"/>
      <c r="LVO3" s="157"/>
      <c r="LVP3" s="157"/>
      <c r="LVQ3" s="157"/>
      <c r="LVR3" s="157"/>
      <c r="LVS3" s="157"/>
      <c r="LVT3" s="157"/>
      <c r="LVU3" s="157"/>
      <c r="LVV3" s="157"/>
      <c r="LVW3" s="157"/>
      <c r="LVX3" s="157"/>
      <c r="LVY3" s="157"/>
      <c r="LVZ3" s="157"/>
      <c r="LWA3" s="157"/>
      <c r="LWB3" s="157"/>
      <c r="LWC3" s="157"/>
      <c r="LWD3" s="157"/>
      <c r="LWE3" s="157"/>
      <c r="LWF3" s="157"/>
      <c r="LWG3" s="157"/>
      <c r="LWH3" s="157"/>
      <c r="LWI3" s="157"/>
      <c r="LWJ3" s="157"/>
      <c r="LWK3" s="157"/>
      <c r="LWL3" s="157"/>
      <c r="LWM3" s="157"/>
      <c r="LWN3" s="157"/>
      <c r="LWO3" s="157"/>
      <c r="LWP3" s="157"/>
      <c r="LWQ3" s="157"/>
      <c r="LWR3" s="157"/>
      <c r="LWS3" s="157"/>
      <c r="LWT3" s="157"/>
      <c r="LWU3" s="157"/>
      <c r="LWV3" s="157"/>
      <c r="LWW3" s="157"/>
      <c r="LWX3" s="157"/>
      <c r="LWY3" s="157"/>
      <c r="LWZ3" s="157"/>
      <c r="LXA3" s="157"/>
      <c r="LXB3" s="157"/>
      <c r="LXC3" s="157"/>
      <c r="LXD3" s="157"/>
      <c r="LXE3" s="157"/>
      <c r="LXF3" s="157"/>
      <c r="LXG3" s="157"/>
      <c r="LXH3" s="157"/>
      <c r="LXI3" s="157"/>
      <c r="LXJ3" s="157"/>
      <c r="LXK3" s="157"/>
      <c r="LXL3" s="157"/>
      <c r="LXM3" s="157"/>
      <c r="LXN3" s="157"/>
      <c r="LXO3" s="157"/>
      <c r="LXP3" s="157"/>
      <c r="LXQ3" s="157"/>
      <c r="LXR3" s="157"/>
      <c r="LXS3" s="157"/>
      <c r="LXT3" s="157"/>
      <c r="LXU3" s="157"/>
      <c r="LXV3" s="157"/>
      <c r="LXW3" s="157"/>
      <c r="LXX3" s="157"/>
      <c r="LXY3" s="157"/>
      <c r="LXZ3" s="157"/>
      <c r="LYA3" s="157"/>
      <c r="LYB3" s="157"/>
      <c r="LYC3" s="157"/>
      <c r="LYD3" s="157"/>
      <c r="LYE3" s="157"/>
      <c r="LYF3" s="157"/>
      <c r="LYG3" s="157"/>
      <c r="LYH3" s="157"/>
      <c r="LYI3" s="157"/>
      <c r="LYJ3" s="157"/>
      <c r="LYK3" s="157"/>
      <c r="LYL3" s="157"/>
      <c r="LYM3" s="157"/>
      <c r="LYN3" s="157"/>
      <c r="LYO3" s="157"/>
      <c r="LYP3" s="157"/>
      <c r="LYQ3" s="157"/>
      <c r="LYR3" s="157"/>
      <c r="LYS3" s="157"/>
      <c r="LYT3" s="157"/>
      <c r="LYU3" s="157"/>
      <c r="LYV3" s="157"/>
      <c r="LYW3" s="157"/>
      <c r="LYX3" s="157"/>
      <c r="LYY3" s="157"/>
      <c r="LYZ3" s="157"/>
      <c r="LZA3" s="157"/>
      <c r="LZB3" s="157"/>
      <c r="LZC3" s="157"/>
      <c r="LZD3" s="157"/>
      <c r="LZE3" s="157"/>
      <c r="LZF3" s="157"/>
      <c r="LZG3" s="157"/>
      <c r="LZH3" s="157"/>
      <c r="LZI3" s="157"/>
      <c r="LZJ3" s="157"/>
      <c r="LZK3" s="157"/>
      <c r="LZL3" s="157"/>
      <c r="LZM3" s="157"/>
      <c r="LZN3" s="157"/>
      <c r="LZO3" s="157"/>
      <c r="LZP3" s="157"/>
      <c r="LZQ3" s="157"/>
      <c r="LZR3" s="157"/>
      <c r="LZS3" s="157"/>
      <c r="LZT3" s="157"/>
      <c r="LZU3" s="157"/>
      <c r="LZV3" s="157"/>
      <c r="LZW3" s="157"/>
      <c r="LZX3" s="157"/>
      <c r="LZY3" s="157"/>
      <c r="LZZ3" s="157"/>
      <c r="MAA3" s="157"/>
      <c r="MAB3" s="157"/>
      <c r="MAC3" s="157"/>
      <c r="MAD3" s="157"/>
      <c r="MAE3" s="157"/>
      <c r="MAF3" s="157"/>
      <c r="MAG3" s="157"/>
      <c r="MAH3" s="157"/>
      <c r="MAI3" s="157"/>
      <c r="MAJ3" s="157"/>
      <c r="MAK3" s="157"/>
      <c r="MAL3" s="157"/>
      <c r="MAM3" s="157"/>
      <c r="MAN3" s="157"/>
      <c r="MAO3" s="157"/>
      <c r="MAP3" s="157"/>
      <c r="MAQ3" s="157"/>
      <c r="MAR3" s="157"/>
      <c r="MAS3" s="157"/>
      <c r="MAT3" s="157"/>
      <c r="MAU3" s="157"/>
      <c r="MAV3" s="157"/>
      <c r="MAW3" s="157"/>
      <c r="MAX3" s="157"/>
      <c r="MAY3" s="157"/>
      <c r="MAZ3" s="157"/>
      <c r="MBA3" s="157"/>
      <c r="MBB3" s="157"/>
      <c r="MBC3" s="157"/>
      <c r="MBD3" s="157"/>
      <c r="MBE3" s="157"/>
      <c r="MBF3" s="157"/>
      <c r="MBG3" s="157"/>
      <c r="MBH3" s="157"/>
      <c r="MBI3" s="157"/>
      <c r="MBJ3" s="157"/>
      <c r="MBK3" s="157"/>
      <c r="MBL3" s="157"/>
      <c r="MBM3" s="157"/>
      <c r="MBN3" s="157"/>
      <c r="MBO3" s="157"/>
      <c r="MBP3" s="157"/>
      <c r="MBQ3" s="157"/>
      <c r="MBR3" s="157"/>
      <c r="MBS3" s="157"/>
      <c r="MBT3" s="157"/>
      <c r="MBU3" s="157"/>
      <c r="MBV3" s="157"/>
      <c r="MBW3" s="157"/>
      <c r="MBX3" s="157"/>
      <c r="MBY3" s="157"/>
      <c r="MBZ3" s="157"/>
      <c r="MCA3" s="157"/>
      <c r="MCB3" s="157"/>
      <c r="MCC3" s="157"/>
      <c r="MCD3" s="157"/>
      <c r="MCE3" s="157"/>
      <c r="MCF3" s="157"/>
      <c r="MCG3" s="157"/>
      <c r="MCH3" s="157"/>
      <c r="MCI3" s="157"/>
      <c r="MCJ3" s="157"/>
      <c r="MCK3" s="157"/>
      <c r="MCL3" s="157"/>
      <c r="MCM3" s="157"/>
      <c r="MCN3" s="157"/>
      <c r="MCO3" s="157"/>
      <c r="MCP3" s="157"/>
      <c r="MCQ3" s="157"/>
      <c r="MCR3" s="157"/>
      <c r="MCS3" s="157"/>
      <c r="MCT3" s="157"/>
      <c r="MCU3" s="157"/>
      <c r="MCV3" s="157"/>
      <c r="MCW3" s="157"/>
      <c r="MCX3" s="157"/>
      <c r="MCY3" s="157"/>
      <c r="MCZ3" s="157"/>
      <c r="MDA3" s="157"/>
      <c r="MDB3" s="157"/>
      <c r="MDC3" s="157"/>
      <c r="MDD3" s="157"/>
      <c r="MDE3" s="157"/>
      <c r="MDF3" s="157"/>
      <c r="MDG3" s="157"/>
      <c r="MDH3" s="157"/>
      <c r="MDI3" s="157"/>
      <c r="MDJ3" s="157"/>
      <c r="MDK3" s="157"/>
      <c r="MDL3" s="157"/>
      <c r="MDM3" s="157"/>
      <c r="MDN3" s="157"/>
      <c r="MDO3" s="157"/>
      <c r="MDP3" s="157"/>
      <c r="MDQ3" s="157"/>
      <c r="MDR3" s="157"/>
      <c r="MDS3" s="157"/>
      <c r="MDT3" s="157"/>
      <c r="MDU3" s="157"/>
      <c r="MDV3" s="157"/>
      <c r="MDW3" s="157"/>
      <c r="MDX3" s="157"/>
      <c r="MDY3" s="157"/>
      <c r="MDZ3" s="157"/>
      <c r="MEA3" s="157"/>
      <c r="MEB3" s="157"/>
      <c r="MEC3" s="157"/>
      <c r="MED3" s="157"/>
      <c r="MEE3" s="157"/>
      <c r="MEF3" s="157"/>
      <c r="MEG3" s="157"/>
      <c r="MEH3" s="157"/>
      <c r="MEI3" s="157"/>
      <c r="MEJ3" s="157"/>
      <c r="MEK3" s="157"/>
      <c r="MEL3" s="157"/>
      <c r="MEM3" s="157"/>
      <c r="MEN3" s="157"/>
      <c r="MEO3" s="157"/>
      <c r="MEP3" s="157"/>
      <c r="MEQ3" s="157"/>
      <c r="MER3" s="157"/>
      <c r="MES3" s="157"/>
      <c r="MET3" s="157"/>
      <c r="MEU3" s="157"/>
      <c r="MEV3" s="157"/>
      <c r="MEW3" s="157"/>
      <c r="MEX3" s="157"/>
      <c r="MEY3" s="157"/>
      <c r="MEZ3" s="157"/>
      <c r="MFA3" s="157"/>
      <c r="MFB3" s="157"/>
      <c r="MFC3" s="157"/>
      <c r="MFD3" s="157"/>
      <c r="MFE3" s="157"/>
      <c r="MFF3" s="157"/>
      <c r="MFG3" s="157"/>
      <c r="MFH3" s="157"/>
      <c r="MFI3" s="157"/>
      <c r="MFJ3" s="157"/>
      <c r="MFK3" s="157"/>
      <c r="MFL3" s="157"/>
      <c r="MFM3" s="157"/>
      <c r="MFN3" s="157"/>
      <c r="MFO3" s="157"/>
      <c r="MFP3" s="157"/>
      <c r="MFQ3" s="157"/>
      <c r="MFR3" s="157"/>
      <c r="MFS3" s="157"/>
      <c r="MFT3" s="157"/>
      <c r="MFU3" s="157"/>
      <c r="MFV3" s="157"/>
      <c r="MFW3" s="157"/>
      <c r="MFX3" s="157"/>
      <c r="MFY3" s="157"/>
      <c r="MFZ3" s="157"/>
      <c r="MGA3" s="157"/>
      <c r="MGB3" s="157"/>
      <c r="MGC3" s="157"/>
      <c r="MGD3" s="157"/>
      <c r="MGE3" s="157"/>
      <c r="MGF3" s="157"/>
      <c r="MGG3" s="157"/>
      <c r="MGH3" s="157"/>
      <c r="MGI3" s="157"/>
      <c r="MGJ3" s="157"/>
      <c r="MGK3" s="157"/>
      <c r="MGL3" s="157"/>
      <c r="MGM3" s="157"/>
      <c r="MGN3" s="157"/>
      <c r="MGO3" s="157"/>
      <c r="MGP3" s="157"/>
      <c r="MGQ3" s="157"/>
      <c r="MGR3" s="157"/>
      <c r="MGS3" s="157"/>
      <c r="MGT3" s="157"/>
      <c r="MGU3" s="157"/>
      <c r="MGV3" s="157"/>
      <c r="MGW3" s="157"/>
      <c r="MGX3" s="157"/>
      <c r="MGY3" s="157"/>
      <c r="MGZ3" s="157"/>
      <c r="MHA3" s="157"/>
      <c r="MHB3" s="157"/>
      <c r="MHC3" s="157"/>
      <c r="MHD3" s="157"/>
      <c r="MHE3" s="157"/>
      <c r="MHF3" s="157"/>
      <c r="MHG3" s="157"/>
      <c r="MHH3" s="157"/>
      <c r="MHI3" s="157"/>
      <c r="MHJ3" s="157"/>
      <c r="MHK3" s="157"/>
      <c r="MHL3" s="157"/>
      <c r="MHM3" s="157"/>
      <c r="MHN3" s="157"/>
      <c r="MHO3" s="157"/>
      <c r="MHP3" s="157"/>
      <c r="MHQ3" s="157"/>
      <c r="MHR3" s="157"/>
      <c r="MHS3" s="157"/>
      <c r="MHT3" s="157"/>
      <c r="MHU3" s="157"/>
      <c r="MHV3" s="157"/>
      <c r="MHW3" s="157"/>
      <c r="MHX3" s="157"/>
      <c r="MHY3" s="157"/>
      <c r="MHZ3" s="157"/>
      <c r="MIA3" s="157"/>
      <c r="MIB3" s="157"/>
      <c r="MIC3" s="157"/>
      <c r="MID3" s="157"/>
      <c r="MIE3" s="157"/>
      <c r="MIF3" s="157"/>
      <c r="MIG3" s="157"/>
      <c r="MIH3" s="157"/>
      <c r="MII3" s="157"/>
      <c r="MIJ3" s="157"/>
      <c r="MIK3" s="157"/>
      <c r="MIL3" s="157"/>
      <c r="MIM3" s="157"/>
      <c r="MIN3" s="157"/>
      <c r="MIO3" s="157"/>
      <c r="MIP3" s="157"/>
      <c r="MIQ3" s="157"/>
      <c r="MIR3" s="157"/>
      <c r="MIS3" s="157"/>
      <c r="MIT3" s="157"/>
      <c r="MIU3" s="157"/>
      <c r="MIV3" s="157"/>
      <c r="MIW3" s="157"/>
      <c r="MIX3" s="157"/>
      <c r="MIY3" s="157"/>
      <c r="MIZ3" s="157"/>
      <c r="MJA3" s="157"/>
      <c r="MJB3" s="157"/>
      <c r="MJC3" s="157"/>
      <c r="MJD3" s="157"/>
      <c r="MJE3" s="157"/>
      <c r="MJF3" s="157"/>
      <c r="MJG3" s="157"/>
      <c r="MJH3" s="157"/>
      <c r="MJI3" s="157"/>
      <c r="MJJ3" s="157"/>
      <c r="MJK3" s="157"/>
      <c r="MJL3" s="157"/>
      <c r="MJM3" s="157"/>
      <c r="MJN3" s="157"/>
      <c r="MJO3" s="157"/>
      <c r="MJP3" s="157"/>
      <c r="MJQ3" s="157"/>
      <c r="MJR3" s="157"/>
      <c r="MJS3" s="157"/>
      <c r="MJT3" s="157"/>
      <c r="MJU3" s="157"/>
      <c r="MJV3" s="157"/>
      <c r="MJW3" s="157"/>
      <c r="MJX3" s="157"/>
      <c r="MJY3" s="157"/>
      <c r="MJZ3" s="157"/>
      <c r="MKA3" s="157"/>
      <c r="MKB3" s="157"/>
      <c r="MKC3" s="157"/>
      <c r="MKD3" s="157"/>
      <c r="MKE3" s="157"/>
      <c r="MKF3" s="157"/>
      <c r="MKG3" s="157"/>
      <c r="MKH3" s="157"/>
      <c r="MKI3" s="157"/>
      <c r="MKJ3" s="157"/>
      <c r="MKK3" s="157"/>
      <c r="MKL3" s="157"/>
      <c r="MKM3" s="157"/>
      <c r="MKN3" s="157"/>
      <c r="MKO3" s="157"/>
      <c r="MKP3" s="157"/>
      <c r="MKQ3" s="157"/>
      <c r="MKR3" s="157"/>
      <c r="MKS3" s="157"/>
      <c r="MKT3" s="157"/>
      <c r="MKU3" s="157"/>
      <c r="MKV3" s="157"/>
      <c r="MKW3" s="157"/>
      <c r="MKX3" s="157"/>
      <c r="MKY3" s="157"/>
      <c r="MKZ3" s="157"/>
      <c r="MLA3" s="157"/>
      <c r="MLB3" s="157"/>
      <c r="MLC3" s="157"/>
      <c r="MLD3" s="157"/>
      <c r="MLE3" s="157"/>
      <c r="MLF3" s="157"/>
      <c r="MLG3" s="157"/>
      <c r="MLH3" s="157"/>
      <c r="MLI3" s="157"/>
      <c r="MLJ3" s="157"/>
      <c r="MLK3" s="157"/>
      <c r="MLL3" s="157"/>
      <c r="MLM3" s="157"/>
      <c r="MLN3" s="157"/>
      <c r="MLO3" s="157"/>
      <c r="MLP3" s="157"/>
      <c r="MLQ3" s="157"/>
      <c r="MLR3" s="157"/>
      <c r="MLS3" s="157"/>
      <c r="MLT3" s="157"/>
      <c r="MLU3" s="157"/>
      <c r="MLV3" s="157"/>
      <c r="MLW3" s="157"/>
      <c r="MLX3" s="157"/>
      <c r="MLY3" s="157"/>
      <c r="MLZ3" s="157"/>
      <c r="MMA3" s="157"/>
      <c r="MMB3" s="157"/>
      <c r="MMC3" s="157"/>
      <c r="MMD3" s="157"/>
      <c r="MME3" s="157"/>
      <c r="MMF3" s="157"/>
      <c r="MMG3" s="157"/>
      <c r="MMH3" s="157"/>
      <c r="MMI3" s="157"/>
      <c r="MMJ3" s="157"/>
      <c r="MMK3" s="157"/>
      <c r="MML3" s="157"/>
      <c r="MMM3" s="157"/>
      <c r="MMN3" s="157"/>
      <c r="MMO3" s="157"/>
      <c r="MMP3" s="157"/>
      <c r="MMQ3" s="157"/>
      <c r="MMR3" s="157"/>
      <c r="MMS3" s="157"/>
      <c r="MMT3" s="157"/>
      <c r="MMU3" s="157"/>
      <c r="MMV3" s="157"/>
      <c r="MMW3" s="157"/>
      <c r="MMX3" s="157"/>
      <c r="MMY3" s="157"/>
      <c r="MMZ3" s="157"/>
      <c r="MNA3" s="157"/>
      <c r="MNB3" s="157"/>
      <c r="MNC3" s="157"/>
      <c r="MND3" s="157"/>
      <c r="MNE3" s="157"/>
      <c r="MNF3" s="157"/>
      <c r="MNG3" s="157"/>
      <c r="MNH3" s="157"/>
      <c r="MNI3" s="157"/>
      <c r="MNJ3" s="157"/>
      <c r="MNK3" s="157"/>
      <c r="MNL3" s="157"/>
      <c r="MNM3" s="157"/>
      <c r="MNN3" s="157"/>
      <c r="MNO3" s="157"/>
      <c r="MNP3" s="157"/>
      <c r="MNQ3" s="157"/>
      <c r="MNR3" s="157"/>
      <c r="MNS3" s="157"/>
      <c r="MNT3" s="157"/>
      <c r="MNU3" s="157"/>
      <c r="MNV3" s="157"/>
      <c r="MNW3" s="157"/>
      <c r="MNX3" s="157"/>
      <c r="MNY3" s="157"/>
      <c r="MNZ3" s="157"/>
      <c r="MOA3" s="157"/>
      <c r="MOB3" s="157"/>
      <c r="MOC3" s="157"/>
      <c r="MOD3" s="157"/>
      <c r="MOE3" s="157"/>
      <c r="MOF3" s="157"/>
      <c r="MOG3" s="157"/>
      <c r="MOH3" s="157"/>
      <c r="MOI3" s="157"/>
      <c r="MOJ3" s="157"/>
      <c r="MOK3" s="157"/>
      <c r="MOL3" s="157"/>
      <c r="MOM3" s="157"/>
      <c r="MON3" s="157"/>
      <c r="MOO3" s="157"/>
      <c r="MOP3" s="157"/>
      <c r="MOQ3" s="157"/>
      <c r="MOR3" s="157"/>
      <c r="MOS3" s="157"/>
      <c r="MOT3" s="157"/>
      <c r="MOU3" s="157"/>
      <c r="MOV3" s="157"/>
      <c r="MOW3" s="157"/>
      <c r="MOX3" s="157"/>
      <c r="MOY3" s="157"/>
      <c r="MOZ3" s="157"/>
      <c r="MPA3" s="157"/>
      <c r="MPB3" s="157"/>
      <c r="MPC3" s="157"/>
      <c r="MPD3" s="157"/>
      <c r="MPE3" s="157"/>
      <c r="MPF3" s="157"/>
      <c r="MPG3" s="157"/>
      <c r="MPH3" s="157"/>
      <c r="MPI3" s="157"/>
      <c r="MPJ3" s="157"/>
      <c r="MPK3" s="157"/>
      <c r="MPL3" s="157"/>
      <c r="MPM3" s="157"/>
      <c r="MPN3" s="157"/>
      <c r="MPO3" s="157"/>
      <c r="MPP3" s="157"/>
      <c r="MPQ3" s="157"/>
      <c r="MPR3" s="157"/>
      <c r="MPS3" s="157"/>
      <c r="MPT3" s="157"/>
      <c r="MPU3" s="157"/>
      <c r="MPV3" s="157"/>
      <c r="MPW3" s="157"/>
      <c r="MPX3" s="157"/>
      <c r="MPY3" s="157"/>
      <c r="MPZ3" s="157"/>
      <c r="MQA3" s="157"/>
      <c r="MQB3" s="157"/>
      <c r="MQC3" s="157"/>
      <c r="MQD3" s="157"/>
      <c r="MQE3" s="157"/>
      <c r="MQF3" s="157"/>
      <c r="MQG3" s="157"/>
      <c r="MQH3" s="157"/>
      <c r="MQI3" s="157"/>
      <c r="MQJ3" s="157"/>
      <c r="MQK3" s="157"/>
      <c r="MQL3" s="157"/>
      <c r="MQM3" s="157"/>
      <c r="MQN3" s="157"/>
      <c r="MQO3" s="157"/>
      <c r="MQP3" s="157"/>
      <c r="MQQ3" s="157"/>
      <c r="MQR3" s="157"/>
      <c r="MQS3" s="157"/>
      <c r="MQT3" s="157"/>
      <c r="MQU3" s="157"/>
      <c r="MQV3" s="157"/>
      <c r="MQW3" s="157"/>
      <c r="MQX3" s="157"/>
      <c r="MQY3" s="157"/>
      <c r="MQZ3" s="157"/>
      <c r="MRA3" s="157"/>
      <c r="MRB3" s="157"/>
      <c r="MRC3" s="157"/>
      <c r="MRD3" s="157"/>
      <c r="MRE3" s="157"/>
      <c r="MRF3" s="157"/>
      <c r="MRG3" s="157"/>
      <c r="MRH3" s="157"/>
      <c r="MRI3" s="157"/>
      <c r="MRJ3" s="157"/>
      <c r="MRK3" s="157"/>
      <c r="MRL3" s="157"/>
      <c r="MRM3" s="157"/>
      <c r="MRN3" s="157"/>
      <c r="MRO3" s="157"/>
      <c r="MRP3" s="157"/>
      <c r="MRQ3" s="157"/>
      <c r="MRR3" s="157"/>
      <c r="MRS3" s="157"/>
      <c r="MRT3" s="157"/>
      <c r="MRU3" s="157"/>
      <c r="MRV3" s="157"/>
      <c r="MRW3" s="157"/>
      <c r="MRX3" s="157"/>
      <c r="MRY3" s="157"/>
      <c r="MRZ3" s="157"/>
      <c r="MSA3" s="157"/>
      <c r="MSB3" s="157"/>
      <c r="MSC3" s="157"/>
      <c r="MSD3" s="157"/>
      <c r="MSE3" s="157"/>
      <c r="MSF3" s="157"/>
      <c r="MSG3" s="157"/>
      <c r="MSH3" s="157"/>
      <c r="MSI3" s="157"/>
      <c r="MSJ3" s="157"/>
      <c r="MSK3" s="157"/>
      <c r="MSL3" s="157"/>
      <c r="MSM3" s="157"/>
      <c r="MSN3" s="157"/>
      <c r="MSO3" s="157"/>
      <c r="MSP3" s="157"/>
      <c r="MSQ3" s="157"/>
      <c r="MSR3" s="157"/>
      <c r="MSS3" s="157"/>
      <c r="MST3" s="157"/>
      <c r="MSU3" s="157"/>
      <c r="MSV3" s="157"/>
      <c r="MSW3" s="157"/>
      <c r="MSX3" s="157"/>
      <c r="MSY3" s="157"/>
      <c r="MSZ3" s="157"/>
      <c r="MTA3" s="157"/>
      <c r="MTB3" s="157"/>
      <c r="MTC3" s="157"/>
      <c r="MTD3" s="157"/>
      <c r="MTE3" s="157"/>
      <c r="MTF3" s="157"/>
      <c r="MTG3" s="157"/>
      <c r="MTH3" s="157"/>
      <c r="MTI3" s="157"/>
      <c r="MTJ3" s="157"/>
      <c r="MTK3" s="157"/>
      <c r="MTL3" s="157"/>
      <c r="MTM3" s="157"/>
      <c r="MTN3" s="157"/>
      <c r="MTO3" s="157"/>
      <c r="MTP3" s="157"/>
      <c r="MTQ3" s="157"/>
      <c r="MTR3" s="157"/>
      <c r="MTS3" s="157"/>
      <c r="MTT3" s="157"/>
      <c r="MTU3" s="157"/>
      <c r="MTV3" s="157"/>
      <c r="MTW3" s="157"/>
      <c r="MTX3" s="157"/>
      <c r="MTY3" s="157"/>
      <c r="MTZ3" s="157"/>
      <c r="MUA3" s="157"/>
      <c r="MUB3" s="157"/>
      <c r="MUC3" s="157"/>
      <c r="MUD3" s="157"/>
      <c r="MUE3" s="157"/>
      <c r="MUF3" s="157"/>
      <c r="MUG3" s="157"/>
      <c r="MUH3" s="157"/>
      <c r="MUI3" s="157"/>
      <c r="MUJ3" s="157"/>
      <c r="MUK3" s="157"/>
      <c r="MUL3" s="157"/>
      <c r="MUM3" s="157"/>
      <c r="MUN3" s="157"/>
      <c r="MUO3" s="157"/>
      <c r="MUP3" s="157"/>
      <c r="MUQ3" s="157"/>
      <c r="MUR3" s="157"/>
      <c r="MUS3" s="157"/>
      <c r="MUT3" s="157"/>
      <c r="MUU3" s="157"/>
      <c r="MUV3" s="157"/>
      <c r="MUW3" s="157"/>
      <c r="MUX3" s="157"/>
      <c r="MUY3" s="157"/>
      <c r="MUZ3" s="157"/>
      <c r="MVA3" s="157"/>
      <c r="MVB3" s="157"/>
      <c r="MVC3" s="157"/>
      <c r="MVD3" s="157"/>
      <c r="MVE3" s="157"/>
      <c r="MVF3" s="157"/>
      <c r="MVG3" s="157"/>
      <c r="MVH3" s="157"/>
      <c r="MVI3" s="157"/>
      <c r="MVJ3" s="157"/>
      <c r="MVK3" s="157"/>
      <c r="MVL3" s="157"/>
      <c r="MVM3" s="157"/>
      <c r="MVN3" s="157"/>
      <c r="MVO3" s="157"/>
      <c r="MVP3" s="157"/>
      <c r="MVQ3" s="157"/>
      <c r="MVR3" s="157"/>
      <c r="MVS3" s="157"/>
      <c r="MVT3" s="157"/>
      <c r="MVU3" s="157"/>
      <c r="MVV3" s="157"/>
      <c r="MVW3" s="157"/>
      <c r="MVX3" s="157"/>
      <c r="MVY3" s="157"/>
      <c r="MVZ3" s="157"/>
      <c r="MWA3" s="157"/>
      <c r="MWB3" s="157"/>
      <c r="MWC3" s="157"/>
      <c r="MWD3" s="157"/>
      <c r="MWE3" s="157"/>
      <c r="MWF3" s="157"/>
      <c r="MWG3" s="157"/>
      <c r="MWH3" s="157"/>
      <c r="MWI3" s="157"/>
      <c r="MWJ3" s="157"/>
      <c r="MWK3" s="157"/>
      <c r="MWL3" s="157"/>
      <c r="MWM3" s="157"/>
      <c r="MWN3" s="157"/>
      <c r="MWO3" s="157"/>
      <c r="MWP3" s="157"/>
      <c r="MWQ3" s="157"/>
      <c r="MWR3" s="157"/>
      <c r="MWS3" s="157"/>
      <c r="MWT3" s="157"/>
      <c r="MWU3" s="157"/>
      <c r="MWV3" s="157"/>
      <c r="MWW3" s="157"/>
      <c r="MWX3" s="157"/>
      <c r="MWY3" s="157"/>
      <c r="MWZ3" s="157"/>
      <c r="MXA3" s="157"/>
      <c r="MXB3" s="157"/>
      <c r="MXC3" s="157"/>
      <c r="MXD3" s="157"/>
      <c r="MXE3" s="157"/>
      <c r="MXF3" s="157"/>
      <c r="MXG3" s="157"/>
      <c r="MXH3" s="157"/>
      <c r="MXI3" s="157"/>
      <c r="MXJ3" s="157"/>
      <c r="MXK3" s="157"/>
      <c r="MXL3" s="157"/>
      <c r="MXM3" s="157"/>
      <c r="MXN3" s="157"/>
      <c r="MXO3" s="157"/>
      <c r="MXP3" s="157"/>
      <c r="MXQ3" s="157"/>
      <c r="MXR3" s="157"/>
      <c r="MXS3" s="157"/>
      <c r="MXT3" s="157"/>
      <c r="MXU3" s="157"/>
      <c r="MXV3" s="157"/>
      <c r="MXW3" s="157"/>
      <c r="MXX3" s="157"/>
      <c r="MXY3" s="157"/>
      <c r="MXZ3" s="157"/>
      <c r="MYA3" s="157"/>
      <c r="MYB3" s="157"/>
      <c r="MYC3" s="157"/>
      <c r="MYD3" s="157"/>
      <c r="MYE3" s="157"/>
      <c r="MYF3" s="157"/>
      <c r="MYG3" s="157"/>
      <c r="MYH3" s="157"/>
      <c r="MYI3" s="157"/>
      <c r="MYJ3" s="157"/>
      <c r="MYK3" s="157"/>
      <c r="MYL3" s="157"/>
      <c r="MYM3" s="157"/>
      <c r="MYN3" s="157"/>
      <c r="MYO3" s="157"/>
      <c r="MYP3" s="157"/>
      <c r="MYQ3" s="157"/>
      <c r="MYR3" s="157"/>
      <c r="MYS3" s="157"/>
      <c r="MYT3" s="157"/>
      <c r="MYU3" s="157"/>
      <c r="MYV3" s="157"/>
      <c r="MYW3" s="157"/>
      <c r="MYX3" s="157"/>
      <c r="MYY3" s="157"/>
      <c r="MYZ3" s="157"/>
      <c r="MZA3" s="157"/>
      <c r="MZB3" s="157"/>
      <c r="MZC3" s="157"/>
      <c r="MZD3" s="157"/>
      <c r="MZE3" s="157"/>
      <c r="MZF3" s="157"/>
      <c r="MZG3" s="157"/>
      <c r="MZH3" s="157"/>
      <c r="MZI3" s="157"/>
      <c r="MZJ3" s="157"/>
      <c r="MZK3" s="157"/>
      <c r="MZL3" s="157"/>
      <c r="MZM3" s="157"/>
      <c r="MZN3" s="157"/>
      <c r="MZO3" s="157"/>
      <c r="MZP3" s="157"/>
      <c r="MZQ3" s="157"/>
      <c r="MZR3" s="157"/>
      <c r="MZS3" s="157"/>
      <c r="MZT3" s="157"/>
      <c r="MZU3" s="157"/>
      <c r="MZV3" s="157"/>
      <c r="MZW3" s="157"/>
      <c r="MZX3" s="157"/>
      <c r="MZY3" s="157"/>
      <c r="MZZ3" s="157"/>
      <c r="NAA3" s="157"/>
      <c r="NAB3" s="157"/>
      <c r="NAC3" s="157"/>
      <c r="NAD3" s="157"/>
      <c r="NAE3" s="157"/>
      <c r="NAF3" s="157"/>
      <c r="NAG3" s="157"/>
      <c r="NAH3" s="157"/>
      <c r="NAI3" s="157"/>
      <c r="NAJ3" s="157"/>
      <c r="NAK3" s="157"/>
      <c r="NAL3" s="157"/>
      <c r="NAM3" s="157"/>
      <c r="NAN3" s="157"/>
      <c r="NAO3" s="157"/>
      <c r="NAP3" s="157"/>
      <c r="NAQ3" s="157"/>
      <c r="NAR3" s="157"/>
      <c r="NAS3" s="157"/>
      <c r="NAT3" s="157"/>
      <c r="NAU3" s="157"/>
      <c r="NAV3" s="157"/>
      <c r="NAW3" s="157"/>
      <c r="NAX3" s="157"/>
      <c r="NAY3" s="157"/>
      <c r="NAZ3" s="157"/>
      <c r="NBA3" s="157"/>
      <c r="NBB3" s="157"/>
      <c r="NBC3" s="157"/>
      <c r="NBD3" s="157"/>
      <c r="NBE3" s="157"/>
      <c r="NBF3" s="157"/>
      <c r="NBG3" s="157"/>
      <c r="NBH3" s="157"/>
      <c r="NBI3" s="157"/>
      <c r="NBJ3" s="157"/>
      <c r="NBK3" s="157"/>
      <c r="NBL3" s="157"/>
      <c r="NBM3" s="157"/>
      <c r="NBN3" s="157"/>
      <c r="NBO3" s="157"/>
      <c r="NBP3" s="157"/>
      <c r="NBQ3" s="157"/>
      <c r="NBR3" s="157"/>
      <c r="NBS3" s="157"/>
      <c r="NBT3" s="157"/>
      <c r="NBU3" s="157"/>
      <c r="NBV3" s="157"/>
      <c r="NBW3" s="157"/>
      <c r="NBX3" s="157"/>
      <c r="NBY3" s="157"/>
      <c r="NBZ3" s="157"/>
      <c r="NCA3" s="157"/>
      <c r="NCB3" s="157"/>
      <c r="NCC3" s="157"/>
      <c r="NCD3" s="157"/>
      <c r="NCE3" s="157"/>
      <c r="NCF3" s="157"/>
      <c r="NCG3" s="157"/>
      <c r="NCH3" s="157"/>
      <c r="NCI3" s="157"/>
      <c r="NCJ3" s="157"/>
      <c r="NCK3" s="157"/>
      <c r="NCL3" s="157"/>
      <c r="NCM3" s="157"/>
      <c r="NCN3" s="157"/>
      <c r="NCO3" s="157"/>
      <c r="NCP3" s="157"/>
      <c r="NCQ3" s="157"/>
      <c r="NCR3" s="157"/>
      <c r="NCS3" s="157"/>
      <c r="NCT3" s="157"/>
      <c r="NCU3" s="157"/>
      <c r="NCV3" s="157"/>
      <c r="NCW3" s="157"/>
      <c r="NCX3" s="157"/>
      <c r="NCY3" s="157"/>
      <c r="NCZ3" s="157"/>
      <c r="NDA3" s="157"/>
      <c r="NDB3" s="157"/>
      <c r="NDC3" s="157"/>
      <c r="NDD3" s="157"/>
      <c r="NDE3" s="157"/>
      <c r="NDF3" s="157"/>
      <c r="NDG3" s="157"/>
      <c r="NDH3" s="157"/>
      <c r="NDI3" s="157"/>
      <c r="NDJ3" s="157"/>
      <c r="NDK3" s="157"/>
      <c r="NDL3" s="157"/>
      <c r="NDM3" s="157"/>
      <c r="NDN3" s="157"/>
      <c r="NDO3" s="157"/>
      <c r="NDP3" s="157"/>
      <c r="NDQ3" s="157"/>
      <c r="NDR3" s="157"/>
      <c r="NDS3" s="157"/>
      <c r="NDT3" s="157"/>
      <c r="NDU3" s="157"/>
      <c r="NDV3" s="157"/>
      <c r="NDW3" s="157"/>
      <c r="NDX3" s="157"/>
      <c r="NDY3" s="157"/>
      <c r="NDZ3" s="157"/>
      <c r="NEA3" s="157"/>
      <c r="NEB3" s="157"/>
      <c r="NEC3" s="157"/>
      <c r="NED3" s="157"/>
      <c r="NEE3" s="157"/>
      <c r="NEF3" s="157"/>
      <c r="NEG3" s="157"/>
      <c r="NEH3" s="157"/>
      <c r="NEI3" s="157"/>
      <c r="NEJ3" s="157"/>
      <c r="NEK3" s="157"/>
      <c r="NEL3" s="157"/>
      <c r="NEM3" s="157"/>
      <c r="NEN3" s="157"/>
      <c r="NEO3" s="157"/>
      <c r="NEP3" s="157"/>
      <c r="NEQ3" s="157"/>
      <c r="NER3" s="157"/>
      <c r="NES3" s="157"/>
      <c r="NET3" s="157"/>
      <c r="NEU3" s="157"/>
      <c r="NEV3" s="157"/>
      <c r="NEW3" s="157"/>
      <c r="NEX3" s="157"/>
      <c r="NEY3" s="157"/>
      <c r="NEZ3" s="157"/>
      <c r="NFA3" s="157"/>
      <c r="NFB3" s="157"/>
      <c r="NFC3" s="157"/>
      <c r="NFD3" s="157"/>
      <c r="NFE3" s="157"/>
      <c r="NFF3" s="157"/>
      <c r="NFG3" s="157"/>
      <c r="NFH3" s="157"/>
      <c r="NFI3" s="157"/>
      <c r="NFJ3" s="157"/>
      <c r="NFK3" s="157"/>
      <c r="NFL3" s="157"/>
      <c r="NFM3" s="157"/>
      <c r="NFN3" s="157"/>
      <c r="NFO3" s="157"/>
      <c r="NFP3" s="157"/>
      <c r="NFQ3" s="157"/>
      <c r="NFR3" s="157"/>
      <c r="NFS3" s="157"/>
      <c r="NFT3" s="157"/>
      <c r="NFU3" s="157"/>
      <c r="NFV3" s="157"/>
      <c r="NFW3" s="157"/>
      <c r="NFX3" s="157"/>
      <c r="NFY3" s="157"/>
      <c r="NFZ3" s="157"/>
      <c r="NGA3" s="157"/>
      <c r="NGB3" s="157"/>
      <c r="NGC3" s="157"/>
      <c r="NGD3" s="157"/>
      <c r="NGE3" s="157"/>
      <c r="NGF3" s="157"/>
      <c r="NGG3" s="157"/>
      <c r="NGH3" s="157"/>
      <c r="NGI3" s="157"/>
      <c r="NGJ3" s="157"/>
      <c r="NGK3" s="157"/>
      <c r="NGL3" s="157"/>
      <c r="NGM3" s="157"/>
      <c r="NGN3" s="157"/>
      <c r="NGO3" s="157"/>
      <c r="NGP3" s="157"/>
      <c r="NGQ3" s="157"/>
      <c r="NGR3" s="157"/>
      <c r="NGS3" s="157"/>
      <c r="NGT3" s="157"/>
      <c r="NGU3" s="157"/>
      <c r="NGV3" s="157"/>
      <c r="NGW3" s="157"/>
      <c r="NGX3" s="157"/>
      <c r="NGY3" s="157"/>
      <c r="NGZ3" s="157"/>
      <c r="NHA3" s="157"/>
      <c r="NHB3" s="157"/>
      <c r="NHC3" s="157"/>
      <c r="NHD3" s="157"/>
      <c r="NHE3" s="157"/>
      <c r="NHF3" s="157"/>
      <c r="NHG3" s="157"/>
      <c r="NHH3" s="157"/>
      <c r="NHI3" s="157"/>
      <c r="NHJ3" s="157"/>
      <c r="NHK3" s="157"/>
      <c r="NHL3" s="157"/>
      <c r="NHM3" s="157"/>
      <c r="NHN3" s="157"/>
      <c r="NHO3" s="157"/>
      <c r="NHP3" s="157"/>
      <c r="NHQ3" s="157"/>
      <c r="NHR3" s="157"/>
      <c r="NHS3" s="157"/>
      <c r="NHT3" s="157"/>
      <c r="NHU3" s="157"/>
      <c r="NHV3" s="157"/>
      <c r="NHW3" s="157"/>
      <c r="NHX3" s="157"/>
      <c r="NHY3" s="157"/>
      <c r="NHZ3" s="157"/>
      <c r="NIA3" s="157"/>
      <c r="NIB3" s="157"/>
      <c r="NIC3" s="157"/>
      <c r="NID3" s="157"/>
      <c r="NIE3" s="157"/>
      <c r="NIF3" s="157"/>
      <c r="NIG3" s="157"/>
      <c r="NIH3" s="157"/>
      <c r="NII3" s="157"/>
      <c r="NIJ3" s="157"/>
      <c r="NIK3" s="157"/>
      <c r="NIL3" s="157"/>
      <c r="NIM3" s="157"/>
      <c r="NIN3" s="157"/>
      <c r="NIO3" s="157"/>
      <c r="NIP3" s="157"/>
      <c r="NIQ3" s="157"/>
      <c r="NIR3" s="157"/>
      <c r="NIS3" s="157"/>
      <c r="NIT3" s="157"/>
      <c r="NIU3" s="157"/>
      <c r="NIV3" s="157"/>
      <c r="NIW3" s="157"/>
      <c r="NIX3" s="157"/>
      <c r="NIY3" s="157"/>
      <c r="NIZ3" s="157"/>
      <c r="NJA3" s="157"/>
      <c r="NJB3" s="157"/>
      <c r="NJC3" s="157"/>
      <c r="NJD3" s="157"/>
      <c r="NJE3" s="157"/>
      <c r="NJF3" s="157"/>
      <c r="NJG3" s="157"/>
      <c r="NJH3" s="157"/>
      <c r="NJI3" s="157"/>
      <c r="NJJ3" s="157"/>
      <c r="NJK3" s="157"/>
      <c r="NJL3" s="157"/>
      <c r="NJM3" s="157"/>
      <c r="NJN3" s="157"/>
      <c r="NJO3" s="157"/>
      <c r="NJP3" s="157"/>
      <c r="NJQ3" s="157"/>
      <c r="NJR3" s="157"/>
      <c r="NJS3" s="157"/>
      <c r="NJT3" s="157"/>
      <c r="NJU3" s="157"/>
      <c r="NJV3" s="157"/>
      <c r="NJW3" s="157"/>
      <c r="NJX3" s="157"/>
      <c r="NJY3" s="157"/>
      <c r="NJZ3" s="157"/>
      <c r="NKA3" s="157"/>
      <c r="NKB3" s="157"/>
      <c r="NKC3" s="157"/>
      <c r="NKD3" s="157"/>
      <c r="NKE3" s="157"/>
      <c r="NKF3" s="157"/>
      <c r="NKG3" s="157"/>
      <c r="NKH3" s="157"/>
      <c r="NKI3" s="157"/>
      <c r="NKJ3" s="157"/>
      <c r="NKK3" s="157"/>
      <c r="NKL3" s="157"/>
      <c r="NKM3" s="157"/>
      <c r="NKN3" s="157"/>
      <c r="NKO3" s="157"/>
      <c r="NKP3" s="157"/>
      <c r="NKQ3" s="157"/>
      <c r="NKR3" s="157"/>
      <c r="NKS3" s="157"/>
      <c r="NKT3" s="157"/>
      <c r="NKU3" s="157"/>
      <c r="NKV3" s="157"/>
      <c r="NKW3" s="157"/>
      <c r="NKX3" s="157"/>
      <c r="NKY3" s="157"/>
      <c r="NKZ3" s="157"/>
      <c r="NLA3" s="157"/>
      <c r="NLB3" s="157"/>
      <c r="NLC3" s="157"/>
      <c r="NLD3" s="157"/>
      <c r="NLE3" s="157"/>
      <c r="NLF3" s="157"/>
      <c r="NLG3" s="157"/>
      <c r="NLH3" s="157"/>
      <c r="NLI3" s="157"/>
      <c r="NLJ3" s="157"/>
      <c r="NLK3" s="157"/>
      <c r="NLL3" s="157"/>
      <c r="NLM3" s="157"/>
      <c r="NLN3" s="157"/>
      <c r="NLO3" s="157"/>
      <c r="NLP3" s="157"/>
      <c r="NLQ3" s="157"/>
      <c r="NLR3" s="157"/>
      <c r="NLS3" s="157"/>
      <c r="NLT3" s="157"/>
      <c r="NLU3" s="157"/>
      <c r="NLV3" s="157"/>
      <c r="NLW3" s="157"/>
      <c r="NLX3" s="157"/>
      <c r="NLY3" s="157"/>
      <c r="NLZ3" s="157"/>
      <c r="NMA3" s="157"/>
      <c r="NMB3" s="157"/>
      <c r="NMC3" s="157"/>
      <c r="NMD3" s="157"/>
      <c r="NME3" s="157"/>
      <c r="NMF3" s="157"/>
      <c r="NMG3" s="157"/>
      <c r="NMH3" s="157"/>
      <c r="NMI3" s="157"/>
      <c r="NMJ3" s="157"/>
      <c r="NMK3" s="157"/>
      <c r="NML3" s="157"/>
      <c r="NMM3" s="157"/>
      <c r="NMN3" s="157"/>
      <c r="NMO3" s="157"/>
      <c r="NMP3" s="157"/>
      <c r="NMQ3" s="157"/>
      <c r="NMR3" s="157"/>
      <c r="NMS3" s="157"/>
      <c r="NMT3" s="157"/>
      <c r="NMU3" s="157"/>
      <c r="NMV3" s="157"/>
      <c r="NMW3" s="157"/>
      <c r="NMX3" s="157"/>
      <c r="NMY3" s="157"/>
      <c r="NMZ3" s="157"/>
      <c r="NNA3" s="157"/>
      <c r="NNB3" s="157"/>
      <c r="NNC3" s="157"/>
      <c r="NND3" s="157"/>
      <c r="NNE3" s="157"/>
      <c r="NNF3" s="157"/>
      <c r="NNG3" s="157"/>
      <c r="NNH3" s="157"/>
      <c r="NNI3" s="157"/>
      <c r="NNJ3" s="157"/>
      <c r="NNK3" s="157"/>
      <c r="NNL3" s="157"/>
      <c r="NNM3" s="157"/>
      <c r="NNN3" s="157"/>
      <c r="NNO3" s="157"/>
      <c r="NNP3" s="157"/>
      <c r="NNQ3" s="157"/>
      <c r="NNR3" s="157"/>
      <c r="NNS3" s="157"/>
      <c r="NNT3" s="157"/>
      <c r="NNU3" s="157"/>
      <c r="NNV3" s="157"/>
      <c r="NNW3" s="157"/>
      <c r="NNX3" s="157"/>
      <c r="NNY3" s="157"/>
      <c r="NNZ3" s="157"/>
      <c r="NOA3" s="157"/>
      <c r="NOB3" s="157"/>
      <c r="NOC3" s="157"/>
      <c r="NOD3" s="157"/>
      <c r="NOE3" s="157"/>
      <c r="NOF3" s="157"/>
      <c r="NOG3" s="157"/>
      <c r="NOH3" s="157"/>
      <c r="NOI3" s="157"/>
      <c r="NOJ3" s="157"/>
      <c r="NOK3" s="157"/>
      <c r="NOL3" s="157"/>
      <c r="NOM3" s="157"/>
      <c r="NON3" s="157"/>
      <c r="NOO3" s="157"/>
      <c r="NOP3" s="157"/>
      <c r="NOQ3" s="157"/>
      <c r="NOR3" s="157"/>
      <c r="NOS3" s="157"/>
      <c r="NOT3" s="157"/>
      <c r="NOU3" s="157"/>
      <c r="NOV3" s="157"/>
      <c r="NOW3" s="157"/>
      <c r="NOX3" s="157"/>
      <c r="NOY3" s="157"/>
      <c r="NOZ3" s="157"/>
      <c r="NPA3" s="157"/>
      <c r="NPB3" s="157"/>
      <c r="NPC3" s="157"/>
      <c r="NPD3" s="157"/>
      <c r="NPE3" s="157"/>
      <c r="NPF3" s="157"/>
      <c r="NPG3" s="157"/>
      <c r="NPH3" s="157"/>
      <c r="NPI3" s="157"/>
      <c r="NPJ3" s="157"/>
      <c r="NPK3" s="157"/>
      <c r="NPL3" s="157"/>
      <c r="NPM3" s="157"/>
      <c r="NPN3" s="157"/>
      <c r="NPO3" s="157"/>
      <c r="NPP3" s="157"/>
      <c r="NPQ3" s="157"/>
      <c r="NPR3" s="157"/>
      <c r="NPS3" s="157"/>
      <c r="NPT3" s="157"/>
      <c r="NPU3" s="157"/>
      <c r="NPV3" s="157"/>
      <c r="NPW3" s="157"/>
      <c r="NPX3" s="157"/>
      <c r="NPY3" s="157"/>
      <c r="NPZ3" s="157"/>
      <c r="NQA3" s="157"/>
      <c r="NQB3" s="157"/>
      <c r="NQC3" s="157"/>
      <c r="NQD3" s="157"/>
      <c r="NQE3" s="157"/>
      <c r="NQF3" s="157"/>
      <c r="NQG3" s="157"/>
      <c r="NQH3" s="157"/>
      <c r="NQI3" s="157"/>
      <c r="NQJ3" s="157"/>
      <c r="NQK3" s="157"/>
      <c r="NQL3" s="157"/>
      <c r="NQM3" s="157"/>
      <c r="NQN3" s="157"/>
      <c r="NQO3" s="157"/>
      <c r="NQP3" s="157"/>
      <c r="NQQ3" s="157"/>
      <c r="NQR3" s="157"/>
      <c r="NQS3" s="157"/>
      <c r="NQT3" s="157"/>
      <c r="NQU3" s="157"/>
      <c r="NQV3" s="157"/>
      <c r="NQW3" s="157"/>
      <c r="NQX3" s="157"/>
      <c r="NQY3" s="157"/>
      <c r="NQZ3" s="157"/>
      <c r="NRA3" s="157"/>
      <c r="NRB3" s="157"/>
      <c r="NRC3" s="157"/>
      <c r="NRD3" s="157"/>
      <c r="NRE3" s="157"/>
      <c r="NRF3" s="157"/>
      <c r="NRG3" s="157"/>
      <c r="NRH3" s="157"/>
      <c r="NRI3" s="157"/>
      <c r="NRJ3" s="157"/>
      <c r="NRK3" s="157"/>
      <c r="NRL3" s="157"/>
      <c r="NRM3" s="157"/>
      <c r="NRN3" s="157"/>
      <c r="NRO3" s="157"/>
      <c r="NRP3" s="157"/>
      <c r="NRQ3" s="157"/>
      <c r="NRR3" s="157"/>
      <c r="NRS3" s="157"/>
      <c r="NRT3" s="157"/>
      <c r="NRU3" s="157"/>
      <c r="NRV3" s="157"/>
      <c r="NRW3" s="157"/>
      <c r="NRX3" s="157"/>
      <c r="NRY3" s="157"/>
      <c r="NRZ3" s="157"/>
      <c r="NSA3" s="157"/>
      <c r="NSB3" s="157"/>
      <c r="NSC3" s="157"/>
      <c r="NSD3" s="157"/>
      <c r="NSE3" s="157"/>
      <c r="NSF3" s="157"/>
      <c r="NSG3" s="157"/>
      <c r="NSH3" s="157"/>
      <c r="NSI3" s="157"/>
      <c r="NSJ3" s="157"/>
      <c r="NSK3" s="157"/>
      <c r="NSL3" s="157"/>
      <c r="NSM3" s="157"/>
      <c r="NSN3" s="157"/>
      <c r="NSO3" s="157"/>
      <c r="NSP3" s="157"/>
      <c r="NSQ3" s="157"/>
      <c r="NSR3" s="157"/>
      <c r="NSS3" s="157"/>
      <c r="NST3" s="157"/>
      <c r="NSU3" s="157"/>
      <c r="NSV3" s="157"/>
      <c r="NSW3" s="157"/>
      <c r="NSX3" s="157"/>
      <c r="NSY3" s="157"/>
      <c r="NSZ3" s="157"/>
      <c r="NTA3" s="157"/>
      <c r="NTB3" s="157"/>
      <c r="NTC3" s="157"/>
      <c r="NTD3" s="157"/>
      <c r="NTE3" s="157"/>
      <c r="NTF3" s="157"/>
      <c r="NTG3" s="157"/>
      <c r="NTH3" s="157"/>
      <c r="NTI3" s="157"/>
      <c r="NTJ3" s="157"/>
      <c r="NTK3" s="157"/>
      <c r="NTL3" s="157"/>
      <c r="NTM3" s="157"/>
      <c r="NTN3" s="157"/>
      <c r="NTO3" s="157"/>
      <c r="NTP3" s="157"/>
      <c r="NTQ3" s="157"/>
      <c r="NTR3" s="157"/>
      <c r="NTS3" s="157"/>
      <c r="NTT3" s="157"/>
      <c r="NTU3" s="157"/>
      <c r="NTV3" s="157"/>
      <c r="NTW3" s="157"/>
      <c r="NTX3" s="157"/>
      <c r="NTY3" s="157"/>
      <c r="NTZ3" s="157"/>
      <c r="NUA3" s="157"/>
      <c r="NUB3" s="157"/>
      <c r="NUC3" s="157"/>
      <c r="NUD3" s="157"/>
      <c r="NUE3" s="157"/>
      <c r="NUF3" s="157"/>
      <c r="NUG3" s="157"/>
      <c r="NUH3" s="157"/>
      <c r="NUI3" s="157"/>
      <c r="NUJ3" s="157"/>
      <c r="NUK3" s="157"/>
      <c r="NUL3" s="157"/>
      <c r="NUM3" s="157"/>
      <c r="NUN3" s="157"/>
      <c r="NUO3" s="157"/>
      <c r="NUP3" s="157"/>
      <c r="NUQ3" s="157"/>
      <c r="NUR3" s="157"/>
      <c r="NUS3" s="157"/>
      <c r="NUT3" s="157"/>
      <c r="NUU3" s="157"/>
      <c r="NUV3" s="157"/>
      <c r="NUW3" s="157"/>
      <c r="NUX3" s="157"/>
      <c r="NUY3" s="157"/>
      <c r="NUZ3" s="157"/>
      <c r="NVA3" s="157"/>
      <c r="NVB3" s="157"/>
      <c r="NVC3" s="157"/>
      <c r="NVD3" s="157"/>
      <c r="NVE3" s="157"/>
      <c r="NVF3" s="157"/>
      <c r="NVG3" s="157"/>
      <c r="NVH3" s="157"/>
      <c r="NVI3" s="157"/>
      <c r="NVJ3" s="157"/>
      <c r="NVK3" s="157"/>
      <c r="NVL3" s="157"/>
      <c r="NVM3" s="157"/>
      <c r="NVN3" s="157"/>
      <c r="NVO3" s="157"/>
      <c r="NVP3" s="157"/>
      <c r="NVQ3" s="157"/>
      <c r="NVR3" s="157"/>
      <c r="NVS3" s="157"/>
      <c r="NVT3" s="157"/>
      <c r="NVU3" s="157"/>
      <c r="NVV3" s="157"/>
      <c r="NVW3" s="157"/>
      <c r="NVX3" s="157"/>
      <c r="NVY3" s="157"/>
      <c r="NVZ3" s="157"/>
      <c r="NWA3" s="157"/>
      <c r="NWB3" s="157"/>
      <c r="NWC3" s="157"/>
      <c r="NWD3" s="157"/>
      <c r="NWE3" s="157"/>
      <c r="NWF3" s="157"/>
      <c r="NWG3" s="157"/>
      <c r="NWH3" s="157"/>
      <c r="NWI3" s="157"/>
      <c r="NWJ3" s="157"/>
      <c r="NWK3" s="157"/>
      <c r="NWL3" s="157"/>
      <c r="NWM3" s="157"/>
      <c r="NWN3" s="157"/>
      <c r="NWO3" s="157"/>
      <c r="NWP3" s="157"/>
      <c r="NWQ3" s="157"/>
      <c r="NWR3" s="157"/>
      <c r="NWS3" s="157"/>
      <c r="NWT3" s="157"/>
      <c r="NWU3" s="157"/>
      <c r="NWV3" s="157"/>
      <c r="NWW3" s="157"/>
      <c r="NWX3" s="157"/>
      <c r="NWY3" s="157"/>
      <c r="NWZ3" s="157"/>
      <c r="NXA3" s="157"/>
      <c r="NXB3" s="157"/>
      <c r="NXC3" s="157"/>
      <c r="NXD3" s="157"/>
      <c r="NXE3" s="157"/>
      <c r="NXF3" s="157"/>
      <c r="NXG3" s="157"/>
      <c r="NXH3" s="157"/>
      <c r="NXI3" s="157"/>
      <c r="NXJ3" s="157"/>
      <c r="NXK3" s="157"/>
      <c r="NXL3" s="157"/>
      <c r="NXM3" s="157"/>
      <c r="NXN3" s="157"/>
      <c r="NXO3" s="157"/>
      <c r="NXP3" s="157"/>
      <c r="NXQ3" s="157"/>
      <c r="NXR3" s="157"/>
      <c r="NXS3" s="157"/>
      <c r="NXT3" s="157"/>
      <c r="NXU3" s="157"/>
      <c r="NXV3" s="157"/>
      <c r="NXW3" s="157"/>
      <c r="NXX3" s="157"/>
      <c r="NXY3" s="157"/>
      <c r="NXZ3" s="157"/>
      <c r="NYA3" s="157"/>
      <c r="NYB3" s="157"/>
      <c r="NYC3" s="157"/>
      <c r="NYD3" s="157"/>
      <c r="NYE3" s="157"/>
      <c r="NYF3" s="157"/>
      <c r="NYG3" s="157"/>
      <c r="NYH3" s="157"/>
      <c r="NYI3" s="157"/>
      <c r="NYJ3" s="157"/>
      <c r="NYK3" s="157"/>
      <c r="NYL3" s="157"/>
      <c r="NYM3" s="157"/>
      <c r="NYN3" s="157"/>
      <c r="NYO3" s="157"/>
      <c r="NYP3" s="157"/>
      <c r="NYQ3" s="157"/>
      <c r="NYR3" s="157"/>
      <c r="NYS3" s="157"/>
      <c r="NYT3" s="157"/>
      <c r="NYU3" s="157"/>
      <c r="NYV3" s="157"/>
      <c r="NYW3" s="157"/>
      <c r="NYX3" s="157"/>
      <c r="NYY3" s="157"/>
      <c r="NYZ3" s="157"/>
      <c r="NZA3" s="157"/>
      <c r="NZB3" s="157"/>
      <c r="NZC3" s="157"/>
      <c r="NZD3" s="157"/>
      <c r="NZE3" s="157"/>
      <c r="NZF3" s="157"/>
      <c r="NZG3" s="157"/>
      <c r="NZH3" s="157"/>
      <c r="NZI3" s="157"/>
      <c r="NZJ3" s="157"/>
      <c r="NZK3" s="157"/>
      <c r="NZL3" s="157"/>
      <c r="NZM3" s="157"/>
      <c r="NZN3" s="157"/>
      <c r="NZO3" s="157"/>
      <c r="NZP3" s="157"/>
      <c r="NZQ3" s="157"/>
      <c r="NZR3" s="157"/>
      <c r="NZS3" s="157"/>
      <c r="NZT3" s="157"/>
      <c r="NZU3" s="157"/>
      <c r="NZV3" s="157"/>
      <c r="NZW3" s="157"/>
      <c r="NZX3" s="157"/>
      <c r="NZY3" s="157"/>
      <c r="NZZ3" s="157"/>
      <c r="OAA3" s="157"/>
      <c r="OAB3" s="157"/>
      <c r="OAC3" s="157"/>
      <c r="OAD3" s="157"/>
      <c r="OAE3" s="157"/>
      <c r="OAF3" s="157"/>
      <c r="OAG3" s="157"/>
      <c r="OAH3" s="157"/>
      <c r="OAI3" s="157"/>
      <c r="OAJ3" s="157"/>
      <c r="OAK3" s="157"/>
      <c r="OAL3" s="157"/>
      <c r="OAM3" s="157"/>
      <c r="OAN3" s="157"/>
      <c r="OAO3" s="157"/>
      <c r="OAP3" s="157"/>
      <c r="OAQ3" s="157"/>
      <c r="OAR3" s="157"/>
      <c r="OAS3" s="157"/>
      <c r="OAT3" s="157"/>
      <c r="OAU3" s="157"/>
      <c r="OAV3" s="157"/>
      <c r="OAW3" s="157"/>
      <c r="OAX3" s="157"/>
      <c r="OAY3" s="157"/>
      <c r="OAZ3" s="157"/>
      <c r="OBA3" s="157"/>
      <c r="OBB3" s="157"/>
      <c r="OBC3" s="157"/>
      <c r="OBD3" s="157"/>
      <c r="OBE3" s="157"/>
      <c r="OBF3" s="157"/>
      <c r="OBG3" s="157"/>
      <c r="OBH3" s="157"/>
      <c r="OBI3" s="157"/>
      <c r="OBJ3" s="157"/>
      <c r="OBK3" s="157"/>
      <c r="OBL3" s="157"/>
      <c r="OBM3" s="157"/>
      <c r="OBN3" s="157"/>
      <c r="OBO3" s="157"/>
      <c r="OBP3" s="157"/>
      <c r="OBQ3" s="157"/>
      <c r="OBR3" s="157"/>
      <c r="OBS3" s="157"/>
      <c r="OBT3" s="157"/>
      <c r="OBU3" s="157"/>
      <c r="OBV3" s="157"/>
      <c r="OBW3" s="157"/>
      <c r="OBX3" s="157"/>
      <c r="OBY3" s="157"/>
      <c r="OBZ3" s="157"/>
      <c r="OCA3" s="157"/>
      <c r="OCB3" s="157"/>
      <c r="OCC3" s="157"/>
      <c r="OCD3" s="157"/>
      <c r="OCE3" s="157"/>
      <c r="OCF3" s="157"/>
      <c r="OCG3" s="157"/>
      <c r="OCH3" s="157"/>
      <c r="OCI3" s="157"/>
      <c r="OCJ3" s="157"/>
      <c r="OCK3" s="157"/>
      <c r="OCL3" s="157"/>
      <c r="OCM3" s="157"/>
      <c r="OCN3" s="157"/>
      <c r="OCO3" s="157"/>
      <c r="OCP3" s="157"/>
      <c r="OCQ3" s="157"/>
      <c r="OCR3" s="157"/>
      <c r="OCS3" s="157"/>
      <c r="OCT3" s="157"/>
      <c r="OCU3" s="157"/>
      <c r="OCV3" s="157"/>
      <c r="OCW3" s="157"/>
      <c r="OCX3" s="157"/>
      <c r="OCY3" s="157"/>
      <c r="OCZ3" s="157"/>
      <c r="ODA3" s="157"/>
      <c r="ODB3" s="157"/>
      <c r="ODC3" s="157"/>
      <c r="ODD3" s="157"/>
      <c r="ODE3" s="157"/>
      <c r="ODF3" s="157"/>
      <c r="ODG3" s="157"/>
      <c r="ODH3" s="157"/>
      <c r="ODI3" s="157"/>
      <c r="ODJ3" s="157"/>
      <c r="ODK3" s="157"/>
      <c r="ODL3" s="157"/>
      <c r="ODM3" s="157"/>
      <c r="ODN3" s="157"/>
      <c r="ODO3" s="157"/>
      <c r="ODP3" s="157"/>
      <c r="ODQ3" s="157"/>
      <c r="ODR3" s="157"/>
      <c r="ODS3" s="157"/>
      <c r="ODT3" s="157"/>
      <c r="ODU3" s="157"/>
      <c r="ODV3" s="157"/>
      <c r="ODW3" s="157"/>
      <c r="ODX3" s="157"/>
      <c r="ODY3" s="157"/>
      <c r="ODZ3" s="157"/>
      <c r="OEA3" s="157"/>
      <c r="OEB3" s="157"/>
      <c r="OEC3" s="157"/>
      <c r="OED3" s="157"/>
      <c r="OEE3" s="157"/>
      <c r="OEF3" s="157"/>
      <c r="OEG3" s="157"/>
      <c r="OEH3" s="157"/>
      <c r="OEI3" s="157"/>
      <c r="OEJ3" s="157"/>
      <c r="OEK3" s="157"/>
      <c r="OEL3" s="157"/>
      <c r="OEM3" s="157"/>
      <c r="OEN3" s="157"/>
      <c r="OEO3" s="157"/>
      <c r="OEP3" s="157"/>
      <c r="OEQ3" s="157"/>
      <c r="OER3" s="157"/>
      <c r="OES3" s="157"/>
      <c r="OET3" s="157"/>
      <c r="OEU3" s="157"/>
      <c r="OEV3" s="157"/>
      <c r="OEW3" s="157"/>
      <c r="OEX3" s="157"/>
      <c r="OEY3" s="157"/>
      <c r="OEZ3" s="157"/>
      <c r="OFA3" s="157"/>
      <c r="OFB3" s="157"/>
      <c r="OFC3" s="157"/>
      <c r="OFD3" s="157"/>
      <c r="OFE3" s="157"/>
      <c r="OFF3" s="157"/>
      <c r="OFG3" s="157"/>
      <c r="OFH3" s="157"/>
      <c r="OFI3" s="157"/>
      <c r="OFJ3" s="157"/>
      <c r="OFK3" s="157"/>
      <c r="OFL3" s="157"/>
      <c r="OFM3" s="157"/>
      <c r="OFN3" s="157"/>
      <c r="OFO3" s="157"/>
      <c r="OFP3" s="157"/>
      <c r="OFQ3" s="157"/>
      <c r="OFR3" s="157"/>
      <c r="OFS3" s="157"/>
      <c r="OFT3" s="157"/>
      <c r="OFU3" s="157"/>
      <c r="OFV3" s="157"/>
      <c r="OFW3" s="157"/>
      <c r="OFX3" s="157"/>
      <c r="OFY3" s="157"/>
      <c r="OFZ3" s="157"/>
      <c r="OGA3" s="157"/>
      <c r="OGB3" s="157"/>
      <c r="OGC3" s="157"/>
      <c r="OGD3" s="157"/>
      <c r="OGE3" s="157"/>
      <c r="OGF3" s="157"/>
      <c r="OGG3" s="157"/>
      <c r="OGH3" s="157"/>
      <c r="OGI3" s="157"/>
      <c r="OGJ3" s="157"/>
      <c r="OGK3" s="157"/>
      <c r="OGL3" s="157"/>
      <c r="OGM3" s="157"/>
      <c r="OGN3" s="157"/>
      <c r="OGO3" s="157"/>
      <c r="OGP3" s="157"/>
      <c r="OGQ3" s="157"/>
      <c r="OGR3" s="157"/>
      <c r="OGS3" s="157"/>
      <c r="OGT3" s="157"/>
      <c r="OGU3" s="157"/>
      <c r="OGV3" s="157"/>
      <c r="OGW3" s="157"/>
      <c r="OGX3" s="157"/>
      <c r="OGY3" s="157"/>
      <c r="OGZ3" s="157"/>
      <c r="OHA3" s="157"/>
      <c r="OHB3" s="157"/>
      <c r="OHC3" s="157"/>
      <c r="OHD3" s="157"/>
      <c r="OHE3" s="157"/>
      <c r="OHF3" s="157"/>
      <c r="OHG3" s="157"/>
      <c r="OHH3" s="157"/>
      <c r="OHI3" s="157"/>
      <c r="OHJ3" s="157"/>
      <c r="OHK3" s="157"/>
      <c r="OHL3" s="157"/>
      <c r="OHM3" s="157"/>
      <c r="OHN3" s="157"/>
      <c r="OHO3" s="157"/>
      <c r="OHP3" s="157"/>
      <c r="OHQ3" s="157"/>
      <c r="OHR3" s="157"/>
      <c r="OHS3" s="157"/>
      <c r="OHT3" s="157"/>
      <c r="OHU3" s="157"/>
      <c r="OHV3" s="157"/>
      <c r="OHW3" s="157"/>
      <c r="OHX3" s="157"/>
      <c r="OHY3" s="157"/>
      <c r="OHZ3" s="157"/>
      <c r="OIA3" s="157"/>
      <c r="OIB3" s="157"/>
      <c r="OIC3" s="157"/>
      <c r="OID3" s="157"/>
      <c r="OIE3" s="157"/>
      <c r="OIF3" s="157"/>
      <c r="OIG3" s="157"/>
      <c r="OIH3" s="157"/>
      <c r="OII3" s="157"/>
      <c r="OIJ3" s="157"/>
      <c r="OIK3" s="157"/>
      <c r="OIL3" s="157"/>
      <c r="OIM3" s="157"/>
      <c r="OIN3" s="157"/>
      <c r="OIO3" s="157"/>
      <c r="OIP3" s="157"/>
      <c r="OIQ3" s="157"/>
      <c r="OIR3" s="157"/>
      <c r="OIS3" s="157"/>
      <c r="OIT3" s="157"/>
      <c r="OIU3" s="157"/>
      <c r="OIV3" s="157"/>
      <c r="OIW3" s="157"/>
      <c r="OIX3" s="157"/>
      <c r="OIY3" s="157"/>
      <c r="OIZ3" s="157"/>
      <c r="OJA3" s="157"/>
      <c r="OJB3" s="157"/>
      <c r="OJC3" s="157"/>
      <c r="OJD3" s="157"/>
      <c r="OJE3" s="157"/>
      <c r="OJF3" s="157"/>
      <c r="OJG3" s="157"/>
      <c r="OJH3" s="157"/>
      <c r="OJI3" s="157"/>
      <c r="OJJ3" s="157"/>
      <c r="OJK3" s="157"/>
      <c r="OJL3" s="157"/>
      <c r="OJM3" s="157"/>
      <c r="OJN3" s="157"/>
      <c r="OJO3" s="157"/>
      <c r="OJP3" s="157"/>
      <c r="OJQ3" s="157"/>
      <c r="OJR3" s="157"/>
      <c r="OJS3" s="157"/>
      <c r="OJT3" s="157"/>
      <c r="OJU3" s="157"/>
      <c r="OJV3" s="157"/>
      <c r="OJW3" s="157"/>
      <c r="OJX3" s="157"/>
      <c r="OJY3" s="157"/>
      <c r="OJZ3" s="157"/>
      <c r="OKA3" s="157"/>
      <c r="OKB3" s="157"/>
      <c r="OKC3" s="157"/>
      <c r="OKD3" s="157"/>
      <c r="OKE3" s="157"/>
      <c r="OKF3" s="157"/>
      <c r="OKG3" s="157"/>
      <c r="OKH3" s="157"/>
      <c r="OKI3" s="157"/>
      <c r="OKJ3" s="157"/>
      <c r="OKK3" s="157"/>
      <c r="OKL3" s="157"/>
      <c r="OKM3" s="157"/>
      <c r="OKN3" s="157"/>
      <c r="OKO3" s="157"/>
      <c r="OKP3" s="157"/>
      <c r="OKQ3" s="157"/>
      <c r="OKR3" s="157"/>
      <c r="OKS3" s="157"/>
      <c r="OKT3" s="157"/>
      <c r="OKU3" s="157"/>
      <c r="OKV3" s="157"/>
      <c r="OKW3" s="157"/>
      <c r="OKX3" s="157"/>
      <c r="OKY3" s="157"/>
      <c r="OKZ3" s="157"/>
      <c r="OLA3" s="157"/>
      <c r="OLB3" s="157"/>
      <c r="OLC3" s="157"/>
      <c r="OLD3" s="157"/>
      <c r="OLE3" s="157"/>
      <c r="OLF3" s="157"/>
      <c r="OLG3" s="157"/>
      <c r="OLH3" s="157"/>
      <c r="OLI3" s="157"/>
      <c r="OLJ3" s="157"/>
      <c r="OLK3" s="157"/>
      <c r="OLL3" s="157"/>
      <c r="OLM3" s="157"/>
      <c r="OLN3" s="157"/>
      <c r="OLO3" s="157"/>
      <c r="OLP3" s="157"/>
      <c r="OLQ3" s="157"/>
      <c r="OLR3" s="157"/>
      <c r="OLS3" s="157"/>
      <c r="OLT3" s="157"/>
      <c r="OLU3" s="157"/>
      <c r="OLV3" s="157"/>
      <c r="OLW3" s="157"/>
      <c r="OLX3" s="157"/>
      <c r="OLY3" s="157"/>
      <c r="OLZ3" s="157"/>
      <c r="OMA3" s="157"/>
      <c r="OMB3" s="157"/>
      <c r="OMC3" s="157"/>
      <c r="OMD3" s="157"/>
      <c r="OME3" s="157"/>
      <c r="OMF3" s="157"/>
      <c r="OMG3" s="157"/>
      <c r="OMH3" s="157"/>
      <c r="OMI3" s="157"/>
      <c r="OMJ3" s="157"/>
      <c r="OMK3" s="157"/>
      <c r="OML3" s="157"/>
      <c r="OMM3" s="157"/>
      <c r="OMN3" s="157"/>
      <c r="OMO3" s="157"/>
      <c r="OMP3" s="157"/>
      <c r="OMQ3" s="157"/>
      <c r="OMR3" s="157"/>
      <c r="OMS3" s="157"/>
      <c r="OMT3" s="157"/>
      <c r="OMU3" s="157"/>
      <c r="OMV3" s="157"/>
      <c r="OMW3" s="157"/>
      <c r="OMX3" s="157"/>
      <c r="OMY3" s="157"/>
      <c r="OMZ3" s="157"/>
      <c r="ONA3" s="157"/>
      <c r="ONB3" s="157"/>
      <c r="ONC3" s="157"/>
      <c r="OND3" s="157"/>
      <c r="ONE3" s="157"/>
      <c r="ONF3" s="157"/>
      <c r="ONG3" s="157"/>
      <c r="ONH3" s="157"/>
      <c r="ONI3" s="157"/>
      <c r="ONJ3" s="157"/>
      <c r="ONK3" s="157"/>
      <c r="ONL3" s="157"/>
      <c r="ONM3" s="157"/>
      <c r="ONN3" s="157"/>
      <c r="ONO3" s="157"/>
      <c r="ONP3" s="157"/>
      <c r="ONQ3" s="157"/>
      <c r="ONR3" s="157"/>
      <c r="ONS3" s="157"/>
      <c r="ONT3" s="157"/>
      <c r="ONU3" s="157"/>
      <c r="ONV3" s="157"/>
      <c r="ONW3" s="157"/>
      <c r="ONX3" s="157"/>
      <c r="ONY3" s="157"/>
      <c r="ONZ3" s="157"/>
      <c r="OOA3" s="157"/>
      <c r="OOB3" s="157"/>
      <c r="OOC3" s="157"/>
      <c r="OOD3" s="157"/>
      <c r="OOE3" s="157"/>
      <c r="OOF3" s="157"/>
      <c r="OOG3" s="157"/>
      <c r="OOH3" s="157"/>
      <c r="OOI3" s="157"/>
      <c r="OOJ3" s="157"/>
      <c r="OOK3" s="157"/>
      <c r="OOL3" s="157"/>
      <c r="OOM3" s="157"/>
      <c r="OON3" s="157"/>
      <c r="OOO3" s="157"/>
      <c r="OOP3" s="157"/>
      <c r="OOQ3" s="157"/>
      <c r="OOR3" s="157"/>
      <c r="OOS3" s="157"/>
      <c r="OOT3" s="157"/>
      <c r="OOU3" s="157"/>
      <c r="OOV3" s="157"/>
      <c r="OOW3" s="157"/>
      <c r="OOX3" s="157"/>
      <c r="OOY3" s="157"/>
      <c r="OOZ3" s="157"/>
      <c r="OPA3" s="157"/>
      <c r="OPB3" s="157"/>
      <c r="OPC3" s="157"/>
      <c r="OPD3" s="157"/>
      <c r="OPE3" s="157"/>
      <c r="OPF3" s="157"/>
      <c r="OPG3" s="157"/>
      <c r="OPH3" s="157"/>
      <c r="OPI3" s="157"/>
      <c r="OPJ3" s="157"/>
      <c r="OPK3" s="157"/>
      <c r="OPL3" s="157"/>
      <c r="OPM3" s="157"/>
      <c r="OPN3" s="157"/>
      <c r="OPO3" s="157"/>
      <c r="OPP3" s="157"/>
      <c r="OPQ3" s="157"/>
      <c r="OPR3" s="157"/>
      <c r="OPS3" s="157"/>
      <c r="OPT3" s="157"/>
      <c r="OPU3" s="157"/>
      <c r="OPV3" s="157"/>
      <c r="OPW3" s="157"/>
      <c r="OPX3" s="157"/>
      <c r="OPY3" s="157"/>
      <c r="OPZ3" s="157"/>
      <c r="OQA3" s="157"/>
      <c r="OQB3" s="157"/>
      <c r="OQC3" s="157"/>
      <c r="OQD3" s="157"/>
      <c r="OQE3" s="157"/>
      <c r="OQF3" s="157"/>
      <c r="OQG3" s="157"/>
      <c r="OQH3" s="157"/>
      <c r="OQI3" s="157"/>
      <c r="OQJ3" s="157"/>
      <c r="OQK3" s="157"/>
      <c r="OQL3" s="157"/>
      <c r="OQM3" s="157"/>
      <c r="OQN3" s="157"/>
      <c r="OQO3" s="157"/>
      <c r="OQP3" s="157"/>
      <c r="OQQ3" s="157"/>
      <c r="OQR3" s="157"/>
      <c r="OQS3" s="157"/>
      <c r="OQT3" s="157"/>
      <c r="OQU3" s="157"/>
      <c r="OQV3" s="157"/>
      <c r="OQW3" s="157"/>
      <c r="OQX3" s="157"/>
      <c r="OQY3" s="157"/>
      <c r="OQZ3" s="157"/>
      <c r="ORA3" s="157"/>
      <c r="ORB3" s="157"/>
      <c r="ORC3" s="157"/>
      <c r="ORD3" s="157"/>
      <c r="ORE3" s="157"/>
      <c r="ORF3" s="157"/>
      <c r="ORG3" s="157"/>
      <c r="ORH3" s="157"/>
      <c r="ORI3" s="157"/>
      <c r="ORJ3" s="157"/>
      <c r="ORK3" s="157"/>
      <c r="ORL3" s="157"/>
      <c r="ORM3" s="157"/>
      <c r="ORN3" s="157"/>
      <c r="ORO3" s="157"/>
      <c r="ORP3" s="157"/>
      <c r="ORQ3" s="157"/>
      <c r="ORR3" s="157"/>
      <c r="ORS3" s="157"/>
      <c r="ORT3" s="157"/>
      <c r="ORU3" s="157"/>
      <c r="ORV3" s="157"/>
      <c r="ORW3" s="157"/>
      <c r="ORX3" s="157"/>
      <c r="ORY3" s="157"/>
      <c r="ORZ3" s="157"/>
      <c r="OSA3" s="157"/>
      <c r="OSB3" s="157"/>
      <c r="OSC3" s="157"/>
      <c r="OSD3" s="157"/>
      <c r="OSE3" s="157"/>
      <c r="OSF3" s="157"/>
      <c r="OSG3" s="157"/>
      <c r="OSH3" s="157"/>
      <c r="OSI3" s="157"/>
      <c r="OSJ3" s="157"/>
      <c r="OSK3" s="157"/>
      <c r="OSL3" s="157"/>
      <c r="OSM3" s="157"/>
      <c r="OSN3" s="157"/>
      <c r="OSO3" s="157"/>
      <c r="OSP3" s="157"/>
      <c r="OSQ3" s="157"/>
      <c r="OSR3" s="157"/>
      <c r="OSS3" s="157"/>
      <c r="OST3" s="157"/>
      <c r="OSU3" s="157"/>
      <c r="OSV3" s="157"/>
      <c r="OSW3" s="157"/>
      <c r="OSX3" s="157"/>
      <c r="OSY3" s="157"/>
      <c r="OSZ3" s="157"/>
      <c r="OTA3" s="157"/>
      <c r="OTB3" s="157"/>
      <c r="OTC3" s="157"/>
      <c r="OTD3" s="157"/>
      <c r="OTE3" s="157"/>
      <c r="OTF3" s="157"/>
      <c r="OTG3" s="157"/>
      <c r="OTH3" s="157"/>
      <c r="OTI3" s="157"/>
      <c r="OTJ3" s="157"/>
      <c r="OTK3" s="157"/>
      <c r="OTL3" s="157"/>
      <c r="OTM3" s="157"/>
      <c r="OTN3" s="157"/>
      <c r="OTO3" s="157"/>
      <c r="OTP3" s="157"/>
      <c r="OTQ3" s="157"/>
      <c r="OTR3" s="157"/>
      <c r="OTS3" s="157"/>
      <c r="OTT3" s="157"/>
      <c r="OTU3" s="157"/>
      <c r="OTV3" s="157"/>
      <c r="OTW3" s="157"/>
      <c r="OTX3" s="157"/>
      <c r="OTY3" s="157"/>
      <c r="OTZ3" s="157"/>
      <c r="OUA3" s="157"/>
      <c r="OUB3" s="157"/>
      <c r="OUC3" s="157"/>
      <c r="OUD3" s="157"/>
      <c r="OUE3" s="157"/>
      <c r="OUF3" s="157"/>
      <c r="OUG3" s="157"/>
      <c r="OUH3" s="157"/>
      <c r="OUI3" s="157"/>
      <c r="OUJ3" s="157"/>
      <c r="OUK3" s="157"/>
      <c r="OUL3" s="157"/>
      <c r="OUM3" s="157"/>
      <c r="OUN3" s="157"/>
      <c r="OUO3" s="157"/>
      <c r="OUP3" s="157"/>
      <c r="OUQ3" s="157"/>
      <c r="OUR3" s="157"/>
      <c r="OUS3" s="157"/>
      <c r="OUT3" s="157"/>
      <c r="OUU3" s="157"/>
      <c r="OUV3" s="157"/>
      <c r="OUW3" s="157"/>
      <c r="OUX3" s="157"/>
      <c r="OUY3" s="157"/>
      <c r="OUZ3" s="157"/>
      <c r="OVA3" s="157"/>
      <c r="OVB3" s="157"/>
      <c r="OVC3" s="157"/>
      <c r="OVD3" s="157"/>
      <c r="OVE3" s="157"/>
      <c r="OVF3" s="157"/>
      <c r="OVG3" s="157"/>
      <c r="OVH3" s="157"/>
      <c r="OVI3" s="157"/>
      <c r="OVJ3" s="157"/>
      <c r="OVK3" s="157"/>
      <c r="OVL3" s="157"/>
      <c r="OVM3" s="157"/>
      <c r="OVN3" s="157"/>
      <c r="OVO3" s="157"/>
      <c r="OVP3" s="157"/>
      <c r="OVQ3" s="157"/>
      <c r="OVR3" s="157"/>
      <c r="OVS3" s="157"/>
      <c r="OVT3" s="157"/>
      <c r="OVU3" s="157"/>
      <c r="OVV3" s="157"/>
      <c r="OVW3" s="157"/>
      <c r="OVX3" s="157"/>
      <c r="OVY3" s="157"/>
      <c r="OVZ3" s="157"/>
      <c r="OWA3" s="157"/>
      <c r="OWB3" s="157"/>
      <c r="OWC3" s="157"/>
      <c r="OWD3" s="157"/>
      <c r="OWE3" s="157"/>
      <c r="OWF3" s="157"/>
      <c r="OWG3" s="157"/>
      <c r="OWH3" s="157"/>
      <c r="OWI3" s="157"/>
      <c r="OWJ3" s="157"/>
      <c r="OWK3" s="157"/>
      <c r="OWL3" s="157"/>
      <c r="OWM3" s="157"/>
      <c r="OWN3" s="157"/>
      <c r="OWO3" s="157"/>
      <c r="OWP3" s="157"/>
      <c r="OWQ3" s="157"/>
      <c r="OWR3" s="157"/>
      <c r="OWS3" s="157"/>
      <c r="OWT3" s="157"/>
      <c r="OWU3" s="157"/>
      <c r="OWV3" s="157"/>
      <c r="OWW3" s="157"/>
      <c r="OWX3" s="157"/>
      <c r="OWY3" s="157"/>
      <c r="OWZ3" s="157"/>
      <c r="OXA3" s="157"/>
      <c r="OXB3" s="157"/>
      <c r="OXC3" s="157"/>
      <c r="OXD3" s="157"/>
      <c r="OXE3" s="157"/>
      <c r="OXF3" s="157"/>
      <c r="OXG3" s="157"/>
      <c r="OXH3" s="157"/>
      <c r="OXI3" s="157"/>
      <c r="OXJ3" s="157"/>
      <c r="OXK3" s="157"/>
      <c r="OXL3" s="157"/>
      <c r="OXM3" s="157"/>
      <c r="OXN3" s="157"/>
      <c r="OXO3" s="157"/>
      <c r="OXP3" s="157"/>
      <c r="OXQ3" s="157"/>
      <c r="OXR3" s="157"/>
      <c r="OXS3" s="157"/>
      <c r="OXT3" s="157"/>
      <c r="OXU3" s="157"/>
      <c r="OXV3" s="157"/>
      <c r="OXW3" s="157"/>
      <c r="OXX3" s="157"/>
      <c r="OXY3" s="157"/>
      <c r="OXZ3" s="157"/>
      <c r="OYA3" s="157"/>
      <c r="OYB3" s="157"/>
      <c r="OYC3" s="157"/>
      <c r="OYD3" s="157"/>
      <c r="OYE3" s="157"/>
      <c r="OYF3" s="157"/>
      <c r="OYG3" s="157"/>
      <c r="OYH3" s="157"/>
      <c r="OYI3" s="157"/>
      <c r="OYJ3" s="157"/>
      <c r="OYK3" s="157"/>
      <c r="OYL3" s="157"/>
      <c r="OYM3" s="157"/>
      <c r="OYN3" s="157"/>
      <c r="OYO3" s="157"/>
      <c r="OYP3" s="157"/>
      <c r="OYQ3" s="157"/>
      <c r="OYR3" s="157"/>
      <c r="OYS3" s="157"/>
      <c r="OYT3" s="157"/>
      <c r="OYU3" s="157"/>
      <c r="OYV3" s="157"/>
      <c r="OYW3" s="157"/>
      <c r="OYX3" s="157"/>
      <c r="OYY3" s="157"/>
      <c r="OYZ3" s="157"/>
      <c r="OZA3" s="157"/>
      <c r="OZB3" s="157"/>
      <c r="OZC3" s="157"/>
      <c r="OZD3" s="157"/>
      <c r="OZE3" s="157"/>
      <c r="OZF3" s="157"/>
      <c r="OZG3" s="157"/>
      <c r="OZH3" s="157"/>
      <c r="OZI3" s="157"/>
      <c r="OZJ3" s="157"/>
      <c r="OZK3" s="157"/>
      <c r="OZL3" s="157"/>
      <c r="OZM3" s="157"/>
      <c r="OZN3" s="157"/>
      <c r="OZO3" s="157"/>
      <c r="OZP3" s="157"/>
      <c r="OZQ3" s="157"/>
      <c r="OZR3" s="157"/>
      <c r="OZS3" s="157"/>
      <c r="OZT3" s="157"/>
      <c r="OZU3" s="157"/>
      <c r="OZV3" s="157"/>
      <c r="OZW3" s="157"/>
      <c r="OZX3" s="157"/>
      <c r="OZY3" s="157"/>
      <c r="OZZ3" s="157"/>
      <c r="PAA3" s="157"/>
      <c r="PAB3" s="157"/>
      <c r="PAC3" s="157"/>
      <c r="PAD3" s="157"/>
      <c r="PAE3" s="157"/>
      <c r="PAF3" s="157"/>
      <c r="PAG3" s="157"/>
      <c r="PAH3" s="157"/>
      <c r="PAI3" s="157"/>
      <c r="PAJ3" s="157"/>
      <c r="PAK3" s="157"/>
      <c r="PAL3" s="157"/>
      <c r="PAM3" s="157"/>
      <c r="PAN3" s="157"/>
      <c r="PAO3" s="157"/>
      <c r="PAP3" s="157"/>
      <c r="PAQ3" s="157"/>
      <c r="PAR3" s="157"/>
      <c r="PAS3" s="157"/>
      <c r="PAT3" s="157"/>
      <c r="PAU3" s="157"/>
      <c r="PAV3" s="157"/>
      <c r="PAW3" s="157"/>
      <c r="PAX3" s="157"/>
      <c r="PAY3" s="157"/>
      <c r="PAZ3" s="157"/>
      <c r="PBA3" s="157"/>
      <c r="PBB3" s="157"/>
      <c r="PBC3" s="157"/>
      <c r="PBD3" s="157"/>
      <c r="PBE3" s="157"/>
      <c r="PBF3" s="157"/>
      <c r="PBG3" s="157"/>
      <c r="PBH3" s="157"/>
      <c r="PBI3" s="157"/>
      <c r="PBJ3" s="157"/>
      <c r="PBK3" s="157"/>
      <c r="PBL3" s="157"/>
      <c r="PBM3" s="157"/>
      <c r="PBN3" s="157"/>
      <c r="PBO3" s="157"/>
      <c r="PBP3" s="157"/>
      <c r="PBQ3" s="157"/>
      <c r="PBR3" s="157"/>
      <c r="PBS3" s="157"/>
      <c r="PBT3" s="157"/>
      <c r="PBU3" s="157"/>
      <c r="PBV3" s="157"/>
      <c r="PBW3" s="157"/>
      <c r="PBX3" s="157"/>
      <c r="PBY3" s="157"/>
      <c r="PBZ3" s="157"/>
      <c r="PCA3" s="157"/>
      <c r="PCB3" s="157"/>
      <c r="PCC3" s="157"/>
      <c r="PCD3" s="157"/>
      <c r="PCE3" s="157"/>
      <c r="PCF3" s="157"/>
      <c r="PCG3" s="157"/>
      <c r="PCH3" s="157"/>
      <c r="PCI3" s="157"/>
      <c r="PCJ3" s="157"/>
      <c r="PCK3" s="157"/>
      <c r="PCL3" s="157"/>
      <c r="PCM3" s="157"/>
      <c r="PCN3" s="157"/>
      <c r="PCO3" s="157"/>
      <c r="PCP3" s="157"/>
      <c r="PCQ3" s="157"/>
      <c r="PCR3" s="157"/>
      <c r="PCS3" s="157"/>
      <c r="PCT3" s="157"/>
      <c r="PCU3" s="157"/>
      <c r="PCV3" s="157"/>
      <c r="PCW3" s="157"/>
      <c r="PCX3" s="157"/>
      <c r="PCY3" s="157"/>
      <c r="PCZ3" s="157"/>
      <c r="PDA3" s="157"/>
      <c r="PDB3" s="157"/>
      <c r="PDC3" s="157"/>
      <c r="PDD3" s="157"/>
      <c r="PDE3" s="157"/>
      <c r="PDF3" s="157"/>
      <c r="PDG3" s="157"/>
      <c r="PDH3" s="157"/>
      <c r="PDI3" s="157"/>
      <c r="PDJ3" s="157"/>
      <c r="PDK3" s="157"/>
      <c r="PDL3" s="157"/>
      <c r="PDM3" s="157"/>
      <c r="PDN3" s="157"/>
      <c r="PDO3" s="157"/>
      <c r="PDP3" s="157"/>
      <c r="PDQ3" s="157"/>
      <c r="PDR3" s="157"/>
      <c r="PDS3" s="157"/>
      <c r="PDT3" s="157"/>
      <c r="PDU3" s="157"/>
      <c r="PDV3" s="157"/>
      <c r="PDW3" s="157"/>
      <c r="PDX3" s="157"/>
      <c r="PDY3" s="157"/>
      <c r="PDZ3" s="157"/>
      <c r="PEA3" s="157"/>
      <c r="PEB3" s="157"/>
      <c r="PEC3" s="157"/>
      <c r="PED3" s="157"/>
      <c r="PEE3" s="157"/>
      <c r="PEF3" s="157"/>
      <c r="PEG3" s="157"/>
      <c r="PEH3" s="157"/>
      <c r="PEI3" s="157"/>
      <c r="PEJ3" s="157"/>
      <c r="PEK3" s="157"/>
      <c r="PEL3" s="157"/>
      <c r="PEM3" s="157"/>
      <c r="PEN3" s="157"/>
      <c r="PEO3" s="157"/>
      <c r="PEP3" s="157"/>
      <c r="PEQ3" s="157"/>
      <c r="PER3" s="157"/>
      <c r="PES3" s="157"/>
      <c r="PET3" s="157"/>
      <c r="PEU3" s="157"/>
      <c r="PEV3" s="157"/>
      <c r="PEW3" s="157"/>
      <c r="PEX3" s="157"/>
      <c r="PEY3" s="157"/>
      <c r="PEZ3" s="157"/>
      <c r="PFA3" s="157"/>
      <c r="PFB3" s="157"/>
      <c r="PFC3" s="157"/>
      <c r="PFD3" s="157"/>
      <c r="PFE3" s="157"/>
      <c r="PFF3" s="157"/>
      <c r="PFG3" s="157"/>
      <c r="PFH3" s="157"/>
      <c r="PFI3" s="157"/>
      <c r="PFJ3" s="157"/>
      <c r="PFK3" s="157"/>
      <c r="PFL3" s="157"/>
      <c r="PFM3" s="157"/>
      <c r="PFN3" s="157"/>
      <c r="PFO3" s="157"/>
      <c r="PFP3" s="157"/>
      <c r="PFQ3" s="157"/>
      <c r="PFR3" s="157"/>
      <c r="PFS3" s="157"/>
      <c r="PFT3" s="157"/>
      <c r="PFU3" s="157"/>
      <c r="PFV3" s="157"/>
      <c r="PFW3" s="157"/>
      <c r="PFX3" s="157"/>
      <c r="PFY3" s="157"/>
      <c r="PFZ3" s="157"/>
      <c r="PGA3" s="157"/>
      <c r="PGB3" s="157"/>
      <c r="PGC3" s="157"/>
      <c r="PGD3" s="157"/>
      <c r="PGE3" s="157"/>
      <c r="PGF3" s="157"/>
      <c r="PGG3" s="157"/>
      <c r="PGH3" s="157"/>
      <c r="PGI3" s="157"/>
      <c r="PGJ3" s="157"/>
      <c r="PGK3" s="157"/>
      <c r="PGL3" s="157"/>
      <c r="PGM3" s="157"/>
      <c r="PGN3" s="157"/>
      <c r="PGO3" s="157"/>
      <c r="PGP3" s="157"/>
      <c r="PGQ3" s="157"/>
      <c r="PGR3" s="157"/>
      <c r="PGS3" s="157"/>
      <c r="PGT3" s="157"/>
      <c r="PGU3" s="157"/>
      <c r="PGV3" s="157"/>
      <c r="PGW3" s="157"/>
      <c r="PGX3" s="157"/>
      <c r="PGY3" s="157"/>
      <c r="PGZ3" s="157"/>
      <c r="PHA3" s="157"/>
      <c r="PHB3" s="157"/>
      <c r="PHC3" s="157"/>
      <c r="PHD3" s="157"/>
      <c r="PHE3" s="157"/>
      <c r="PHF3" s="157"/>
      <c r="PHG3" s="157"/>
      <c r="PHH3" s="157"/>
      <c r="PHI3" s="157"/>
      <c r="PHJ3" s="157"/>
      <c r="PHK3" s="157"/>
      <c r="PHL3" s="157"/>
      <c r="PHM3" s="157"/>
      <c r="PHN3" s="157"/>
      <c r="PHO3" s="157"/>
      <c r="PHP3" s="157"/>
      <c r="PHQ3" s="157"/>
      <c r="PHR3" s="157"/>
      <c r="PHS3" s="157"/>
      <c r="PHT3" s="157"/>
      <c r="PHU3" s="157"/>
      <c r="PHV3" s="157"/>
      <c r="PHW3" s="157"/>
      <c r="PHX3" s="157"/>
      <c r="PHY3" s="157"/>
      <c r="PHZ3" s="157"/>
      <c r="PIA3" s="157"/>
      <c r="PIB3" s="157"/>
      <c r="PIC3" s="157"/>
      <c r="PID3" s="157"/>
      <c r="PIE3" s="157"/>
      <c r="PIF3" s="157"/>
      <c r="PIG3" s="157"/>
      <c r="PIH3" s="157"/>
      <c r="PII3" s="157"/>
      <c r="PIJ3" s="157"/>
      <c r="PIK3" s="157"/>
      <c r="PIL3" s="157"/>
      <c r="PIM3" s="157"/>
      <c r="PIN3" s="157"/>
      <c r="PIO3" s="157"/>
      <c r="PIP3" s="157"/>
      <c r="PIQ3" s="157"/>
      <c r="PIR3" s="157"/>
      <c r="PIS3" s="157"/>
      <c r="PIT3" s="157"/>
      <c r="PIU3" s="157"/>
      <c r="PIV3" s="157"/>
      <c r="PIW3" s="157"/>
      <c r="PIX3" s="157"/>
      <c r="PIY3" s="157"/>
      <c r="PIZ3" s="157"/>
      <c r="PJA3" s="157"/>
      <c r="PJB3" s="157"/>
      <c r="PJC3" s="157"/>
      <c r="PJD3" s="157"/>
      <c r="PJE3" s="157"/>
      <c r="PJF3" s="157"/>
      <c r="PJG3" s="157"/>
      <c r="PJH3" s="157"/>
      <c r="PJI3" s="157"/>
      <c r="PJJ3" s="157"/>
      <c r="PJK3" s="157"/>
      <c r="PJL3" s="157"/>
      <c r="PJM3" s="157"/>
      <c r="PJN3" s="157"/>
      <c r="PJO3" s="157"/>
      <c r="PJP3" s="157"/>
      <c r="PJQ3" s="157"/>
      <c r="PJR3" s="157"/>
      <c r="PJS3" s="157"/>
      <c r="PJT3" s="157"/>
      <c r="PJU3" s="157"/>
      <c r="PJV3" s="157"/>
      <c r="PJW3" s="157"/>
      <c r="PJX3" s="157"/>
      <c r="PJY3" s="157"/>
      <c r="PJZ3" s="157"/>
      <c r="PKA3" s="157"/>
      <c r="PKB3" s="157"/>
      <c r="PKC3" s="157"/>
      <c r="PKD3" s="157"/>
      <c r="PKE3" s="157"/>
      <c r="PKF3" s="157"/>
      <c r="PKG3" s="157"/>
      <c r="PKH3" s="157"/>
      <c r="PKI3" s="157"/>
      <c r="PKJ3" s="157"/>
      <c r="PKK3" s="157"/>
      <c r="PKL3" s="157"/>
      <c r="PKM3" s="157"/>
      <c r="PKN3" s="157"/>
      <c r="PKO3" s="157"/>
      <c r="PKP3" s="157"/>
      <c r="PKQ3" s="157"/>
      <c r="PKR3" s="157"/>
      <c r="PKS3" s="157"/>
      <c r="PKT3" s="157"/>
      <c r="PKU3" s="157"/>
      <c r="PKV3" s="157"/>
      <c r="PKW3" s="157"/>
      <c r="PKX3" s="157"/>
      <c r="PKY3" s="157"/>
      <c r="PKZ3" s="157"/>
      <c r="PLA3" s="157"/>
      <c r="PLB3" s="157"/>
      <c r="PLC3" s="157"/>
      <c r="PLD3" s="157"/>
      <c r="PLE3" s="157"/>
      <c r="PLF3" s="157"/>
      <c r="PLG3" s="157"/>
      <c r="PLH3" s="157"/>
      <c r="PLI3" s="157"/>
      <c r="PLJ3" s="157"/>
      <c r="PLK3" s="157"/>
      <c r="PLL3" s="157"/>
      <c r="PLM3" s="157"/>
      <c r="PLN3" s="157"/>
      <c r="PLO3" s="157"/>
      <c r="PLP3" s="157"/>
      <c r="PLQ3" s="157"/>
      <c r="PLR3" s="157"/>
      <c r="PLS3" s="157"/>
      <c r="PLT3" s="157"/>
      <c r="PLU3" s="157"/>
      <c r="PLV3" s="157"/>
      <c r="PLW3" s="157"/>
      <c r="PLX3" s="157"/>
      <c r="PLY3" s="157"/>
      <c r="PLZ3" s="157"/>
      <c r="PMA3" s="157"/>
      <c r="PMB3" s="157"/>
      <c r="PMC3" s="157"/>
      <c r="PMD3" s="157"/>
      <c r="PME3" s="157"/>
      <c r="PMF3" s="157"/>
      <c r="PMG3" s="157"/>
      <c r="PMH3" s="157"/>
      <c r="PMI3" s="157"/>
      <c r="PMJ3" s="157"/>
      <c r="PMK3" s="157"/>
      <c r="PML3" s="157"/>
      <c r="PMM3" s="157"/>
      <c r="PMN3" s="157"/>
      <c r="PMO3" s="157"/>
      <c r="PMP3" s="157"/>
      <c r="PMQ3" s="157"/>
      <c r="PMR3" s="157"/>
      <c r="PMS3" s="157"/>
      <c r="PMT3" s="157"/>
      <c r="PMU3" s="157"/>
      <c r="PMV3" s="157"/>
      <c r="PMW3" s="157"/>
      <c r="PMX3" s="157"/>
      <c r="PMY3" s="157"/>
      <c r="PMZ3" s="157"/>
      <c r="PNA3" s="157"/>
      <c r="PNB3" s="157"/>
      <c r="PNC3" s="157"/>
      <c r="PND3" s="157"/>
      <c r="PNE3" s="157"/>
      <c r="PNF3" s="157"/>
      <c r="PNG3" s="157"/>
      <c r="PNH3" s="157"/>
      <c r="PNI3" s="157"/>
      <c r="PNJ3" s="157"/>
      <c r="PNK3" s="157"/>
      <c r="PNL3" s="157"/>
      <c r="PNM3" s="157"/>
      <c r="PNN3" s="157"/>
      <c r="PNO3" s="157"/>
      <c r="PNP3" s="157"/>
      <c r="PNQ3" s="157"/>
      <c r="PNR3" s="157"/>
      <c r="PNS3" s="157"/>
      <c r="PNT3" s="157"/>
      <c r="PNU3" s="157"/>
      <c r="PNV3" s="157"/>
      <c r="PNW3" s="157"/>
      <c r="PNX3" s="157"/>
      <c r="PNY3" s="157"/>
      <c r="PNZ3" s="157"/>
      <c r="POA3" s="157"/>
      <c r="POB3" s="157"/>
      <c r="POC3" s="157"/>
      <c r="POD3" s="157"/>
      <c r="POE3" s="157"/>
      <c r="POF3" s="157"/>
      <c r="POG3" s="157"/>
      <c r="POH3" s="157"/>
      <c r="POI3" s="157"/>
      <c r="POJ3" s="157"/>
      <c r="POK3" s="157"/>
      <c r="POL3" s="157"/>
      <c r="POM3" s="157"/>
      <c r="PON3" s="157"/>
      <c r="POO3" s="157"/>
      <c r="POP3" s="157"/>
      <c r="POQ3" s="157"/>
      <c r="POR3" s="157"/>
      <c r="POS3" s="157"/>
      <c r="POT3" s="157"/>
      <c r="POU3" s="157"/>
      <c r="POV3" s="157"/>
      <c r="POW3" s="157"/>
      <c r="POX3" s="157"/>
      <c r="POY3" s="157"/>
      <c r="POZ3" s="157"/>
      <c r="PPA3" s="157"/>
      <c r="PPB3" s="157"/>
      <c r="PPC3" s="157"/>
      <c r="PPD3" s="157"/>
      <c r="PPE3" s="157"/>
      <c r="PPF3" s="157"/>
      <c r="PPG3" s="157"/>
      <c r="PPH3" s="157"/>
      <c r="PPI3" s="157"/>
      <c r="PPJ3" s="157"/>
      <c r="PPK3" s="157"/>
      <c r="PPL3" s="157"/>
      <c r="PPM3" s="157"/>
      <c r="PPN3" s="157"/>
      <c r="PPO3" s="157"/>
      <c r="PPP3" s="157"/>
      <c r="PPQ3" s="157"/>
      <c r="PPR3" s="157"/>
      <c r="PPS3" s="157"/>
      <c r="PPT3" s="157"/>
      <c r="PPU3" s="157"/>
      <c r="PPV3" s="157"/>
      <c r="PPW3" s="157"/>
      <c r="PPX3" s="157"/>
      <c r="PPY3" s="157"/>
      <c r="PPZ3" s="157"/>
      <c r="PQA3" s="157"/>
      <c r="PQB3" s="157"/>
      <c r="PQC3" s="157"/>
      <c r="PQD3" s="157"/>
      <c r="PQE3" s="157"/>
      <c r="PQF3" s="157"/>
      <c r="PQG3" s="157"/>
      <c r="PQH3" s="157"/>
      <c r="PQI3" s="157"/>
      <c r="PQJ3" s="157"/>
      <c r="PQK3" s="157"/>
      <c r="PQL3" s="157"/>
      <c r="PQM3" s="157"/>
      <c r="PQN3" s="157"/>
      <c r="PQO3" s="157"/>
      <c r="PQP3" s="157"/>
      <c r="PQQ3" s="157"/>
      <c r="PQR3" s="157"/>
      <c r="PQS3" s="157"/>
      <c r="PQT3" s="157"/>
      <c r="PQU3" s="157"/>
      <c r="PQV3" s="157"/>
      <c r="PQW3" s="157"/>
      <c r="PQX3" s="157"/>
      <c r="PQY3" s="157"/>
      <c r="PQZ3" s="157"/>
      <c r="PRA3" s="157"/>
      <c r="PRB3" s="157"/>
      <c r="PRC3" s="157"/>
      <c r="PRD3" s="157"/>
      <c r="PRE3" s="157"/>
      <c r="PRF3" s="157"/>
      <c r="PRG3" s="157"/>
      <c r="PRH3" s="157"/>
      <c r="PRI3" s="157"/>
      <c r="PRJ3" s="157"/>
      <c r="PRK3" s="157"/>
      <c r="PRL3" s="157"/>
      <c r="PRM3" s="157"/>
      <c r="PRN3" s="157"/>
      <c r="PRO3" s="157"/>
      <c r="PRP3" s="157"/>
      <c r="PRQ3" s="157"/>
      <c r="PRR3" s="157"/>
      <c r="PRS3" s="157"/>
      <c r="PRT3" s="157"/>
      <c r="PRU3" s="157"/>
      <c r="PRV3" s="157"/>
      <c r="PRW3" s="157"/>
      <c r="PRX3" s="157"/>
      <c r="PRY3" s="157"/>
      <c r="PRZ3" s="157"/>
      <c r="PSA3" s="157"/>
      <c r="PSB3" s="157"/>
      <c r="PSC3" s="157"/>
      <c r="PSD3" s="157"/>
      <c r="PSE3" s="157"/>
      <c r="PSF3" s="157"/>
      <c r="PSG3" s="157"/>
      <c r="PSH3" s="157"/>
      <c r="PSI3" s="157"/>
      <c r="PSJ3" s="157"/>
      <c r="PSK3" s="157"/>
      <c r="PSL3" s="157"/>
      <c r="PSM3" s="157"/>
      <c r="PSN3" s="157"/>
      <c r="PSO3" s="157"/>
      <c r="PSP3" s="157"/>
      <c r="PSQ3" s="157"/>
      <c r="PSR3" s="157"/>
      <c r="PSS3" s="157"/>
      <c r="PST3" s="157"/>
      <c r="PSU3" s="157"/>
      <c r="PSV3" s="157"/>
      <c r="PSW3" s="157"/>
      <c r="PSX3" s="157"/>
      <c r="PSY3" s="157"/>
      <c r="PSZ3" s="157"/>
      <c r="PTA3" s="157"/>
      <c r="PTB3" s="157"/>
      <c r="PTC3" s="157"/>
      <c r="PTD3" s="157"/>
      <c r="PTE3" s="157"/>
      <c r="PTF3" s="157"/>
      <c r="PTG3" s="157"/>
      <c r="PTH3" s="157"/>
      <c r="PTI3" s="157"/>
      <c r="PTJ3" s="157"/>
      <c r="PTK3" s="157"/>
      <c r="PTL3" s="157"/>
      <c r="PTM3" s="157"/>
      <c r="PTN3" s="157"/>
      <c r="PTO3" s="157"/>
      <c r="PTP3" s="157"/>
      <c r="PTQ3" s="157"/>
      <c r="PTR3" s="157"/>
      <c r="PTS3" s="157"/>
      <c r="PTT3" s="157"/>
      <c r="PTU3" s="157"/>
      <c r="PTV3" s="157"/>
      <c r="PTW3" s="157"/>
      <c r="PTX3" s="157"/>
      <c r="PTY3" s="157"/>
      <c r="PTZ3" s="157"/>
      <c r="PUA3" s="157"/>
      <c r="PUB3" s="157"/>
      <c r="PUC3" s="157"/>
      <c r="PUD3" s="157"/>
      <c r="PUE3" s="157"/>
      <c r="PUF3" s="157"/>
      <c r="PUG3" s="157"/>
      <c r="PUH3" s="157"/>
      <c r="PUI3" s="157"/>
      <c r="PUJ3" s="157"/>
      <c r="PUK3" s="157"/>
      <c r="PUL3" s="157"/>
      <c r="PUM3" s="157"/>
      <c r="PUN3" s="157"/>
      <c r="PUO3" s="157"/>
      <c r="PUP3" s="157"/>
      <c r="PUQ3" s="157"/>
      <c r="PUR3" s="157"/>
      <c r="PUS3" s="157"/>
      <c r="PUT3" s="157"/>
      <c r="PUU3" s="157"/>
      <c r="PUV3" s="157"/>
      <c r="PUW3" s="157"/>
      <c r="PUX3" s="157"/>
      <c r="PUY3" s="157"/>
      <c r="PUZ3" s="157"/>
      <c r="PVA3" s="157"/>
      <c r="PVB3" s="157"/>
      <c r="PVC3" s="157"/>
      <c r="PVD3" s="157"/>
      <c r="PVE3" s="157"/>
      <c r="PVF3" s="157"/>
      <c r="PVG3" s="157"/>
      <c r="PVH3" s="157"/>
      <c r="PVI3" s="157"/>
      <c r="PVJ3" s="157"/>
      <c r="PVK3" s="157"/>
      <c r="PVL3" s="157"/>
      <c r="PVM3" s="157"/>
      <c r="PVN3" s="157"/>
      <c r="PVO3" s="157"/>
      <c r="PVP3" s="157"/>
      <c r="PVQ3" s="157"/>
      <c r="PVR3" s="157"/>
      <c r="PVS3" s="157"/>
      <c r="PVT3" s="157"/>
      <c r="PVU3" s="157"/>
      <c r="PVV3" s="157"/>
      <c r="PVW3" s="157"/>
      <c r="PVX3" s="157"/>
      <c r="PVY3" s="157"/>
      <c r="PVZ3" s="157"/>
      <c r="PWA3" s="157"/>
      <c r="PWB3" s="157"/>
      <c r="PWC3" s="157"/>
      <c r="PWD3" s="157"/>
      <c r="PWE3" s="157"/>
      <c r="PWF3" s="157"/>
      <c r="PWG3" s="157"/>
      <c r="PWH3" s="157"/>
      <c r="PWI3" s="157"/>
      <c r="PWJ3" s="157"/>
      <c r="PWK3" s="157"/>
      <c r="PWL3" s="157"/>
      <c r="PWM3" s="157"/>
      <c r="PWN3" s="157"/>
      <c r="PWO3" s="157"/>
      <c r="PWP3" s="157"/>
      <c r="PWQ3" s="157"/>
      <c r="PWR3" s="157"/>
      <c r="PWS3" s="157"/>
      <c r="PWT3" s="157"/>
      <c r="PWU3" s="157"/>
      <c r="PWV3" s="157"/>
      <c r="PWW3" s="157"/>
      <c r="PWX3" s="157"/>
      <c r="PWY3" s="157"/>
      <c r="PWZ3" s="157"/>
      <c r="PXA3" s="157"/>
      <c r="PXB3" s="157"/>
      <c r="PXC3" s="157"/>
      <c r="PXD3" s="157"/>
      <c r="PXE3" s="157"/>
      <c r="PXF3" s="157"/>
      <c r="PXG3" s="157"/>
      <c r="PXH3" s="157"/>
      <c r="PXI3" s="157"/>
      <c r="PXJ3" s="157"/>
      <c r="PXK3" s="157"/>
      <c r="PXL3" s="157"/>
      <c r="PXM3" s="157"/>
      <c r="PXN3" s="157"/>
      <c r="PXO3" s="157"/>
      <c r="PXP3" s="157"/>
      <c r="PXQ3" s="157"/>
      <c r="PXR3" s="157"/>
      <c r="PXS3" s="157"/>
      <c r="PXT3" s="157"/>
      <c r="PXU3" s="157"/>
      <c r="PXV3" s="157"/>
      <c r="PXW3" s="157"/>
      <c r="PXX3" s="157"/>
      <c r="PXY3" s="157"/>
      <c r="PXZ3" s="157"/>
      <c r="PYA3" s="157"/>
      <c r="PYB3" s="157"/>
      <c r="PYC3" s="157"/>
      <c r="PYD3" s="157"/>
      <c r="PYE3" s="157"/>
      <c r="PYF3" s="157"/>
      <c r="PYG3" s="157"/>
      <c r="PYH3" s="157"/>
      <c r="PYI3" s="157"/>
      <c r="PYJ3" s="157"/>
      <c r="PYK3" s="157"/>
      <c r="PYL3" s="157"/>
      <c r="PYM3" s="157"/>
      <c r="PYN3" s="157"/>
      <c r="PYO3" s="157"/>
      <c r="PYP3" s="157"/>
      <c r="PYQ3" s="157"/>
      <c r="PYR3" s="157"/>
      <c r="PYS3" s="157"/>
      <c r="PYT3" s="157"/>
      <c r="PYU3" s="157"/>
      <c r="PYV3" s="157"/>
      <c r="PYW3" s="157"/>
      <c r="PYX3" s="157"/>
      <c r="PYY3" s="157"/>
      <c r="PYZ3" s="157"/>
      <c r="PZA3" s="157"/>
      <c r="PZB3" s="157"/>
      <c r="PZC3" s="157"/>
      <c r="PZD3" s="157"/>
      <c r="PZE3" s="157"/>
      <c r="PZF3" s="157"/>
      <c r="PZG3" s="157"/>
      <c r="PZH3" s="157"/>
      <c r="PZI3" s="157"/>
      <c r="PZJ3" s="157"/>
      <c r="PZK3" s="157"/>
      <c r="PZL3" s="157"/>
      <c r="PZM3" s="157"/>
      <c r="PZN3" s="157"/>
      <c r="PZO3" s="157"/>
      <c r="PZP3" s="157"/>
      <c r="PZQ3" s="157"/>
      <c r="PZR3" s="157"/>
      <c r="PZS3" s="157"/>
      <c r="PZT3" s="157"/>
      <c r="PZU3" s="157"/>
      <c r="PZV3" s="157"/>
      <c r="PZW3" s="157"/>
      <c r="PZX3" s="157"/>
      <c r="PZY3" s="157"/>
      <c r="PZZ3" s="157"/>
      <c r="QAA3" s="157"/>
      <c r="QAB3" s="157"/>
      <c r="QAC3" s="157"/>
      <c r="QAD3" s="157"/>
      <c r="QAE3" s="157"/>
      <c r="QAF3" s="157"/>
      <c r="QAG3" s="157"/>
      <c r="QAH3" s="157"/>
      <c r="QAI3" s="157"/>
      <c r="QAJ3" s="157"/>
      <c r="QAK3" s="157"/>
      <c r="QAL3" s="157"/>
      <c r="QAM3" s="157"/>
      <c r="QAN3" s="157"/>
      <c r="QAO3" s="157"/>
      <c r="QAP3" s="157"/>
      <c r="QAQ3" s="157"/>
      <c r="QAR3" s="157"/>
      <c r="QAS3" s="157"/>
      <c r="QAT3" s="157"/>
      <c r="QAU3" s="157"/>
      <c r="QAV3" s="157"/>
      <c r="QAW3" s="157"/>
      <c r="QAX3" s="157"/>
      <c r="QAY3" s="157"/>
      <c r="QAZ3" s="157"/>
      <c r="QBA3" s="157"/>
      <c r="QBB3" s="157"/>
      <c r="QBC3" s="157"/>
      <c r="QBD3" s="157"/>
      <c r="QBE3" s="157"/>
      <c r="QBF3" s="157"/>
      <c r="QBG3" s="157"/>
      <c r="QBH3" s="157"/>
      <c r="QBI3" s="157"/>
      <c r="QBJ3" s="157"/>
      <c r="QBK3" s="157"/>
      <c r="QBL3" s="157"/>
      <c r="QBM3" s="157"/>
      <c r="QBN3" s="157"/>
      <c r="QBO3" s="157"/>
      <c r="QBP3" s="157"/>
      <c r="QBQ3" s="157"/>
      <c r="QBR3" s="157"/>
      <c r="QBS3" s="157"/>
      <c r="QBT3" s="157"/>
      <c r="QBU3" s="157"/>
      <c r="QBV3" s="157"/>
      <c r="QBW3" s="157"/>
      <c r="QBX3" s="157"/>
      <c r="QBY3" s="157"/>
      <c r="QBZ3" s="157"/>
      <c r="QCA3" s="157"/>
      <c r="QCB3" s="157"/>
      <c r="QCC3" s="157"/>
      <c r="QCD3" s="157"/>
      <c r="QCE3" s="157"/>
      <c r="QCF3" s="157"/>
      <c r="QCG3" s="157"/>
      <c r="QCH3" s="157"/>
      <c r="QCI3" s="157"/>
      <c r="QCJ3" s="157"/>
      <c r="QCK3" s="157"/>
      <c r="QCL3" s="157"/>
      <c r="QCM3" s="157"/>
      <c r="QCN3" s="157"/>
      <c r="QCO3" s="157"/>
      <c r="QCP3" s="157"/>
      <c r="QCQ3" s="157"/>
      <c r="QCR3" s="157"/>
      <c r="QCS3" s="157"/>
      <c r="QCT3" s="157"/>
      <c r="QCU3" s="157"/>
      <c r="QCV3" s="157"/>
      <c r="QCW3" s="157"/>
      <c r="QCX3" s="157"/>
      <c r="QCY3" s="157"/>
      <c r="QCZ3" s="157"/>
      <c r="QDA3" s="157"/>
      <c r="QDB3" s="157"/>
      <c r="QDC3" s="157"/>
      <c r="QDD3" s="157"/>
      <c r="QDE3" s="157"/>
      <c r="QDF3" s="157"/>
      <c r="QDG3" s="157"/>
      <c r="QDH3" s="157"/>
      <c r="QDI3" s="157"/>
      <c r="QDJ3" s="157"/>
      <c r="QDK3" s="157"/>
      <c r="QDL3" s="157"/>
      <c r="QDM3" s="157"/>
      <c r="QDN3" s="157"/>
      <c r="QDO3" s="157"/>
      <c r="QDP3" s="157"/>
      <c r="QDQ3" s="157"/>
      <c r="QDR3" s="157"/>
      <c r="QDS3" s="157"/>
      <c r="QDT3" s="157"/>
      <c r="QDU3" s="157"/>
      <c r="QDV3" s="157"/>
      <c r="QDW3" s="157"/>
      <c r="QDX3" s="157"/>
      <c r="QDY3" s="157"/>
      <c r="QDZ3" s="157"/>
      <c r="QEA3" s="157"/>
      <c r="QEB3" s="157"/>
      <c r="QEC3" s="157"/>
      <c r="QED3" s="157"/>
      <c r="QEE3" s="157"/>
      <c r="QEF3" s="157"/>
      <c r="QEG3" s="157"/>
      <c r="QEH3" s="157"/>
      <c r="QEI3" s="157"/>
      <c r="QEJ3" s="157"/>
      <c r="QEK3" s="157"/>
      <c r="QEL3" s="157"/>
      <c r="QEM3" s="157"/>
      <c r="QEN3" s="157"/>
      <c r="QEO3" s="157"/>
      <c r="QEP3" s="157"/>
      <c r="QEQ3" s="157"/>
      <c r="QER3" s="157"/>
      <c r="QES3" s="157"/>
      <c r="QET3" s="157"/>
      <c r="QEU3" s="157"/>
      <c r="QEV3" s="157"/>
      <c r="QEW3" s="157"/>
      <c r="QEX3" s="157"/>
      <c r="QEY3" s="157"/>
      <c r="QEZ3" s="157"/>
      <c r="QFA3" s="157"/>
      <c r="QFB3" s="157"/>
      <c r="QFC3" s="157"/>
      <c r="QFD3" s="157"/>
      <c r="QFE3" s="157"/>
      <c r="QFF3" s="157"/>
      <c r="QFG3" s="157"/>
      <c r="QFH3" s="157"/>
      <c r="QFI3" s="157"/>
      <c r="QFJ3" s="157"/>
      <c r="QFK3" s="157"/>
      <c r="QFL3" s="157"/>
      <c r="QFM3" s="157"/>
      <c r="QFN3" s="157"/>
      <c r="QFO3" s="157"/>
      <c r="QFP3" s="157"/>
      <c r="QFQ3" s="157"/>
      <c r="QFR3" s="157"/>
      <c r="QFS3" s="157"/>
      <c r="QFT3" s="157"/>
      <c r="QFU3" s="157"/>
      <c r="QFV3" s="157"/>
      <c r="QFW3" s="157"/>
      <c r="QFX3" s="157"/>
      <c r="QFY3" s="157"/>
      <c r="QFZ3" s="157"/>
      <c r="QGA3" s="157"/>
      <c r="QGB3" s="157"/>
      <c r="QGC3" s="157"/>
      <c r="QGD3" s="157"/>
      <c r="QGE3" s="157"/>
      <c r="QGF3" s="157"/>
      <c r="QGG3" s="157"/>
      <c r="QGH3" s="157"/>
      <c r="QGI3" s="157"/>
      <c r="QGJ3" s="157"/>
      <c r="QGK3" s="157"/>
      <c r="QGL3" s="157"/>
      <c r="QGM3" s="157"/>
      <c r="QGN3" s="157"/>
      <c r="QGO3" s="157"/>
      <c r="QGP3" s="157"/>
      <c r="QGQ3" s="157"/>
      <c r="QGR3" s="157"/>
      <c r="QGS3" s="157"/>
      <c r="QGT3" s="157"/>
      <c r="QGU3" s="157"/>
      <c r="QGV3" s="157"/>
      <c r="QGW3" s="157"/>
      <c r="QGX3" s="157"/>
      <c r="QGY3" s="157"/>
      <c r="QGZ3" s="157"/>
      <c r="QHA3" s="157"/>
      <c r="QHB3" s="157"/>
      <c r="QHC3" s="157"/>
      <c r="QHD3" s="157"/>
      <c r="QHE3" s="157"/>
      <c r="QHF3" s="157"/>
      <c r="QHG3" s="157"/>
      <c r="QHH3" s="157"/>
      <c r="QHI3" s="157"/>
      <c r="QHJ3" s="157"/>
      <c r="QHK3" s="157"/>
      <c r="QHL3" s="157"/>
      <c r="QHM3" s="157"/>
      <c r="QHN3" s="157"/>
      <c r="QHO3" s="157"/>
      <c r="QHP3" s="157"/>
      <c r="QHQ3" s="157"/>
      <c r="QHR3" s="157"/>
      <c r="QHS3" s="157"/>
      <c r="QHT3" s="157"/>
      <c r="QHU3" s="157"/>
      <c r="QHV3" s="157"/>
      <c r="QHW3" s="157"/>
      <c r="QHX3" s="157"/>
      <c r="QHY3" s="157"/>
      <c r="QHZ3" s="157"/>
      <c r="QIA3" s="157"/>
      <c r="QIB3" s="157"/>
      <c r="QIC3" s="157"/>
      <c r="QID3" s="157"/>
      <c r="QIE3" s="157"/>
      <c r="QIF3" s="157"/>
      <c r="QIG3" s="157"/>
      <c r="QIH3" s="157"/>
      <c r="QII3" s="157"/>
      <c r="QIJ3" s="157"/>
      <c r="QIK3" s="157"/>
      <c r="QIL3" s="157"/>
      <c r="QIM3" s="157"/>
      <c r="QIN3" s="157"/>
      <c r="QIO3" s="157"/>
      <c r="QIP3" s="157"/>
      <c r="QIQ3" s="157"/>
      <c r="QIR3" s="157"/>
      <c r="QIS3" s="157"/>
      <c r="QIT3" s="157"/>
      <c r="QIU3" s="157"/>
      <c r="QIV3" s="157"/>
      <c r="QIW3" s="157"/>
      <c r="QIX3" s="157"/>
      <c r="QIY3" s="157"/>
      <c r="QIZ3" s="157"/>
      <c r="QJA3" s="157"/>
      <c r="QJB3" s="157"/>
      <c r="QJC3" s="157"/>
      <c r="QJD3" s="157"/>
      <c r="QJE3" s="157"/>
      <c r="QJF3" s="157"/>
      <c r="QJG3" s="157"/>
      <c r="QJH3" s="157"/>
      <c r="QJI3" s="157"/>
      <c r="QJJ3" s="157"/>
      <c r="QJK3" s="157"/>
      <c r="QJL3" s="157"/>
      <c r="QJM3" s="157"/>
      <c r="QJN3" s="157"/>
      <c r="QJO3" s="157"/>
      <c r="QJP3" s="157"/>
      <c r="QJQ3" s="157"/>
      <c r="QJR3" s="157"/>
      <c r="QJS3" s="157"/>
      <c r="QJT3" s="157"/>
      <c r="QJU3" s="157"/>
      <c r="QJV3" s="157"/>
      <c r="QJW3" s="157"/>
      <c r="QJX3" s="157"/>
      <c r="QJY3" s="157"/>
      <c r="QJZ3" s="157"/>
      <c r="QKA3" s="157"/>
      <c r="QKB3" s="157"/>
      <c r="QKC3" s="157"/>
      <c r="QKD3" s="157"/>
      <c r="QKE3" s="157"/>
      <c r="QKF3" s="157"/>
      <c r="QKG3" s="157"/>
      <c r="QKH3" s="157"/>
      <c r="QKI3" s="157"/>
      <c r="QKJ3" s="157"/>
      <c r="QKK3" s="157"/>
      <c r="QKL3" s="157"/>
      <c r="QKM3" s="157"/>
      <c r="QKN3" s="157"/>
      <c r="QKO3" s="157"/>
      <c r="QKP3" s="157"/>
      <c r="QKQ3" s="157"/>
      <c r="QKR3" s="157"/>
      <c r="QKS3" s="157"/>
      <c r="QKT3" s="157"/>
      <c r="QKU3" s="157"/>
      <c r="QKV3" s="157"/>
      <c r="QKW3" s="157"/>
      <c r="QKX3" s="157"/>
      <c r="QKY3" s="157"/>
      <c r="QKZ3" s="157"/>
      <c r="QLA3" s="157"/>
      <c r="QLB3" s="157"/>
      <c r="QLC3" s="157"/>
      <c r="QLD3" s="157"/>
      <c r="QLE3" s="157"/>
      <c r="QLF3" s="157"/>
      <c r="QLG3" s="157"/>
      <c r="QLH3" s="157"/>
      <c r="QLI3" s="157"/>
      <c r="QLJ3" s="157"/>
      <c r="QLK3" s="157"/>
      <c r="QLL3" s="157"/>
      <c r="QLM3" s="157"/>
      <c r="QLN3" s="157"/>
      <c r="QLO3" s="157"/>
      <c r="QLP3" s="157"/>
      <c r="QLQ3" s="157"/>
      <c r="QLR3" s="157"/>
      <c r="QLS3" s="157"/>
      <c r="QLT3" s="157"/>
      <c r="QLU3" s="157"/>
      <c r="QLV3" s="157"/>
      <c r="QLW3" s="157"/>
      <c r="QLX3" s="157"/>
      <c r="QLY3" s="157"/>
      <c r="QLZ3" s="157"/>
      <c r="QMA3" s="157"/>
      <c r="QMB3" s="157"/>
      <c r="QMC3" s="157"/>
      <c r="QMD3" s="157"/>
      <c r="QME3" s="157"/>
      <c r="QMF3" s="157"/>
      <c r="QMG3" s="157"/>
      <c r="QMH3" s="157"/>
      <c r="QMI3" s="157"/>
      <c r="QMJ3" s="157"/>
      <c r="QMK3" s="157"/>
      <c r="QML3" s="157"/>
      <c r="QMM3" s="157"/>
      <c r="QMN3" s="157"/>
      <c r="QMO3" s="157"/>
      <c r="QMP3" s="157"/>
      <c r="QMQ3" s="157"/>
      <c r="QMR3" s="157"/>
      <c r="QMS3" s="157"/>
      <c r="QMT3" s="157"/>
      <c r="QMU3" s="157"/>
      <c r="QMV3" s="157"/>
      <c r="QMW3" s="157"/>
      <c r="QMX3" s="157"/>
      <c r="QMY3" s="157"/>
      <c r="QMZ3" s="157"/>
      <c r="QNA3" s="157"/>
      <c r="QNB3" s="157"/>
      <c r="QNC3" s="157"/>
      <c r="QND3" s="157"/>
      <c r="QNE3" s="157"/>
      <c r="QNF3" s="157"/>
      <c r="QNG3" s="157"/>
      <c r="QNH3" s="157"/>
      <c r="QNI3" s="157"/>
      <c r="QNJ3" s="157"/>
      <c r="QNK3" s="157"/>
      <c r="QNL3" s="157"/>
      <c r="QNM3" s="157"/>
      <c r="QNN3" s="157"/>
      <c r="QNO3" s="157"/>
      <c r="QNP3" s="157"/>
      <c r="QNQ3" s="157"/>
      <c r="QNR3" s="157"/>
      <c r="QNS3" s="157"/>
      <c r="QNT3" s="157"/>
      <c r="QNU3" s="157"/>
      <c r="QNV3" s="157"/>
      <c r="QNW3" s="157"/>
      <c r="QNX3" s="157"/>
      <c r="QNY3" s="157"/>
      <c r="QNZ3" s="157"/>
      <c r="QOA3" s="157"/>
      <c r="QOB3" s="157"/>
      <c r="QOC3" s="157"/>
      <c r="QOD3" s="157"/>
      <c r="QOE3" s="157"/>
      <c r="QOF3" s="157"/>
      <c r="QOG3" s="157"/>
      <c r="QOH3" s="157"/>
      <c r="QOI3" s="157"/>
      <c r="QOJ3" s="157"/>
      <c r="QOK3" s="157"/>
      <c r="QOL3" s="157"/>
      <c r="QOM3" s="157"/>
      <c r="QON3" s="157"/>
      <c r="QOO3" s="157"/>
      <c r="QOP3" s="157"/>
      <c r="QOQ3" s="157"/>
      <c r="QOR3" s="157"/>
      <c r="QOS3" s="157"/>
      <c r="QOT3" s="157"/>
      <c r="QOU3" s="157"/>
      <c r="QOV3" s="157"/>
      <c r="QOW3" s="157"/>
      <c r="QOX3" s="157"/>
      <c r="QOY3" s="157"/>
      <c r="QOZ3" s="157"/>
      <c r="QPA3" s="157"/>
      <c r="QPB3" s="157"/>
      <c r="QPC3" s="157"/>
      <c r="QPD3" s="157"/>
      <c r="QPE3" s="157"/>
      <c r="QPF3" s="157"/>
      <c r="QPG3" s="157"/>
      <c r="QPH3" s="157"/>
      <c r="QPI3" s="157"/>
      <c r="QPJ3" s="157"/>
      <c r="QPK3" s="157"/>
      <c r="QPL3" s="157"/>
      <c r="QPM3" s="157"/>
      <c r="QPN3" s="157"/>
      <c r="QPO3" s="157"/>
      <c r="QPP3" s="157"/>
      <c r="QPQ3" s="157"/>
      <c r="QPR3" s="157"/>
      <c r="QPS3" s="157"/>
      <c r="QPT3" s="157"/>
      <c r="QPU3" s="157"/>
      <c r="QPV3" s="157"/>
      <c r="QPW3" s="157"/>
      <c r="QPX3" s="157"/>
      <c r="QPY3" s="157"/>
      <c r="QPZ3" s="157"/>
      <c r="QQA3" s="157"/>
      <c r="QQB3" s="157"/>
      <c r="QQC3" s="157"/>
      <c r="QQD3" s="157"/>
      <c r="QQE3" s="157"/>
      <c r="QQF3" s="157"/>
      <c r="QQG3" s="157"/>
      <c r="QQH3" s="157"/>
      <c r="QQI3" s="157"/>
      <c r="QQJ3" s="157"/>
      <c r="QQK3" s="157"/>
      <c r="QQL3" s="157"/>
      <c r="QQM3" s="157"/>
      <c r="QQN3" s="157"/>
      <c r="QQO3" s="157"/>
      <c r="QQP3" s="157"/>
      <c r="QQQ3" s="157"/>
      <c r="QQR3" s="157"/>
      <c r="QQS3" s="157"/>
      <c r="QQT3" s="157"/>
      <c r="QQU3" s="157"/>
      <c r="QQV3" s="157"/>
      <c r="QQW3" s="157"/>
      <c r="QQX3" s="157"/>
      <c r="QQY3" s="157"/>
      <c r="QQZ3" s="157"/>
      <c r="QRA3" s="157"/>
      <c r="QRB3" s="157"/>
      <c r="QRC3" s="157"/>
      <c r="QRD3" s="157"/>
      <c r="QRE3" s="157"/>
      <c r="QRF3" s="157"/>
      <c r="QRG3" s="157"/>
      <c r="QRH3" s="157"/>
      <c r="QRI3" s="157"/>
      <c r="QRJ3" s="157"/>
      <c r="QRK3" s="157"/>
      <c r="QRL3" s="157"/>
      <c r="QRM3" s="157"/>
      <c r="QRN3" s="157"/>
      <c r="QRO3" s="157"/>
      <c r="QRP3" s="157"/>
      <c r="QRQ3" s="157"/>
      <c r="QRR3" s="157"/>
      <c r="QRS3" s="157"/>
      <c r="QRT3" s="157"/>
      <c r="QRU3" s="157"/>
      <c r="QRV3" s="157"/>
      <c r="QRW3" s="157"/>
      <c r="QRX3" s="157"/>
      <c r="QRY3" s="157"/>
      <c r="QRZ3" s="157"/>
      <c r="QSA3" s="157"/>
      <c r="QSB3" s="157"/>
      <c r="QSC3" s="157"/>
      <c r="QSD3" s="157"/>
      <c r="QSE3" s="157"/>
      <c r="QSF3" s="157"/>
      <c r="QSG3" s="157"/>
      <c r="QSH3" s="157"/>
      <c r="QSI3" s="157"/>
      <c r="QSJ3" s="157"/>
      <c r="QSK3" s="157"/>
      <c r="QSL3" s="157"/>
      <c r="QSM3" s="157"/>
      <c r="QSN3" s="157"/>
      <c r="QSO3" s="157"/>
      <c r="QSP3" s="157"/>
      <c r="QSQ3" s="157"/>
      <c r="QSR3" s="157"/>
      <c r="QSS3" s="157"/>
      <c r="QST3" s="157"/>
      <c r="QSU3" s="157"/>
      <c r="QSV3" s="157"/>
      <c r="QSW3" s="157"/>
      <c r="QSX3" s="157"/>
      <c r="QSY3" s="157"/>
      <c r="QSZ3" s="157"/>
      <c r="QTA3" s="157"/>
      <c r="QTB3" s="157"/>
      <c r="QTC3" s="157"/>
      <c r="QTD3" s="157"/>
      <c r="QTE3" s="157"/>
      <c r="QTF3" s="157"/>
      <c r="QTG3" s="157"/>
      <c r="QTH3" s="157"/>
      <c r="QTI3" s="157"/>
      <c r="QTJ3" s="157"/>
      <c r="QTK3" s="157"/>
      <c r="QTL3" s="157"/>
      <c r="QTM3" s="157"/>
      <c r="QTN3" s="157"/>
      <c r="QTO3" s="157"/>
      <c r="QTP3" s="157"/>
      <c r="QTQ3" s="157"/>
      <c r="QTR3" s="157"/>
      <c r="QTS3" s="157"/>
      <c r="QTT3" s="157"/>
      <c r="QTU3" s="157"/>
      <c r="QTV3" s="157"/>
      <c r="QTW3" s="157"/>
      <c r="QTX3" s="157"/>
      <c r="QTY3" s="157"/>
      <c r="QTZ3" s="157"/>
      <c r="QUA3" s="157"/>
      <c r="QUB3" s="157"/>
      <c r="QUC3" s="157"/>
      <c r="QUD3" s="157"/>
      <c r="QUE3" s="157"/>
      <c r="QUF3" s="157"/>
      <c r="QUG3" s="157"/>
      <c r="QUH3" s="157"/>
      <c r="QUI3" s="157"/>
      <c r="QUJ3" s="157"/>
      <c r="QUK3" s="157"/>
      <c r="QUL3" s="157"/>
      <c r="QUM3" s="157"/>
      <c r="QUN3" s="157"/>
      <c r="QUO3" s="157"/>
      <c r="QUP3" s="157"/>
      <c r="QUQ3" s="157"/>
      <c r="QUR3" s="157"/>
      <c r="QUS3" s="157"/>
      <c r="QUT3" s="157"/>
      <c r="QUU3" s="157"/>
      <c r="QUV3" s="157"/>
      <c r="QUW3" s="157"/>
      <c r="QUX3" s="157"/>
      <c r="QUY3" s="157"/>
      <c r="QUZ3" s="157"/>
      <c r="QVA3" s="157"/>
      <c r="QVB3" s="157"/>
      <c r="QVC3" s="157"/>
      <c r="QVD3" s="157"/>
      <c r="QVE3" s="157"/>
      <c r="QVF3" s="157"/>
      <c r="QVG3" s="157"/>
      <c r="QVH3" s="157"/>
      <c r="QVI3" s="157"/>
      <c r="QVJ3" s="157"/>
      <c r="QVK3" s="157"/>
      <c r="QVL3" s="157"/>
      <c r="QVM3" s="157"/>
      <c r="QVN3" s="157"/>
      <c r="QVO3" s="157"/>
      <c r="QVP3" s="157"/>
      <c r="QVQ3" s="157"/>
      <c r="QVR3" s="157"/>
      <c r="QVS3" s="157"/>
      <c r="QVT3" s="157"/>
      <c r="QVU3" s="157"/>
      <c r="QVV3" s="157"/>
      <c r="QVW3" s="157"/>
      <c r="QVX3" s="157"/>
      <c r="QVY3" s="157"/>
      <c r="QVZ3" s="157"/>
      <c r="QWA3" s="157"/>
      <c r="QWB3" s="157"/>
      <c r="QWC3" s="157"/>
      <c r="QWD3" s="157"/>
      <c r="QWE3" s="157"/>
      <c r="QWF3" s="157"/>
      <c r="QWG3" s="157"/>
      <c r="QWH3" s="157"/>
      <c r="QWI3" s="157"/>
      <c r="QWJ3" s="157"/>
      <c r="QWK3" s="157"/>
      <c r="QWL3" s="157"/>
      <c r="QWM3" s="157"/>
      <c r="QWN3" s="157"/>
      <c r="QWO3" s="157"/>
      <c r="QWP3" s="157"/>
      <c r="QWQ3" s="157"/>
      <c r="QWR3" s="157"/>
      <c r="QWS3" s="157"/>
      <c r="QWT3" s="157"/>
      <c r="QWU3" s="157"/>
      <c r="QWV3" s="157"/>
      <c r="QWW3" s="157"/>
      <c r="QWX3" s="157"/>
      <c r="QWY3" s="157"/>
      <c r="QWZ3" s="157"/>
      <c r="QXA3" s="157"/>
      <c r="QXB3" s="157"/>
      <c r="QXC3" s="157"/>
      <c r="QXD3" s="157"/>
      <c r="QXE3" s="157"/>
      <c r="QXF3" s="157"/>
      <c r="QXG3" s="157"/>
      <c r="QXH3" s="157"/>
      <c r="QXI3" s="157"/>
      <c r="QXJ3" s="157"/>
      <c r="QXK3" s="157"/>
      <c r="QXL3" s="157"/>
      <c r="QXM3" s="157"/>
      <c r="QXN3" s="157"/>
      <c r="QXO3" s="157"/>
      <c r="QXP3" s="157"/>
      <c r="QXQ3" s="157"/>
      <c r="QXR3" s="157"/>
      <c r="QXS3" s="157"/>
      <c r="QXT3" s="157"/>
      <c r="QXU3" s="157"/>
      <c r="QXV3" s="157"/>
      <c r="QXW3" s="157"/>
      <c r="QXX3" s="157"/>
      <c r="QXY3" s="157"/>
      <c r="QXZ3" s="157"/>
      <c r="QYA3" s="157"/>
      <c r="QYB3" s="157"/>
      <c r="QYC3" s="157"/>
      <c r="QYD3" s="157"/>
      <c r="QYE3" s="157"/>
      <c r="QYF3" s="157"/>
      <c r="QYG3" s="157"/>
      <c r="QYH3" s="157"/>
      <c r="QYI3" s="157"/>
      <c r="QYJ3" s="157"/>
      <c r="QYK3" s="157"/>
      <c r="QYL3" s="157"/>
      <c r="QYM3" s="157"/>
      <c r="QYN3" s="157"/>
      <c r="QYO3" s="157"/>
      <c r="QYP3" s="157"/>
      <c r="QYQ3" s="157"/>
      <c r="QYR3" s="157"/>
      <c r="QYS3" s="157"/>
      <c r="QYT3" s="157"/>
      <c r="QYU3" s="157"/>
      <c r="QYV3" s="157"/>
      <c r="QYW3" s="157"/>
      <c r="QYX3" s="157"/>
      <c r="QYY3" s="157"/>
      <c r="QYZ3" s="157"/>
      <c r="QZA3" s="157"/>
      <c r="QZB3" s="157"/>
      <c r="QZC3" s="157"/>
      <c r="QZD3" s="157"/>
      <c r="QZE3" s="157"/>
      <c r="QZF3" s="157"/>
      <c r="QZG3" s="157"/>
      <c r="QZH3" s="157"/>
      <c r="QZI3" s="157"/>
      <c r="QZJ3" s="157"/>
      <c r="QZK3" s="157"/>
      <c r="QZL3" s="157"/>
      <c r="QZM3" s="157"/>
      <c r="QZN3" s="157"/>
      <c r="QZO3" s="157"/>
      <c r="QZP3" s="157"/>
      <c r="QZQ3" s="157"/>
      <c r="QZR3" s="157"/>
      <c r="QZS3" s="157"/>
      <c r="QZT3" s="157"/>
      <c r="QZU3" s="157"/>
      <c r="QZV3" s="157"/>
      <c r="QZW3" s="157"/>
      <c r="QZX3" s="157"/>
      <c r="QZY3" s="157"/>
      <c r="QZZ3" s="157"/>
      <c r="RAA3" s="157"/>
      <c r="RAB3" s="157"/>
      <c r="RAC3" s="157"/>
      <c r="RAD3" s="157"/>
      <c r="RAE3" s="157"/>
      <c r="RAF3" s="157"/>
      <c r="RAG3" s="157"/>
      <c r="RAH3" s="157"/>
      <c r="RAI3" s="157"/>
      <c r="RAJ3" s="157"/>
      <c r="RAK3" s="157"/>
      <c r="RAL3" s="157"/>
      <c r="RAM3" s="157"/>
      <c r="RAN3" s="157"/>
      <c r="RAO3" s="157"/>
      <c r="RAP3" s="157"/>
      <c r="RAQ3" s="157"/>
      <c r="RAR3" s="157"/>
      <c r="RAS3" s="157"/>
      <c r="RAT3" s="157"/>
      <c r="RAU3" s="157"/>
      <c r="RAV3" s="157"/>
      <c r="RAW3" s="157"/>
      <c r="RAX3" s="157"/>
      <c r="RAY3" s="157"/>
      <c r="RAZ3" s="157"/>
      <c r="RBA3" s="157"/>
      <c r="RBB3" s="157"/>
      <c r="RBC3" s="157"/>
      <c r="RBD3" s="157"/>
      <c r="RBE3" s="157"/>
      <c r="RBF3" s="157"/>
      <c r="RBG3" s="157"/>
      <c r="RBH3" s="157"/>
      <c r="RBI3" s="157"/>
      <c r="RBJ3" s="157"/>
      <c r="RBK3" s="157"/>
      <c r="RBL3" s="157"/>
      <c r="RBM3" s="157"/>
      <c r="RBN3" s="157"/>
      <c r="RBO3" s="157"/>
      <c r="RBP3" s="157"/>
      <c r="RBQ3" s="157"/>
      <c r="RBR3" s="157"/>
      <c r="RBS3" s="157"/>
      <c r="RBT3" s="157"/>
      <c r="RBU3" s="157"/>
      <c r="RBV3" s="157"/>
      <c r="RBW3" s="157"/>
      <c r="RBX3" s="157"/>
      <c r="RBY3" s="157"/>
      <c r="RBZ3" s="157"/>
      <c r="RCA3" s="157"/>
      <c r="RCB3" s="157"/>
      <c r="RCC3" s="157"/>
      <c r="RCD3" s="157"/>
      <c r="RCE3" s="157"/>
      <c r="RCF3" s="157"/>
      <c r="RCG3" s="157"/>
      <c r="RCH3" s="157"/>
      <c r="RCI3" s="157"/>
      <c r="RCJ3" s="157"/>
      <c r="RCK3" s="157"/>
      <c r="RCL3" s="157"/>
      <c r="RCM3" s="157"/>
      <c r="RCN3" s="157"/>
      <c r="RCO3" s="157"/>
      <c r="RCP3" s="157"/>
      <c r="RCQ3" s="157"/>
      <c r="RCR3" s="157"/>
      <c r="RCS3" s="157"/>
      <c r="RCT3" s="157"/>
      <c r="RCU3" s="157"/>
      <c r="RCV3" s="157"/>
      <c r="RCW3" s="157"/>
      <c r="RCX3" s="157"/>
      <c r="RCY3" s="157"/>
      <c r="RCZ3" s="157"/>
      <c r="RDA3" s="157"/>
      <c r="RDB3" s="157"/>
      <c r="RDC3" s="157"/>
      <c r="RDD3" s="157"/>
      <c r="RDE3" s="157"/>
      <c r="RDF3" s="157"/>
      <c r="RDG3" s="157"/>
      <c r="RDH3" s="157"/>
      <c r="RDI3" s="157"/>
      <c r="RDJ3" s="157"/>
      <c r="RDK3" s="157"/>
      <c r="RDL3" s="157"/>
      <c r="RDM3" s="157"/>
      <c r="RDN3" s="157"/>
      <c r="RDO3" s="157"/>
      <c r="RDP3" s="157"/>
      <c r="RDQ3" s="157"/>
      <c r="RDR3" s="157"/>
      <c r="RDS3" s="157"/>
      <c r="RDT3" s="157"/>
      <c r="RDU3" s="157"/>
      <c r="RDV3" s="157"/>
      <c r="RDW3" s="157"/>
      <c r="RDX3" s="157"/>
      <c r="RDY3" s="157"/>
      <c r="RDZ3" s="157"/>
      <c r="REA3" s="157"/>
      <c r="REB3" s="157"/>
      <c r="REC3" s="157"/>
      <c r="RED3" s="157"/>
      <c r="REE3" s="157"/>
      <c r="REF3" s="157"/>
      <c r="REG3" s="157"/>
      <c r="REH3" s="157"/>
      <c r="REI3" s="157"/>
      <c r="REJ3" s="157"/>
      <c r="REK3" s="157"/>
      <c r="REL3" s="157"/>
      <c r="REM3" s="157"/>
      <c r="REN3" s="157"/>
      <c r="REO3" s="157"/>
      <c r="REP3" s="157"/>
      <c r="REQ3" s="157"/>
      <c r="RER3" s="157"/>
      <c r="RES3" s="157"/>
      <c r="RET3" s="157"/>
      <c r="REU3" s="157"/>
      <c r="REV3" s="157"/>
      <c r="REW3" s="157"/>
      <c r="REX3" s="157"/>
      <c r="REY3" s="157"/>
      <c r="REZ3" s="157"/>
      <c r="RFA3" s="157"/>
      <c r="RFB3" s="157"/>
      <c r="RFC3" s="157"/>
      <c r="RFD3" s="157"/>
      <c r="RFE3" s="157"/>
      <c r="RFF3" s="157"/>
      <c r="RFG3" s="157"/>
      <c r="RFH3" s="157"/>
      <c r="RFI3" s="157"/>
      <c r="RFJ3" s="157"/>
      <c r="RFK3" s="157"/>
      <c r="RFL3" s="157"/>
      <c r="RFM3" s="157"/>
      <c r="RFN3" s="157"/>
      <c r="RFO3" s="157"/>
      <c r="RFP3" s="157"/>
      <c r="RFQ3" s="157"/>
      <c r="RFR3" s="157"/>
      <c r="RFS3" s="157"/>
      <c r="RFT3" s="157"/>
      <c r="RFU3" s="157"/>
      <c r="RFV3" s="157"/>
      <c r="RFW3" s="157"/>
      <c r="RFX3" s="157"/>
      <c r="RFY3" s="157"/>
      <c r="RFZ3" s="157"/>
      <c r="RGA3" s="157"/>
      <c r="RGB3" s="157"/>
      <c r="RGC3" s="157"/>
      <c r="RGD3" s="157"/>
      <c r="RGE3" s="157"/>
      <c r="RGF3" s="157"/>
      <c r="RGG3" s="157"/>
      <c r="RGH3" s="157"/>
      <c r="RGI3" s="157"/>
      <c r="RGJ3" s="157"/>
      <c r="RGK3" s="157"/>
      <c r="RGL3" s="157"/>
      <c r="RGM3" s="157"/>
      <c r="RGN3" s="157"/>
      <c r="RGO3" s="157"/>
      <c r="RGP3" s="157"/>
      <c r="RGQ3" s="157"/>
      <c r="RGR3" s="157"/>
      <c r="RGS3" s="157"/>
      <c r="RGT3" s="157"/>
      <c r="RGU3" s="157"/>
      <c r="RGV3" s="157"/>
      <c r="RGW3" s="157"/>
      <c r="RGX3" s="157"/>
      <c r="RGY3" s="157"/>
      <c r="RGZ3" s="157"/>
      <c r="RHA3" s="157"/>
      <c r="RHB3" s="157"/>
      <c r="RHC3" s="157"/>
      <c r="RHD3" s="157"/>
      <c r="RHE3" s="157"/>
      <c r="RHF3" s="157"/>
      <c r="RHG3" s="157"/>
      <c r="RHH3" s="157"/>
      <c r="RHI3" s="157"/>
      <c r="RHJ3" s="157"/>
      <c r="RHK3" s="157"/>
      <c r="RHL3" s="157"/>
      <c r="RHM3" s="157"/>
      <c r="RHN3" s="157"/>
      <c r="RHO3" s="157"/>
      <c r="RHP3" s="157"/>
      <c r="RHQ3" s="157"/>
      <c r="RHR3" s="157"/>
      <c r="RHS3" s="157"/>
      <c r="RHT3" s="157"/>
      <c r="RHU3" s="157"/>
      <c r="RHV3" s="157"/>
      <c r="RHW3" s="157"/>
      <c r="RHX3" s="157"/>
      <c r="RHY3" s="157"/>
      <c r="RHZ3" s="157"/>
      <c r="RIA3" s="157"/>
      <c r="RIB3" s="157"/>
      <c r="RIC3" s="157"/>
      <c r="RID3" s="157"/>
      <c r="RIE3" s="157"/>
      <c r="RIF3" s="157"/>
      <c r="RIG3" s="157"/>
      <c r="RIH3" s="157"/>
      <c r="RII3" s="157"/>
      <c r="RIJ3" s="157"/>
      <c r="RIK3" s="157"/>
      <c r="RIL3" s="157"/>
      <c r="RIM3" s="157"/>
      <c r="RIN3" s="157"/>
      <c r="RIO3" s="157"/>
      <c r="RIP3" s="157"/>
      <c r="RIQ3" s="157"/>
      <c r="RIR3" s="157"/>
      <c r="RIS3" s="157"/>
      <c r="RIT3" s="157"/>
      <c r="RIU3" s="157"/>
      <c r="RIV3" s="157"/>
      <c r="RIW3" s="157"/>
      <c r="RIX3" s="157"/>
      <c r="RIY3" s="157"/>
      <c r="RIZ3" s="157"/>
      <c r="RJA3" s="157"/>
      <c r="RJB3" s="157"/>
      <c r="RJC3" s="157"/>
      <c r="RJD3" s="157"/>
      <c r="RJE3" s="157"/>
      <c r="RJF3" s="157"/>
      <c r="RJG3" s="157"/>
      <c r="RJH3" s="157"/>
      <c r="RJI3" s="157"/>
      <c r="RJJ3" s="157"/>
      <c r="RJK3" s="157"/>
      <c r="RJL3" s="157"/>
      <c r="RJM3" s="157"/>
      <c r="RJN3" s="157"/>
      <c r="RJO3" s="157"/>
      <c r="RJP3" s="157"/>
      <c r="RJQ3" s="157"/>
      <c r="RJR3" s="157"/>
      <c r="RJS3" s="157"/>
      <c r="RJT3" s="157"/>
      <c r="RJU3" s="157"/>
      <c r="RJV3" s="157"/>
      <c r="RJW3" s="157"/>
      <c r="RJX3" s="157"/>
      <c r="RJY3" s="157"/>
      <c r="RJZ3" s="157"/>
      <c r="RKA3" s="157"/>
      <c r="RKB3" s="157"/>
      <c r="RKC3" s="157"/>
      <c r="RKD3" s="157"/>
      <c r="RKE3" s="157"/>
      <c r="RKF3" s="157"/>
      <c r="RKG3" s="157"/>
      <c r="RKH3" s="157"/>
      <c r="RKI3" s="157"/>
      <c r="RKJ3" s="157"/>
      <c r="RKK3" s="157"/>
      <c r="RKL3" s="157"/>
      <c r="RKM3" s="157"/>
      <c r="RKN3" s="157"/>
      <c r="RKO3" s="157"/>
      <c r="RKP3" s="157"/>
      <c r="RKQ3" s="157"/>
      <c r="RKR3" s="157"/>
      <c r="RKS3" s="157"/>
      <c r="RKT3" s="157"/>
      <c r="RKU3" s="157"/>
      <c r="RKV3" s="157"/>
      <c r="RKW3" s="157"/>
      <c r="RKX3" s="157"/>
      <c r="RKY3" s="157"/>
      <c r="RKZ3" s="157"/>
      <c r="RLA3" s="157"/>
      <c r="RLB3" s="157"/>
      <c r="RLC3" s="157"/>
      <c r="RLD3" s="157"/>
      <c r="RLE3" s="157"/>
      <c r="RLF3" s="157"/>
      <c r="RLG3" s="157"/>
      <c r="RLH3" s="157"/>
      <c r="RLI3" s="157"/>
      <c r="RLJ3" s="157"/>
      <c r="RLK3" s="157"/>
      <c r="RLL3" s="157"/>
      <c r="RLM3" s="157"/>
      <c r="RLN3" s="157"/>
      <c r="RLO3" s="157"/>
      <c r="RLP3" s="157"/>
      <c r="RLQ3" s="157"/>
      <c r="RLR3" s="157"/>
      <c r="RLS3" s="157"/>
      <c r="RLT3" s="157"/>
      <c r="RLU3" s="157"/>
      <c r="RLV3" s="157"/>
      <c r="RLW3" s="157"/>
      <c r="RLX3" s="157"/>
      <c r="RLY3" s="157"/>
      <c r="RLZ3" s="157"/>
      <c r="RMA3" s="157"/>
      <c r="RMB3" s="157"/>
      <c r="RMC3" s="157"/>
      <c r="RMD3" s="157"/>
      <c r="RME3" s="157"/>
      <c r="RMF3" s="157"/>
      <c r="RMG3" s="157"/>
      <c r="RMH3" s="157"/>
      <c r="RMI3" s="157"/>
      <c r="RMJ3" s="157"/>
      <c r="RMK3" s="157"/>
      <c r="RML3" s="157"/>
      <c r="RMM3" s="157"/>
      <c r="RMN3" s="157"/>
      <c r="RMO3" s="157"/>
      <c r="RMP3" s="157"/>
      <c r="RMQ3" s="157"/>
      <c r="RMR3" s="157"/>
      <c r="RMS3" s="157"/>
      <c r="RMT3" s="157"/>
      <c r="RMU3" s="157"/>
      <c r="RMV3" s="157"/>
      <c r="RMW3" s="157"/>
      <c r="RMX3" s="157"/>
      <c r="RMY3" s="157"/>
      <c r="RMZ3" s="157"/>
      <c r="RNA3" s="157"/>
      <c r="RNB3" s="157"/>
      <c r="RNC3" s="157"/>
      <c r="RND3" s="157"/>
      <c r="RNE3" s="157"/>
      <c r="RNF3" s="157"/>
      <c r="RNG3" s="157"/>
      <c r="RNH3" s="157"/>
      <c r="RNI3" s="157"/>
      <c r="RNJ3" s="157"/>
      <c r="RNK3" s="157"/>
      <c r="RNL3" s="157"/>
      <c r="RNM3" s="157"/>
      <c r="RNN3" s="157"/>
      <c r="RNO3" s="157"/>
      <c r="RNP3" s="157"/>
      <c r="RNQ3" s="157"/>
      <c r="RNR3" s="157"/>
      <c r="RNS3" s="157"/>
      <c r="RNT3" s="157"/>
      <c r="RNU3" s="157"/>
      <c r="RNV3" s="157"/>
      <c r="RNW3" s="157"/>
      <c r="RNX3" s="157"/>
      <c r="RNY3" s="157"/>
      <c r="RNZ3" s="157"/>
      <c r="ROA3" s="157"/>
      <c r="ROB3" s="157"/>
      <c r="ROC3" s="157"/>
      <c r="ROD3" s="157"/>
      <c r="ROE3" s="157"/>
      <c r="ROF3" s="157"/>
      <c r="ROG3" s="157"/>
      <c r="ROH3" s="157"/>
      <c r="ROI3" s="157"/>
      <c r="ROJ3" s="157"/>
      <c r="ROK3" s="157"/>
      <c r="ROL3" s="157"/>
      <c r="ROM3" s="157"/>
      <c r="RON3" s="157"/>
      <c r="ROO3" s="157"/>
      <c r="ROP3" s="157"/>
      <c r="ROQ3" s="157"/>
      <c r="ROR3" s="157"/>
      <c r="ROS3" s="157"/>
      <c r="ROT3" s="157"/>
      <c r="ROU3" s="157"/>
      <c r="ROV3" s="157"/>
      <c r="ROW3" s="157"/>
      <c r="ROX3" s="157"/>
      <c r="ROY3" s="157"/>
      <c r="ROZ3" s="157"/>
      <c r="RPA3" s="157"/>
      <c r="RPB3" s="157"/>
      <c r="RPC3" s="157"/>
      <c r="RPD3" s="157"/>
      <c r="RPE3" s="157"/>
      <c r="RPF3" s="157"/>
      <c r="RPG3" s="157"/>
      <c r="RPH3" s="157"/>
      <c r="RPI3" s="157"/>
      <c r="RPJ3" s="157"/>
      <c r="RPK3" s="157"/>
      <c r="RPL3" s="157"/>
      <c r="RPM3" s="157"/>
      <c r="RPN3" s="157"/>
      <c r="RPO3" s="157"/>
      <c r="RPP3" s="157"/>
      <c r="RPQ3" s="157"/>
      <c r="RPR3" s="157"/>
      <c r="RPS3" s="157"/>
      <c r="RPT3" s="157"/>
      <c r="RPU3" s="157"/>
      <c r="RPV3" s="157"/>
      <c r="RPW3" s="157"/>
      <c r="RPX3" s="157"/>
      <c r="RPY3" s="157"/>
      <c r="RPZ3" s="157"/>
      <c r="RQA3" s="157"/>
      <c r="RQB3" s="157"/>
      <c r="RQC3" s="157"/>
      <c r="RQD3" s="157"/>
      <c r="RQE3" s="157"/>
      <c r="RQF3" s="157"/>
      <c r="RQG3" s="157"/>
      <c r="RQH3" s="157"/>
      <c r="RQI3" s="157"/>
      <c r="RQJ3" s="157"/>
      <c r="RQK3" s="157"/>
      <c r="RQL3" s="157"/>
      <c r="RQM3" s="157"/>
      <c r="RQN3" s="157"/>
      <c r="RQO3" s="157"/>
      <c r="RQP3" s="157"/>
      <c r="RQQ3" s="157"/>
      <c r="RQR3" s="157"/>
      <c r="RQS3" s="157"/>
      <c r="RQT3" s="157"/>
      <c r="RQU3" s="157"/>
      <c r="RQV3" s="157"/>
      <c r="RQW3" s="157"/>
      <c r="RQX3" s="157"/>
      <c r="RQY3" s="157"/>
      <c r="RQZ3" s="157"/>
      <c r="RRA3" s="157"/>
      <c r="RRB3" s="157"/>
      <c r="RRC3" s="157"/>
      <c r="RRD3" s="157"/>
      <c r="RRE3" s="157"/>
      <c r="RRF3" s="157"/>
      <c r="RRG3" s="157"/>
      <c r="RRH3" s="157"/>
      <c r="RRI3" s="157"/>
      <c r="RRJ3" s="157"/>
      <c r="RRK3" s="157"/>
      <c r="RRL3" s="157"/>
      <c r="RRM3" s="157"/>
      <c r="RRN3" s="157"/>
      <c r="RRO3" s="157"/>
      <c r="RRP3" s="157"/>
      <c r="RRQ3" s="157"/>
      <c r="RRR3" s="157"/>
      <c r="RRS3" s="157"/>
      <c r="RRT3" s="157"/>
      <c r="RRU3" s="157"/>
      <c r="RRV3" s="157"/>
      <c r="RRW3" s="157"/>
      <c r="RRX3" s="157"/>
      <c r="RRY3" s="157"/>
      <c r="RRZ3" s="157"/>
      <c r="RSA3" s="157"/>
      <c r="RSB3" s="157"/>
      <c r="RSC3" s="157"/>
      <c r="RSD3" s="157"/>
      <c r="RSE3" s="157"/>
      <c r="RSF3" s="157"/>
      <c r="RSG3" s="157"/>
      <c r="RSH3" s="157"/>
      <c r="RSI3" s="157"/>
      <c r="RSJ3" s="157"/>
      <c r="RSK3" s="157"/>
      <c r="RSL3" s="157"/>
      <c r="RSM3" s="157"/>
      <c r="RSN3" s="157"/>
      <c r="RSO3" s="157"/>
      <c r="RSP3" s="157"/>
      <c r="RSQ3" s="157"/>
      <c r="RSR3" s="157"/>
      <c r="RSS3" s="157"/>
      <c r="RST3" s="157"/>
      <c r="RSU3" s="157"/>
      <c r="RSV3" s="157"/>
      <c r="RSW3" s="157"/>
      <c r="RSX3" s="157"/>
      <c r="RSY3" s="157"/>
      <c r="RSZ3" s="157"/>
      <c r="RTA3" s="157"/>
      <c r="RTB3" s="157"/>
      <c r="RTC3" s="157"/>
      <c r="RTD3" s="157"/>
      <c r="RTE3" s="157"/>
      <c r="RTF3" s="157"/>
      <c r="RTG3" s="157"/>
      <c r="RTH3" s="157"/>
      <c r="RTI3" s="157"/>
      <c r="RTJ3" s="157"/>
      <c r="RTK3" s="157"/>
      <c r="RTL3" s="157"/>
      <c r="RTM3" s="157"/>
      <c r="RTN3" s="157"/>
      <c r="RTO3" s="157"/>
      <c r="RTP3" s="157"/>
      <c r="RTQ3" s="157"/>
      <c r="RTR3" s="157"/>
      <c r="RTS3" s="157"/>
      <c r="RTT3" s="157"/>
      <c r="RTU3" s="157"/>
      <c r="RTV3" s="157"/>
      <c r="RTW3" s="157"/>
      <c r="RTX3" s="157"/>
      <c r="RTY3" s="157"/>
      <c r="RTZ3" s="157"/>
      <c r="RUA3" s="157"/>
      <c r="RUB3" s="157"/>
      <c r="RUC3" s="157"/>
      <c r="RUD3" s="157"/>
      <c r="RUE3" s="157"/>
      <c r="RUF3" s="157"/>
      <c r="RUG3" s="157"/>
      <c r="RUH3" s="157"/>
      <c r="RUI3" s="157"/>
      <c r="RUJ3" s="157"/>
      <c r="RUK3" s="157"/>
      <c r="RUL3" s="157"/>
      <c r="RUM3" s="157"/>
      <c r="RUN3" s="157"/>
      <c r="RUO3" s="157"/>
      <c r="RUP3" s="157"/>
      <c r="RUQ3" s="157"/>
      <c r="RUR3" s="157"/>
      <c r="RUS3" s="157"/>
      <c r="RUT3" s="157"/>
      <c r="RUU3" s="157"/>
      <c r="RUV3" s="157"/>
      <c r="RUW3" s="157"/>
      <c r="RUX3" s="157"/>
      <c r="RUY3" s="157"/>
      <c r="RUZ3" s="157"/>
      <c r="RVA3" s="157"/>
      <c r="RVB3" s="157"/>
      <c r="RVC3" s="157"/>
      <c r="RVD3" s="157"/>
      <c r="RVE3" s="157"/>
      <c r="RVF3" s="157"/>
      <c r="RVG3" s="157"/>
      <c r="RVH3" s="157"/>
      <c r="RVI3" s="157"/>
      <c r="RVJ3" s="157"/>
      <c r="RVK3" s="157"/>
      <c r="RVL3" s="157"/>
      <c r="RVM3" s="157"/>
      <c r="RVN3" s="157"/>
      <c r="RVO3" s="157"/>
      <c r="RVP3" s="157"/>
      <c r="RVQ3" s="157"/>
      <c r="RVR3" s="157"/>
      <c r="RVS3" s="157"/>
      <c r="RVT3" s="157"/>
      <c r="RVU3" s="157"/>
      <c r="RVV3" s="157"/>
      <c r="RVW3" s="157"/>
      <c r="RVX3" s="157"/>
      <c r="RVY3" s="157"/>
      <c r="RVZ3" s="157"/>
      <c r="RWA3" s="157"/>
      <c r="RWB3" s="157"/>
      <c r="RWC3" s="157"/>
      <c r="RWD3" s="157"/>
      <c r="RWE3" s="157"/>
      <c r="RWF3" s="157"/>
      <c r="RWG3" s="157"/>
      <c r="RWH3" s="157"/>
      <c r="RWI3" s="157"/>
      <c r="RWJ3" s="157"/>
      <c r="RWK3" s="157"/>
      <c r="RWL3" s="157"/>
      <c r="RWM3" s="157"/>
      <c r="RWN3" s="157"/>
      <c r="RWO3" s="157"/>
      <c r="RWP3" s="157"/>
      <c r="RWQ3" s="157"/>
      <c r="RWR3" s="157"/>
      <c r="RWS3" s="157"/>
      <c r="RWT3" s="157"/>
      <c r="RWU3" s="157"/>
      <c r="RWV3" s="157"/>
      <c r="RWW3" s="157"/>
      <c r="RWX3" s="157"/>
      <c r="RWY3" s="157"/>
      <c r="RWZ3" s="157"/>
      <c r="RXA3" s="157"/>
      <c r="RXB3" s="157"/>
      <c r="RXC3" s="157"/>
      <c r="RXD3" s="157"/>
      <c r="RXE3" s="157"/>
      <c r="RXF3" s="157"/>
      <c r="RXG3" s="157"/>
      <c r="RXH3" s="157"/>
      <c r="RXI3" s="157"/>
      <c r="RXJ3" s="157"/>
      <c r="RXK3" s="157"/>
      <c r="RXL3" s="157"/>
      <c r="RXM3" s="157"/>
      <c r="RXN3" s="157"/>
      <c r="RXO3" s="157"/>
      <c r="RXP3" s="157"/>
      <c r="RXQ3" s="157"/>
      <c r="RXR3" s="157"/>
      <c r="RXS3" s="157"/>
      <c r="RXT3" s="157"/>
      <c r="RXU3" s="157"/>
      <c r="RXV3" s="157"/>
      <c r="RXW3" s="157"/>
      <c r="RXX3" s="157"/>
      <c r="RXY3" s="157"/>
      <c r="RXZ3" s="157"/>
      <c r="RYA3" s="157"/>
      <c r="RYB3" s="157"/>
      <c r="RYC3" s="157"/>
      <c r="RYD3" s="157"/>
      <c r="RYE3" s="157"/>
      <c r="RYF3" s="157"/>
      <c r="RYG3" s="157"/>
      <c r="RYH3" s="157"/>
      <c r="RYI3" s="157"/>
      <c r="RYJ3" s="157"/>
      <c r="RYK3" s="157"/>
      <c r="RYL3" s="157"/>
      <c r="RYM3" s="157"/>
      <c r="RYN3" s="157"/>
      <c r="RYO3" s="157"/>
      <c r="RYP3" s="157"/>
      <c r="RYQ3" s="157"/>
      <c r="RYR3" s="157"/>
      <c r="RYS3" s="157"/>
      <c r="RYT3" s="157"/>
      <c r="RYU3" s="157"/>
      <c r="RYV3" s="157"/>
      <c r="RYW3" s="157"/>
      <c r="RYX3" s="157"/>
      <c r="RYY3" s="157"/>
      <c r="RYZ3" s="157"/>
      <c r="RZA3" s="157"/>
      <c r="RZB3" s="157"/>
      <c r="RZC3" s="157"/>
      <c r="RZD3" s="157"/>
      <c r="RZE3" s="157"/>
      <c r="RZF3" s="157"/>
      <c r="RZG3" s="157"/>
      <c r="RZH3" s="157"/>
      <c r="RZI3" s="157"/>
      <c r="RZJ3" s="157"/>
      <c r="RZK3" s="157"/>
      <c r="RZL3" s="157"/>
      <c r="RZM3" s="157"/>
      <c r="RZN3" s="157"/>
      <c r="RZO3" s="157"/>
      <c r="RZP3" s="157"/>
      <c r="RZQ3" s="157"/>
      <c r="RZR3" s="157"/>
      <c r="RZS3" s="157"/>
      <c r="RZT3" s="157"/>
      <c r="RZU3" s="157"/>
      <c r="RZV3" s="157"/>
      <c r="RZW3" s="157"/>
      <c r="RZX3" s="157"/>
      <c r="RZY3" s="157"/>
      <c r="RZZ3" s="157"/>
      <c r="SAA3" s="157"/>
      <c r="SAB3" s="157"/>
      <c r="SAC3" s="157"/>
      <c r="SAD3" s="157"/>
      <c r="SAE3" s="157"/>
      <c r="SAF3" s="157"/>
      <c r="SAG3" s="157"/>
      <c r="SAH3" s="157"/>
      <c r="SAI3" s="157"/>
      <c r="SAJ3" s="157"/>
      <c r="SAK3" s="157"/>
      <c r="SAL3" s="157"/>
      <c r="SAM3" s="157"/>
      <c r="SAN3" s="157"/>
      <c r="SAO3" s="157"/>
      <c r="SAP3" s="157"/>
      <c r="SAQ3" s="157"/>
      <c r="SAR3" s="157"/>
      <c r="SAS3" s="157"/>
      <c r="SAT3" s="157"/>
      <c r="SAU3" s="157"/>
      <c r="SAV3" s="157"/>
      <c r="SAW3" s="157"/>
      <c r="SAX3" s="157"/>
      <c r="SAY3" s="157"/>
      <c r="SAZ3" s="157"/>
      <c r="SBA3" s="157"/>
      <c r="SBB3" s="157"/>
      <c r="SBC3" s="157"/>
      <c r="SBD3" s="157"/>
      <c r="SBE3" s="157"/>
      <c r="SBF3" s="157"/>
      <c r="SBG3" s="157"/>
      <c r="SBH3" s="157"/>
      <c r="SBI3" s="157"/>
      <c r="SBJ3" s="157"/>
      <c r="SBK3" s="157"/>
      <c r="SBL3" s="157"/>
      <c r="SBM3" s="157"/>
      <c r="SBN3" s="157"/>
      <c r="SBO3" s="157"/>
      <c r="SBP3" s="157"/>
      <c r="SBQ3" s="157"/>
      <c r="SBR3" s="157"/>
      <c r="SBS3" s="157"/>
      <c r="SBT3" s="157"/>
      <c r="SBU3" s="157"/>
      <c r="SBV3" s="157"/>
      <c r="SBW3" s="157"/>
      <c r="SBX3" s="157"/>
      <c r="SBY3" s="157"/>
      <c r="SBZ3" s="157"/>
      <c r="SCA3" s="157"/>
      <c r="SCB3" s="157"/>
      <c r="SCC3" s="157"/>
      <c r="SCD3" s="157"/>
      <c r="SCE3" s="157"/>
      <c r="SCF3" s="157"/>
      <c r="SCG3" s="157"/>
      <c r="SCH3" s="157"/>
      <c r="SCI3" s="157"/>
      <c r="SCJ3" s="157"/>
      <c r="SCK3" s="157"/>
      <c r="SCL3" s="157"/>
      <c r="SCM3" s="157"/>
      <c r="SCN3" s="157"/>
      <c r="SCO3" s="157"/>
      <c r="SCP3" s="157"/>
      <c r="SCQ3" s="157"/>
      <c r="SCR3" s="157"/>
      <c r="SCS3" s="157"/>
      <c r="SCT3" s="157"/>
      <c r="SCU3" s="157"/>
      <c r="SCV3" s="157"/>
      <c r="SCW3" s="157"/>
      <c r="SCX3" s="157"/>
      <c r="SCY3" s="157"/>
      <c r="SCZ3" s="157"/>
      <c r="SDA3" s="157"/>
      <c r="SDB3" s="157"/>
      <c r="SDC3" s="157"/>
      <c r="SDD3" s="157"/>
      <c r="SDE3" s="157"/>
      <c r="SDF3" s="157"/>
      <c r="SDG3" s="157"/>
      <c r="SDH3" s="157"/>
      <c r="SDI3" s="157"/>
      <c r="SDJ3" s="157"/>
      <c r="SDK3" s="157"/>
      <c r="SDL3" s="157"/>
      <c r="SDM3" s="157"/>
      <c r="SDN3" s="157"/>
      <c r="SDO3" s="157"/>
      <c r="SDP3" s="157"/>
      <c r="SDQ3" s="157"/>
      <c r="SDR3" s="157"/>
      <c r="SDS3" s="157"/>
      <c r="SDT3" s="157"/>
      <c r="SDU3" s="157"/>
      <c r="SDV3" s="157"/>
      <c r="SDW3" s="157"/>
      <c r="SDX3" s="157"/>
      <c r="SDY3" s="157"/>
      <c r="SDZ3" s="157"/>
      <c r="SEA3" s="157"/>
      <c r="SEB3" s="157"/>
      <c r="SEC3" s="157"/>
      <c r="SED3" s="157"/>
      <c r="SEE3" s="157"/>
      <c r="SEF3" s="157"/>
      <c r="SEG3" s="157"/>
      <c r="SEH3" s="157"/>
      <c r="SEI3" s="157"/>
      <c r="SEJ3" s="157"/>
      <c r="SEK3" s="157"/>
      <c r="SEL3" s="157"/>
      <c r="SEM3" s="157"/>
      <c r="SEN3" s="157"/>
      <c r="SEO3" s="157"/>
      <c r="SEP3" s="157"/>
      <c r="SEQ3" s="157"/>
      <c r="SER3" s="157"/>
      <c r="SES3" s="157"/>
      <c r="SET3" s="157"/>
      <c r="SEU3" s="157"/>
      <c r="SEV3" s="157"/>
      <c r="SEW3" s="157"/>
      <c r="SEX3" s="157"/>
      <c r="SEY3" s="157"/>
      <c r="SEZ3" s="157"/>
      <c r="SFA3" s="157"/>
      <c r="SFB3" s="157"/>
      <c r="SFC3" s="157"/>
      <c r="SFD3" s="157"/>
      <c r="SFE3" s="157"/>
      <c r="SFF3" s="157"/>
      <c r="SFG3" s="157"/>
      <c r="SFH3" s="157"/>
      <c r="SFI3" s="157"/>
      <c r="SFJ3" s="157"/>
      <c r="SFK3" s="157"/>
      <c r="SFL3" s="157"/>
      <c r="SFM3" s="157"/>
      <c r="SFN3" s="157"/>
      <c r="SFO3" s="157"/>
      <c r="SFP3" s="157"/>
      <c r="SFQ3" s="157"/>
      <c r="SFR3" s="157"/>
      <c r="SFS3" s="157"/>
      <c r="SFT3" s="157"/>
      <c r="SFU3" s="157"/>
      <c r="SFV3" s="157"/>
      <c r="SFW3" s="157"/>
      <c r="SFX3" s="157"/>
      <c r="SFY3" s="157"/>
      <c r="SFZ3" s="157"/>
      <c r="SGA3" s="157"/>
      <c r="SGB3" s="157"/>
      <c r="SGC3" s="157"/>
      <c r="SGD3" s="157"/>
      <c r="SGE3" s="157"/>
      <c r="SGF3" s="157"/>
      <c r="SGG3" s="157"/>
      <c r="SGH3" s="157"/>
      <c r="SGI3" s="157"/>
      <c r="SGJ3" s="157"/>
      <c r="SGK3" s="157"/>
      <c r="SGL3" s="157"/>
      <c r="SGM3" s="157"/>
      <c r="SGN3" s="157"/>
      <c r="SGO3" s="157"/>
      <c r="SGP3" s="157"/>
      <c r="SGQ3" s="157"/>
      <c r="SGR3" s="157"/>
      <c r="SGS3" s="157"/>
      <c r="SGT3" s="157"/>
      <c r="SGU3" s="157"/>
      <c r="SGV3" s="157"/>
      <c r="SGW3" s="157"/>
      <c r="SGX3" s="157"/>
      <c r="SGY3" s="157"/>
      <c r="SGZ3" s="157"/>
      <c r="SHA3" s="157"/>
      <c r="SHB3" s="157"/>
      <c r="SHC3" s="157"/>
      <c r="SHD3" s="157"/>
      <c r="SHE3" s="157"/>
      <c r="SHF3" s="157"/>
      <c r="SHG3" s="157"/>
      <c r="SHH3" s="157"/>
      <c r="SHI3" s="157"/>
      <c r="SHJ3" s="157"/>
      <c r="SHK3" s="157"/>
      <c r="SHL3" s="157"/>
      <c r="SHM3" s="157"/>
      <c r="SHN3" s="157"/>
      <c r="SHO3" s="157"/>
      <c r="SHP3" s="157"/>
      <c r="SHQ3" s="157"/>
      <c r="SHR3" s="157"/>
      <c r="SHS3" s="157"/>
      <c r="SHT3" s="157"/>
      <c r="SHU3" s="157"/>
      <c r="SHV3" s="157"/>
      <c r="SHW3" s="157"/>
      <c r="SHX3" s="157"/>
      <c r="SHY3" s="157"/>
      <c r="SHZ3" s="157"/>
      <c r="SIA3" s="157"/>
      <c r="SIB3" s="157"/>
      <c r="SIC3" s="157"/>
      <c r="SID3" s="157"/>
      <c r="SIE3" s="157"/>
      <c r="SIF3" s="157"/>
      <c r="SIG3" s="157"/>
      <c r="SIH3" s="157"/>
      <c r="SII3" s="157"/>
      <c r="SIJ3" s="157"/>
      <c r="SIK3" s="157"/>
      <c r="SIL3" s="157"/>
      <c r="SIM3" s="157"/>
      <c r="SIN3" s="157"/>
      <c r="SIO3" s="157"/>
      <c r="SIP3" s="157"/>
      <c r="SIQ3" s="157"/>
      <c r="SIR3" s="157"/>
      <c r="SIS3" s="157"/>
      <c r="SIT3" s="157"/>
      <c r="SIU3" s="157"/>
      <c r="SIV3" s="157"/>
      <c r="SIW3" s="157"/>
      <c r="SIX3" s="157"/>
      <c r="SIY3" s="157"/>
      <c r="SIZ3" s="157"/>
      <c r="SJA3" s="157"/>
      <c r="SJB3" s="157"/>
      <c r="SJC3" s="157"/>
      <c r="SJD3" s="157"/>
      <c r="SJE3" s="157"/>
      <c r="SJF3" s="157"/>
      <c r="SJG3" s="157"/>
      <c r="SJH3" s="157"/>
      <c r="SJI3" s="157"/>
      <c r="SJJ3" s="157"/>
      <c r="SJK3" s="157"/>
      <c r="SJL3" s="157"/>
      <c r="SJM3" s="157"/>
      <c r="SJN3" s="157"/>
      <c r="SJO3" s="157"/>
      <c r="SJP3" s="157"/>
      <c r="SJQ3" s="157"/>
      <c r="SJR3" s="157"/>
      <c r="SJS3" s="157"/>
      <c r="SJT3" s="157"/>
      <c r="SJU3" s="157"/>
      <c r="SJV3" s="157"/>
      <c r="SJW3" s="157"/>
      <c r="SJX3" s="157"/>
      <c r="SJY3" s="157"/>
      <c r="SJZ3" s="157"/>
      <c r="SKA3" s="157"/>
      <c r="SKB3" s="157"/>
      <c r="SKC3" s="157"/>
      <c r="SKD3" s="157"/>
      <c r="SKE3" s="157"/>
      <c r="SKF3" s="157"/>
      <c r="SKG3" s="157"/>
      <c r="SKH3" s="157"/>
      <c r="SKI3" s="157"/>
      <c r="SKJ3" s="157"/>
      <c r="SKK3" s="157"/>
      <c r="SKL3" s="157"/>
      <c r="SKM3" s="157"/>
      <c r="SKN3" s="157"/>
      <c r="SKO3" s="157"/>
      <c r="SKP3" s="157"/>
      <c r="SKQ3" s="157"/>
      <c r="SKR3" s="157"/>
      <c r="SKS3" s="157"/>
      <c r="SKT3" s="157"/>
      <c r="SKU3" s="157"/>
      <c r="SKV3" s="157"/>
      <c r="SKW3" s="157"/>
      <c r="SKX3" s="157"/>
      <c r="SKY3" s="157"/>
      <c r="SKZ3" s="157"/>
      <c r="SLA3" s="157"/>
      <c r="SLB3" s="157"/>
      <c r="SLC3" s="157"/>
      <c r="SLD3" s="157"/>
      <c r="SLE3" s="157"/>
      <c r="SLF3" s="157"/>
      <c r="SLG3" s="157"/>
      <c r="SLH3" s="157"/>
      <c r="SLI3" s="157"/>
      <c r="SLJ3" s="157"/>
      <c r="SLK3" s="157"/>
      <c r="SLL3" s="157"/>
      <c r="SLM3" s="157"/>
      <c r="SLN3" s="157"/>
      <c r="SLO3" s="157"/>
      <c r="SLP3" s="157"/>
      <c r="SLQ3" s="157"/>
      <c r="SLR3" s="157"/>
      <c r="SLS3" s="157"/>
      <c r="SLT3" s="157"/>
      <c r="SLU3" s="157"/>
      <c r="SLV3" s="157"/>
      <c r="SLW3" s="157"/>
      <c r="SLX3" s="157"/>
      <c r="SLY3" s="157"/>
      <c r="SLZ3" s="157"/>
      <c r="SMA3" s="157"/>
      <c r="SMB3" s="157"/>
      <c r="SMC3" s="157"/>
      <c r="SMD3" s="157"/>
      <c r="SME3" s="157"/>
      <c r="SMF3" s="157"/>
      <c r="SMG3" s="157"/>
      <c r="SMH3" s="157"/>
      <c r="SMI3" s="157"/>
      <c r="SMJ3" s="157"/>
      <c r="SMK3" s="157"/>
      <c r="SML3" s="157"/>
      <c r="SMM3" s="157"/>
      <c r="SMN3" s="157"/>
      <c r="SMO3" s="157"/>
      <c r="SMP3" s="157"/>
      <c r="SMQ3" s="157"/>
      <c r="SMR3" s="157"/>
      <c r="SMS3" s="157"/>
      <c r="SMT3" s="157"/>
      <c r="SMU3" s="157"/>
      <c r="SMV3" s="157"/>
      <c r="SMW3" s="157"/>
      <c r="SMX3" s="157"/>
      <c r="SMY3" s="157"/>
      <c r="SMZ3" s="157"/>
      <c r="SNA3" s="157"/>
      <c r="SNB3" s="157"/>
      <c r="SNC3" s="157"/>
      <c r="SND3" s="157"/>
      <c r="SNE3" s="157"/>
      <c r="SNF3" s="157"/>
      <c r="SNG3" s="157"/>
      <c r="SNH3" s="157"/>
      <c r="SNI3" s="157"/>
      <c r="SNJ3" s="157"/>
      <c r="SNK3" s="157"/>
      <c r="SNL3" s="157"/>
      <c r="SNM3" s="157"/>
      <c r="SNN3" s="157"/>
      <c r="SNO3" s="157"/>
      <c r="SNP3" s="157"/>
      <c r="SNQ3" s="157"/>
      <c r="SNR3" s="157"/>
      <c r="SNS3" s="157"/>
      <c r="SNT3" s="157"/>
      <c r="SNU3" s="157"/>
      <c r="SNV3" s="157"/>
      <c r="SNW3" s="157"/>
      <c r="SNX3" s="157"/>
      <c r="SNY3" s="157"/>
      <c r="SNZ3" s="157"/>
      <c r="SOA3" s="157"/>
      <c r="SOB3" s="157"/>
      <c r="SOC3" s="157"/>
      <c r="SOD3" s="157"/>
      <c r="SOE3" s="157"/>
      <c r="SOF3" s="157"/>
      <c r="SOG3" s="157"/>
      <c r="SOH3" s="157"/>
      <c r="SOI3" s="157"/>
      <c r="SOJ3" s="157"/>
      <c r="SOK3" s="157"/>
      <c r="SOL3" s="157"/>
      <c r="SOM3" s="157"/>
      <c r="SON3" s="157"/>
      <c r="SOO3" s="157"/>
      <c r="SOP3" s="157"/>
      <c r="SOQ3" s="157"/>
      <c r="SOR3" s="157"/>
      <c r="SOS3" s="157"/>
      <c r="SOT3" s="157"/>
      <c r="SOU3" s="157"/>
      <c r="SOV3" s="157"/>
      <c r="SOW3" s="157"/>
      <c r="SOX3" s="157"/>
      <c r="SOY3" s="157"/>
      <c r="SOZ3" s="157"/>
      <c r="SPA3" s="157"/>
      <c r="SPB3" s="157"/>
      <c r="SPC3" s="157"/>
      <c r="SPD3" s="157"/>
      <c r="SPE3" s="157"/>
      <c r="SPF3" s="157"/>
      <c r="SPG3" s="157"/>
      <c r="SPH3" s="157"/>
      <c r="SPI3" s="157"/>
      <c r="SPJ3" s="157"/>
      <c r="SPK3" s="157"/>
      <c r="SPL3" s="157"/>
      <c r="SPM3" s="157"/>
      <c r="SPN3" s="157"/>
      <c r="SPO3" s="157"/>
      <c r="SPP3" s="157"/>
      <c r="SPQ3" s="157"/>
      <c r="SPR3" s="157"/>
      <c r="SPS3" s="157"/>
      <c r="SPT3" s="157"/>
      <c r="SPU3" s="157"/>
      <c r="SPV3" s="157"/>
      <c r="SPW3" s="157"/>
      <c r="SPX3" s="157"/>
      <c r="SPY3" s="157"/>
      <c r="SPZ3" s="157"/>
      <c r="SQA3" s="157"/>
      <c r="SQB3" s="157"/>
      <c r="SQC3" s="157"/>
      <c r="SQD3" s="157"/>
      <c r="SQE3" s="157"/>
      <c r="SQF3" s="157"/>
      <c r="SQG3" s="157"/>
      <c r="SQH3" s="157"/>
      <c r="SQI3" s="157"/>
      <c r="SQJ3" s="157"/>
      <c r="SQK3" s="157"/>
      <c r="SQL3" s="157"/>
      <c r="SQM3" s="157"/>
      <c r="SQN3" s="157"/>
      <c r="SQO3" s="157"/>
      <c r="SQP3" s="157"/>
      <c r="SQQ3" s="157"/>
      <c r="SQR3" s="157"/>
      <c r="SQS3" s="157"/>
      <c r="SQT3" s="157"/>
      <c r="SQU3" s="157"/>
      <c r="SQV3" s="157"/>
      <c r="SQW3" s="157"/>
      <c r="SQX3" s="157"/>
      <c r="SQY3" s="157"/>
      <c r="SQZ3" s="157"/>
      <c r="SRA3" s="157"/>
      <c r="SRB3" s="157"/>
      <c r="SRC3" s="157"/>
      <c r="SRD3" s="157"/>
      <c r="SRE3" s="157"/>
      <c r="SRF3" s="157"/>
      <c r="SRG3" s="157"/>
      <c r="SRH3" s="157"/>
      <c r="SRI3" s="157"/>
      <c r="SRJ3" s="157"/>
      <c r="SRK3" s="157"/>
      <c r="SRL3" s="157"/>
      <c r="SRM3" s="157"/>
      <c r="SRN3" s="157"/>
      <c r="SRO3" s="157"/>
      <c r="SRP3" s="157"/>
      <c r="SRQ3" s="157"/>
      <c r="SRR3" s="157"/>
      <c r="SRS3" s="157"/>
      <c r="SRT3" s="157"/>
      <c r="SRU3" s="157"/>
      <c r="SRV3" s="157"/>
      <c r="SRW3" s="157"/>
      <c r="SRX3" s="157"/>
      <c r="SRY3" s="157"/>
      <c r="SRZ3" s="157"/>
      <c r="SSA3" s="157"/>
      <c r="SSB3" s="157"/>
      <c r="SSC3" s="157"/>
      <c r="SSD3" s="157"/>
      <c r="SSE3" s="157"/>
      <c r="SSF3" s="157"/>
      <c r="SSG3" s="157"/>
      <c r="SSH3" s="157"/>
      <c r="SSI3" s="157"/>
      <c r="SSJ3" s="157"/>
      <c r="SSK3" s="157"/>
      <c r="SSL3" s="157"/>
      <c r="SSM3" s="157"/>
      <c r="SSN3" s="157"/>
      <c r="SSO3" s="157"/>
      <c r="SSP3" s="157"/>
      <c r="SSQ3" s="157"/>
      <c r="SSR3" s="157"/>
      <c r="SSS3" s="157"/>
      <c r="SST3" s="157"/>
      <c r="SSU3" s="157"/>
      <c r="SSV3" s="157"/>
      <c r="SSW3" s="157"/>
      <c r="SSX3" s="157"/>
      <c r="SSY3" s="157"/>
      <c r="SSZ3" s="157"/>
      <c r="STA3" s="157"/>
      <c r="STB3" s="157"/>
      <c r="STC3" s="157"/>
      <c r="STD3" s="157"/>
      <c r="STE3" s="157"/>
      <c r="STF3" s="157"/>
      <c r="STG3" s="157"/>
      <c r="STH3" s="157"/>
      <c r="STI3" s="157"/>
      <c r="STJ3" s="157"/>
      <c r="STK3" s="157"/>
      <c r="STL3" s="157"/>
      <c r="STM3" s="157"/>
      <c r="STN3" s="157"/>
      <c r="STO3" s="157"/>
      <c r="STP3" s="157"/>
      <c r="STQ3" s="157"/>
      <c r="STR3" s="157"/>
      <c r="STS3" s="157"/>
      <c r="STT3" s="157"/>
      <c r="STU3" s="157"/>
      <c r="STV3" s="157"/>
      <c r="STW3" s="157"/>
      <c r="STX3" s="157"/>
      <c r="STY3" s="157"/>
      <c r="STZ3" s="157"/>
      <c r="SUA3" s="157"/>
      <c r="SUB3" s="157"/>
      <c r="SUC3" s="157"/>
      <c r="SUD3" s="157"/>
      <c r="SUE3" s="157"/>
      <c r="SUF3" s="157"/>
      <c r="SUG3" s="157"/>
      <c r="SUH3" s="157"/>
      <c r="SUI3" s="157"/>
      <c r="SUJ3" s="157"/>
      <c r="SUK3" s="157"/>
      <c r="SUL3" s="157"/>
      <c r="SUM3" s="157"/>
      <c r="SUN3" s="157"/>
      <c r="SUO3" s="157"/>
      <c r="SUP3" s="157"/>
      <c r="SUQ3" s="157"/>
      <c r="SUR3" s="157"/>
      <c r="SUS3" s="157"/>
      <c r="SUT3" s="157"/>
      <c r="SUU3" s="157"/>
      <c r="SUV3" s="157"/>
      <c r="SUW3" s="157"/>
      <c r="SUX3" s="157"/>
      <c r="SUY3" s="157"/>
      <c r="SUZ3" s="157"/>
      <c r="SVA3" s="157"/>
      <c r="SVB3" s="157"/>
      <c r="SVC3" s="157"/>
      <c r="SVD3" s="157"/>
      <c r="SVE3" s="157"/>
      <c r="SVF3" s="157"/>
      <c r="SVG3" s="157"/>
      <c r="SVH3" s="157"/>
      <c r="SVI3" s="157"/>
      <c r="SVJ3" s="157"/>
      <c r="SVK3" s="157"/>
      <c r="SVL3" s="157"/>
      <c r="SVM3" s="157"/>
      <c r="SVN3" s="157"/>
      <c r="SVO3" s="157"/>
      <c r="SVP3" s="157"/>
      <c r="SVQ3" s="157"/>
      <c r="SVR3" s="157"/>
      <c r="SVS3" s="157"/>
      <c r="SVT3" s="157"/>
      <c r="SVU3" s="157"/>
      <c r="SVV3" s="157"/>
      <c r="SVW3" s="157"/>
      <c r="SVX3" s="157"/>
      <c r="SVY3" s="157"/>
      <c r="SVZ3" s="157"/>
      <c r="SWA3" s="157"/>
      <c r="SWB3" s="157"/>
      <c r="SWC3" s="157"/>
      <c r="SWD3" s="157"/>
      <c r="SWE3" s="157"/>
      <c r="SWF3" s="157"/>
      <c r="SWG3" s="157"/>
      <c r="SWH3" s="157"/>
      <c r="SWI3" s="157"/>
      <c r="SWJ3" s="157"/>
      <c r="SWK3" s="157"/>
      <c r="SWL3" s="157"/>
      <c r="SWM3" s="157"/>
      <c r="SWN3" s="157"/>
      <c r="SWO3" s="157"/>
      <c r="SWP3" s="157"/>
      <c r="SWQ3" s="157"/>
      <c r="SWR3" s="157"/>
      <c r="SWS3" s="157"/>
      <c r="SWT3" s="157"/>
      <c r="SWU3" s="157"/>
      <c r="SWV3" s="157"/>
      <c r="SWW3" s="157"/>
      <c r="SWX3" s="157"/>
      <c r="SWY3" s="157"/>
      <c r="SWZ3" s="157"/>
      <c r="SXA3" s="157"/>
      <c r="SXB3" s="157"/>
      <c r="SXC3" s="157"/>
      <c r="SXD3" s="157"/>
      <c r="SXE3" s="157"/>
      <c r="SXF3" s="157"/>
      <c r="SXG3" s="157"/>
      <c r="SXH3" s="157"/>
      <c r="SXI3" s="157"/>
      <c r="SXJ3" s="157"/>
      <c r="SXK3" s="157"/>
      <c r="SXL3" s="157"/>
      <c r="SXM3" s="157"/>
      <c r="SXN3" s="157"/>
      <c r="SXO3" s="157"/>
      <c r="SXP3" s="157"/>
      <c r="SXQ3" s="157"/>
      <c r="SXR3" s="157"/>
      <c r="SXS3" s="157"/>
      <c r="SXT3" s="157"/>
      <c r="SXU3" s="157"/>
      <c r="SXV3" s="157"/>
      <c r="SXW3" s="157"/>
      <c r="SXX3" s="157"/>
      <c r="SXY3" s="157"/>
      <c r="SXZ3" s="157"/>
      <c r="SYA3" s="157"/>
      <c r="SYB3" s="157"/>
      <c r="SYC3" s="157"/>
      <c r="SYD3" s="157"/>
      <c r="SYE3" s="157"/>
      <c r="SYF3" s="157"/>
      <c r="SYG3" s="157"/>
      <c r="SYH3" s="157"/>
      <c r="SYI3" s="157"/>
      <c r="SYJ3" s="157"/>
      <c r="SYK3" s="157"/>
      <c r="SYL3" s="157"/>
      <c r="SYM3" s="157"/>
      <c r="SYN3" s="157"/>
      <c r="SYO3" s="157"/>
      <c r="SYP3" s="157"/>
      <c r="SYQ3" s="157"/>
      <c r="SYR3" s="157"/>
      <c r="SYS3" s="157"/>
      <c r="SYT3" s="157"/>
      <c r="SYU3" s="157"/>
      <c r="SYV3" s="157"/>
      <c r="SYW3" s="157"/>
      <c r="SYX3" s="157"/>
      <c r="SYY3" s="157"/>
      <c r="SYZ3" s="157"/>
      <c r="SZA3" s="157"/>
      <c r="SZB3" s="157"/>
      <c r="SZC3" s="157"/>
      <c r="SZD3" s="157"/>
      <c r="SZE3" s="157"/>
      <c r="SZF3" s="157"/>
      <c r="SZG3" s="157"/>
      <c r="SZH3" s="157"/>
      <c r="SZI3" s="157"/>
      <c r="SZJ3" s="157"/>
      <c r="SZK3" s="157"/>
      <c r="SZL3" s="157"/>
      <c r="SZM3" s="157"/>
      <c r="SZN3" s="157"/>
      <c r="SZO3" s="157"/>
      <c r="SZP3" s="157"/>
      <c r="SZQ3" s="157"/>
      <c r="SZR3" s="157"/>
      <c r="SZS3" s="157"/>
      <c r="SZT3" s="157"/>
      <c r="SZU3" s="157"/>
      <c r="SZV3" s="157"/>
      <c r="SZW3" s="157"/>
      <c r="SZX3" s="157"/>
      <c r="SZY3" s="157"/>
      <c r="SZZ3" s="157"/>
      <c r="TAA3" s="157"/>
      <c r="TAB3" s="157"/>
      <c r="TAC3" s="157"/>
      <c r="TAD3" s="157"/>
      <c r="TAE3" s="157"/>
      <c r="TAF3" s="157"/>
      <c r="TAG3" s="157"/>
      <c r="TAH3" s="157"/>
      <c r="TAI3" s="157"/>
      <c r="TAJ3" s="157"/>
      <c r="TAK3" s="157"/>
      <c r="TAL3" s="157"/>
      <c r="TAM3" s="157"/>
      <c r="TAN3" s="157"/>
      <c r="TAO3" s="157"/>
      <c r="TAP3" s="157"/>
      <c r="TAQ3" s="157"/>
      <c r="TAR3" s="157"/>
      <c r="TAS3" s="157"/>
      <c r="TAT3" s="157"/>
      <c r="TAU3" s="157"/>
      <c r="TAV3" s="157"/>
      <c r="TAW3" s="157"/>
      <c r="TAX3" s="157"/>
      <c r="TAY3" s="157"/>
      <c r="TAZ3" s="157"/>
      <c r="TBA3" s="157"/>
      <c r="TBB3" s="157"/>
      <c r="TBC3" s="157"/>
      <c r="TBD3" s="157"/>
      <c r="TBE3" s="157"/>
      <c r="TBF3" s="157"/>
      <c r="TBG3" s="157"/>
      <c r="TBH3" s="157"/>
      <c r="TBI3" s="157"/>
      <c r="TBJ3" s="157"/>
      <c r="TBK3" s="157"/>
      <c r="TBL3" s="157"/>
      <c r="TBM3" s="157"/>
      <c r="TBN3" s="157"/>
      <c r="TBO3" s="157"/>
      <c r="TBP3" s="157"/>
      <c r="TBQ3" s="157"/>
      <c r="TBR3" s="157"/>
      <c r="TBS3" s="157"/>
      <c r="TBT3" s="157"/>
      <c r="TBU3" s="157"/>
      <c r="TBV3" s="157"/>
      <c r="TBW3" s="157"/>
      <c r="TBX3" s="157"/>
      <c r="TBY3" s="157"/>
      <c r="TBZ3" s="157"/>
      <c r="TCA3" s="157"/>
      <c r="TCB3" s="157"/>
      <c r="TCC3" s="157"/>
      <c r="TCD3" s="157"/>
      <c r="TCE3" s="157"/>
      <c r="TCF3" s="157"/>
      <c r="TCG3" s="157"/>
      <c r="TCH3" s="157"/>
      <c r="TCI3" s="157"/>
      <c r="TCJ3" s="157"/>
      <c r="TCK3" s="157"/>
      <c r="TCL3" s="157"/>
      <c r="TCM3" s="157"/>
      <c r="TCN3" s="157"/>
      <c r="TCO3" s="157"/>
      <c r="TCP3" s="157"/>
      <c r="TCQ3" s="157"/>
      <c r="TCR3" s="157"/>
      <c r="TCS3" s="157"/>
      <c r="TCT3" s="157"/>
      <c r="TCU3" s="157"/>
      <c r="TCV3" s="157"/>
      <c r="TCW3" s="157"/>
      <c r="TCX3" s="157"/>
      <c r="TCY3" s="157"/>
      <c r="TCZ3" s="157"/>
      <c r="TDA3" s="157"/>
      <c r="TDB3" s="157"/>
      <c r="TDC3" s="157"/>
      <c r="TDD3" s="157"/>
      <c r="TDE3" s="157"/>
      <c r="TDF3" s="157"/>
      <c r="TDG3" s="157"/>
      <c r="TDH3" s="157"/>
      <c r="TDI3" s="157"/>
      <c r="TDJ3" s="157"/>
      <c r="TDK3" s="157"/>
      <c r="TDL3" s="157"/>
      <c r="TDM3" s="157"/>
      <c r="TDN3" s="157"/>
      <c r="TDO3" s="157"/>
      <c r="TDP3" s="157"/>
      <c r="TDQ3" s="157"/>
      <c r="TDR3" s="157"/>
      <c r="TDS3" s="157"/>
      <c r="TDT3" s="157"/>
      <c r="TDU3" s="157"/>
      <c r="TDV3" s="157"/>
      <c r="TDW3" s="157"/>
      <c r="TDX3" s="157"/>
      <c r="TDY3" s="157"/>
      <c r="TDZ3" s="157"/>
      <c r="TEA3" s="157"/>
      <c r="TEB3" s="157"/>
      <c r="TEC3" s="157"/>
      <c r="TED3" s="157"/>
      <c r="TEE3" s="157"/>
      <c r="TEF3" s="157"/>
      <c r="TEG3" s="157"/>
      <c r="TEH3" s="157"/>
      <c r="TEI3" s="157"/>
      <c r="TEJ3" s="157"/>
      <c r="TEK3" s="157"/>
      <c r="TEL3" s="157"/>
      <c r="TEM3" s="157"/>
      <c r="TEN3" s="157"/>
      <c r="TEO3" s="157"/>
      <c r="TEP3" s="157"/>
      <c r="TEQ3" s="157"/>
      <c r="TER3" s="157"/>
      <c r="TES3" s="157"/>
      <c r="TET3" s="157"/>
      <c r="TEU3" s="157"/>
      <c r="TEV3" s="157"/>
      <c r="TEW3" s="157"/>
      <c r="TEX3" s="157"/>
      <c r="TEY3" s="157"/>
      <c r="TEZ3" s="157"/>
      <c r="TFA3" s="157"/>
      <c r="TFB3" s="157"/>
      <c r="TFC3" s="157"/>
      <c r="TFD3" s="157"/>
      <c r="TFE3" s="157"/>
      <c r="TFF3" s="157"/>
      <c r="TFG3" s="157"/>
      <c r="TFH3" s="157"/>
      <c r="TFI3" s="157"/>
      <c r="TFJ3" s="157"/>
      <c r="TFK3" s="157"/>
      <c r="TFL3" s="157"/>
      <c r="TFM3" s="157"/>
      <c r="TFN3" s="157"/>
      <c r="TFO3" s="157"/>
      <c r="TFP3" s="157"/>
      <c r="TFQ3" s="157"/>
      <c r="TFR3" s="157"/>
      <c r="TFS3" s="157"/>
      <c r="TFT3" s="157"/>
      <c r="TFU3" s="157"/>
      <c r="TFV3" s="157"/>
      <c r="TFW3" s="157"/>
      <c r="TFX3" s="157"/>
      <c r="TFY3" s="157"/>
      <c r="TFZ3" s="157"/>
      <c r="TGA3" s="157"/>
      <c r="TGB3" s="157"/>
      <c r="TGC3" s="157"/>
      <c r="TGD3" s="157"/>
      <c r="TGE3" s="157"/>
      <c r="TGF3" s="157"/>
      <c r="TGG3" s="157"/>
      <c r="TGH3" s="157"/>
      <c r="TGI3" s="157"/>
      <c r="TGJ3" s="157"/>
      <c r="TGK3" s="157"/>
      <c r="TGL3" s="157"/>
      <c r="TGM3" s="157"/>
      <c r="TGN3" s="157"/>
      <c r="TGO3" s="157"/>
      <c r="TGP3" s="157"/>
      <c r="TGQ3" s="157"/>
      <c r="TGR3" s="157"/>
      <c r="TGS3" s="157"/>
      <c r="TGT3" s="157"/>
      <c r="TGU3" s="157"/>
      <c r="TGV3" s="157"/>
      <c r="TGW3" s="157"/>
      <c r="TGX3" s="157"/>
      <c r="TGY3" s="157"/>
      <c r="TGZ3" s="157"/>
      <c r="THA3" s="157"/>
      <c r="THB3" s="157"/>
      <c r="THC3" s="157"/>
      <c r="THD3" s="157"/>
      <c r="THE3" s="157"/>
      <c r="THF3" s="157"/>
      <c r="THG3" s="157"/>
      <c r="THH3" s="157"/>
      <c r="THI3" s="157"/>
      <c r="THJ3" s="157"/>
      <c r="THK3" s="157"/>
      <c r="THL3" s="157"/>
      <c r="THM3" s="157"/>
      <c r="THN3" s="157"/>
      <c r="THO3" s="157"/>
      <c r="THP3" s="157"/>
      <c r="THQ3" s="157"/>
      <c r="THR3" s="157"/>
      <c r="THS3" s="157"/>
      <c r="THT3" s="157"/>
      <c r="THU3" s="157"/>
      <c r="THV3" s="157"/>
      <c r="THW3" s="157"/>
      <c r="THX3" s="157"/>
      <c r="THY3" s="157"/>
      <c r="THZ3" s="157"/>
      <c r="TIA3" s="157"/>
      <c r="TIB3" s="157"/>
      <c r="TIC3" s="157"/>
      <c r="TID3" s="157"/>
      <c r="TIE3" s="157"/>
      <c r="TIF3" s="157"/>
      <c r="TIG3" s="157"/>
      <c r="TIH3" s="157"/>
      <c r="TII3" s="157"/>
      <c r="TIJ3" s="157"/>
      <c r="TIK3" s="157"/>
      <c r="TIL3" s="157"/>
      <c r="TIM3" s="157"/>
      <c r="TIN3" s="157"/>
      <c r="TIO3" s="157"/>
      <c r="TIP3" s="157"/>
      <c r="TIQ3" s="157"/>
      <c r="TIR3" s="157"/>
      <c r="TIS3" s="157"/>
      <c r="TIT3" s="157"/>
      <c r="TIU3" s="157"/>
      <c r="TIV3" s="157"/>
      <c r="TIW3" s="157"/>
      <c r="TIX3" s="157"/>
      <c r="TIY3" s="157"/>
      <c r="TIZ3" s="157"/>
      <c r="TJA3" s="157"/>
      <c r="TJB3" s="157"/>
      <c r="TJC3" s="157"/>
      <c r="TJD3" s="157"/>
      <c r="TJE3" s="157"/>
      <c r="TJF3" s="157"/>
      <c r="TJG3" s="157"/>
      <c r="TJH3" s="157"/>
      <c r="TJI3" s="157"/>
      <c r="TJJ3" s="157"/>
      <c r="TJK3" s="157"/>
      <c r="TJL3" s="157"/>
      <c r="TJM3" s="157"/>
      <c r="TJN3" s="157"/>
      <c r="TJO3" s="157"/>
      <c r="TJP3" s="157"/>
      <c r="TJQ3" s="157"/>
      <c r="TJR3" s="157"/>
      <c r="TJS3" s="157"/>
      <c r="TJT3" s="157"/>
      <c r="TJU3" s="157"/>
      <c r="TJV3" s="157"/>
      <c r="TJW3" s="157"/>
      <c r="TJX3" s="157"/>
      <c r="TJY3" s="157"/>
      <c r="TJZ3" s="157"/>
      <c r="TKA3" s="157"/>
      <c r="TKB3" s="157"/>
      <c r="TKC3" s="157"/>
      <c r="TKD3" s="157"/>
      <c r="TKE3" s="157"/>
      <c r="TKF3" s="157"/>
      <c r="TKG3" s="157"/>
      <c r="TKH3" s="157"/>
      <c r="TKI3" s="157"/>
      <c r="TKJ3" s="157"/>
      <c r="TKK3" s="157"/>
      <c r="TKL3" s="157"/>
      <c r="TKM3" s="157"/>
      <c r="TKN3" s="157"/>
      <c r="TKO3" s="157"/>
      <c r="TKP3" s="157"/>
      <c r="TKQ3" s="157"/>
      <c r="TKR3" s="157"/>
      <c r="TKS3" s="157"/>
      <c r="TKT3" s="157"/>
      <c r="TKU3" s="157"/>
      <c r="TKV3" s="157"/>
      <c r="TKW3" s="157"/>
      <c r="TKX3" s="157"/>
      <c r="TKY3" s="157"/>
      <c r="TKZ3" s="157"/>
      <c r="TLA3" s="157"/>
      <c r="TLB3" s="157"/>
      <c r="TLC3" s="157"/>
      <c r="TLD3" s="157"/>
      <c r="TLE3" s="157"/>
      <c r="TLF3" s="157"/>
      <c r="TLG3" s="157"/>
      <c r="TLH3" s="157"/>
      <c r="TLI3" s="157"/>
      <c r="TLJ3" s="157"/>
      <c r="TLK3" s="157"/>
      <c r="TLL3" s="157"/>
      <c r="TLM3" s="157"/>
      <c r="TLN3" s="157"/>
      <c r="TLO3" s="157"/>
      <c r="TLP3" s="157"/>
      <c r="TLQ3" s="157"/>
      <c r="TLR3" s="157"/>
      <c r="TLS3" s="157"/>
      <c r="TLT3" s="157"/>
      <c r="TLU3" s="157"/>
      <c r="TLV3" s="157"/>
      <c r="TLW3" s="157"/>
      <c r="TLX3" s="157"/>
      <c r="TLY3" s="157"/>
      <c r="TLZ3" s="157"/>
      <c r="TMA3" s="157"/>
      <c r="TMB3" s="157"/>
      <c r="TMC3" s="157"/>
      <c r="TMD3" s="157"/>
      <c r="TME3" s="157"/>
      <c r="TMF3" s="157"/>
      <c r="TMG3" s="157"/>
      <c r="TMH3" s="157"/>
      <c r="TMI3" s="157"/>
      <c r="TMJ3" s="157"/>
      <c r="TMK3" s="157"/>
      <c r="TML3" s="157"/>
      <c r="TMM3" s="157"/>
      <c r="TMN3" s="157"/>
      <c r="TMO3" s="157"/>
      <c r="TMP3" s="157"/>
      <c r="TMQ3" s="157"/>
      <c r="TMR3" s="157"/>
      <c r="TMS3" s="157"/>
      <c r="TMT3" s="157"/>
      <c r="TMU3" s="157"/>
      <c r="TMV3" s="157"/>
      <c r="TMW3" s="157"/>
      <c r="TMX3" s="157"/>
      <c r="TMY3" s="157"/>
      <c r="TMZ3" s="157"/>
      <c r="TNA3" s="157"/>
      <c r="TNB3" s="157"/>
      <c r="TNC3" s="157"/>
      <c r="TND3" s="157"/>
      <c r="TNE3" s="157"/>
      <c r="TNF3" s="157"/>
      <c r="TNG3" s="157"/>
      <c r="TNH3" s="157"/>
      <c r="TNI3" s="157"/>
      <c r="TNJ3" s="157"/>
      <c r="TNK3" s="157"/>
      <c r="TNL3" s="157"/>
      <c r="TNM3" s="157"/>
      <c r="TNN3" s="157"/>
      <c r="TNO3" s="157"/>
      <c r="TNP3" s="157"/>
      <c r="TNQ3" s="157"/>
      <c r="TNR3" s="157"/>
      <c r="TNS3" s="157"/>
      <c r="TNT3" s="157"/>
      <c r="TNU3" s="157"/>
      <c r="TNV3" s="157"/>
      <c r="TNW3" s="157"/>
      <c r="TNX3" s="157"/>
      <c r="TNY3" s="157"/>
      <c r="TNZ3" s="157"/>
      <c r="TOA3" s="157"/>
      <c r="TOB3" s="157"/>
      <c r="TOC3" s="157"/>
      <c r="TOD3" s="157"/>
      <c r="TOE3" s="157"/>
      <c r="TOF3" s="157"/>
      <c r="TOG3" s="157"/>
      <c r="TOH3" s="157"/>
      <c r="TOI3" s="157"/>
      <c r="TOJ3" s="157"/>
      <c r="TOK3" s="157"/>
      <c r="TOL3" s="157"/>
      <c r="TOM3" s="157"/>
      <c r="TON3" s="157"/>
      <c r="TOO3" s="157"/>
      <c r="TOP3" s="157"/>
      <c r="TOQ3" s="157"/>
      <c r="TOR3" s="157"/>
      <c r="TOS3" s="157"/>
      <c r="TOT3" s="157"/>
      <c r="TOU3" s="157"/>
      <c r="TOV3" s="157"/>
      <c r="TOW3" s="157"/>
      <c r="TOX3" s="157"/>
      <c r="TOY3" s="157"/>
      <c r="TOZ3" s="157"/>
      <c r="TPA3" s="157"/>
      <c r="TPB3" s="157"/>
      <c r="TPC3" s="157"/>
      <c r="TPD3" s="157"/>
      <c r="TPE3" s="157"/>
      <c r="TPF3" s="157"/>
      <c r="TPG3" s="157"/>
      <c r="TPH3" s="157"/>
      <c r="TPI3" s="157"/>
      <c r="TPJ3" s="157"/>
      <c r="TPK3" s="157"/>
      <c r="TPL3" s="157"/>
      <c r="TPM3" s="157"/>
      <c r="TPN3" s="157"/>
      <c r="TPO3" s="157"/>
      <c r="TPP3" s="157"/>
      <c r="TPQ3" s="157"/>
      <c r="TPR3" s="157"/>
      <c r="TPS3" s="157"/>
      <c r="TPT3" s="157"/>
      <c r="TPU3" s="157"/>
      <c r="TPV3" s="157"/>
      <c r="TPW3" s="157"/>
      <c r="TPX3" s="157"/>
      <c r="TPY3" s="157"/>
      <c r="TPZ3" s="157"/>
      <c r="TQA3" s="157"/>
      <c r="TQB3" s="157"/>
      <c r="TQC3" s="157"/>
      <c r="TQD3" s="157"/>
      <c r="TQE3" s="157"/>
      <c r="TQF3" s="157"/>
      <c r="TQG3" s="157"/>
      <c r="TQH3" s="157"/>
      <c r="TQI3" s="157"/>
      <c r="TQJ3" s="157"/>
      <c r="TQK3" s="157"/>
      <c r="TQL3" s="157"/>
      <c r="TQM3" s="157"/>
      <c r="TQN3" s="157"/>
      <c r="TQO3" s="157"/>
      <c r="TQP3" s="157"/>
      <c r="TQQ3" s="157"/>
      <c r="TQR3" s="157"/>
      <c r="TQS3" s="157"/>
      <c r="TQT3" s="157"/>
      <c r="TQU3" s="157"/>
      <c r="TQV3" s="157"/>
      <c r="TQW3" s="157"/>
      <c r="TQX3" s="157"/>
      <c r="TQY3" s="157"/>
      <c r="TQZ3" s="157"/>
      <c r="TRA3" s="157"/>
      <c r="TRB3" s="157"/>
      <c r="TRC3" s="157"/>
      <c r="TRD3" s="157"/>
      <c r="TRE3" s="157"/>
      <c r="TRF3" s="157"/>
      <c r="TRG3" s="157"/>
      <c r="TRH3" s="157"/>
      <c r="TRI3" s="157"/>
      <c r="TRJ3" s="157"/>
      <c r="TRK3" s="157"/>
      <c r="TRL3" s="157"/>
      <c r="TRM3" s="157"/>
      <c r="TRN3" s="157"/>
      <c r="TRO3" s="157"/>
      <c r="TRP3" s="157"/>
      <c r="TRQ3" s="157"/>
      <c r="TRR3" s="157"/>
      <c r="TRS3" s="157"/>
      <c r="TRT3" s="157"/>
      <c r="TRU3" s="157"/>
      <c r="TRV3" s="157"/>
      <c r="TRW3" s="157"/>
      <c r="TRX3" s="157"/>
      <c r="TRY3" s="157"/>
      <c r="TRZ3" s="157"/>
      <c r="TSA3" s="157"/>
      <c r="TSB3" s="157"/>
      <c r="TSC3" s="157"/>
      <c r="TSD3" s="157"/>
      <c r="TSE3" s="157"/>
      <c r="TSF3" s="157"/>
      <c r="TSG3" s="157"/>
      <c r="TSH3" s="157"/>
      <c r="TSI3" s="157"/>
      <c r="TSJ3" s="157"/>
      <c r="TSK3" s="157"/>
      <c r="TSL3" s="157"/>
      <c r="TSM3" s="157"/>
      <c r="TSN3" s="157"/>
      <c r="TSO3" s="157"/>
      <c r="TSP3" s="157"/>
      <c r="TSQ3" s="157"/>
      <c r="TSR3" s="157"/>
      <c r="TSS3" s="157"/>
      <c r="TST3" s="157"/>
      <c r="TSU3" s="157"/>
      <c r="TSV3" s="157"/>
      <c r="TSW3" s="157"/>
      <c r="TSX3" s="157"/>
      <c r="TSY3" s="157"/>
      <c r="TSZ3" s="157"/>
      <c r="TTA3" s="157"/>
      <c r="TTB3" s="157"/>
      <c r="TTC3" s="157"/>
      <c r="TTD3" s="157"/>
      <c r="TTE3" s="157"/>
      <c r="TTF3" s="157"/>
      <c r="TTG3" s="157"/>
      <c r="TTH3" s="157"/>
      <c r="TTI3" s="157"/>
      <c r="TTJ3" s="157"/>
      <c r="TTK3" s="157"/>
      <c r="TTL3" s="157"/>
      <c r="TTM3" s="157"/>
      <c r="TTN3" s="157"/>
      <c r="TTO3" s="157"/>
      <c r="TTP3" s="157"/>
      <c r="TTQ3" s="157"/>
      <c r="TTR3" s="157"/>
      <c r="TTS3" s="157"/>
      <c r="TTT3" s="157"/>
      <c r="TTU3" s="157"/>
      <c r="TTV3" s="157"/>
      <c r="TTW3" s="157"/>
      <c r="TTX3" s="157"/>
      <c r="TTY3" s="157"/>
      <c r="TTZ3" s="157"/>
      <c r="TUA3" s="157"/>
      <c r="TUB3" s="157"/>
      <c r="TUC3" s="157"/>
      <c r="TUD3" s="157"/>
      <c r="TUE3" s="157"/>
      <c r="TUF3" s="157"/>
      <c r="TUG3" s="157"/>
      <c r="TUH3" s="157"/>
      <c r="TUI3" s="157"/>
      <c r="TUJ3" s="157"/>
      <c r="TUK3" s="157"/>
      <c r="TUL3" s="157"/>
      <c r="TUM3" s="157"/>
      <c r="TUN3" s="157"/>
      <c r="TUO3" s="157"/>
      <c r="TUP3" s="157"/>
      <c r="TUQ3" s="157"/>
      <c r="TUR3" s="157"/>
      <c r="TUS3" s="157"/>
      <c r="TUT3" s="157"/>
      <c r="TUU3" s="157"/>
      <c r="TUV3" s="157"/>
      <c r="TUW3" s="157"/>
      <c r="TUX3" s="157"/>
      <c r="TUY3" s="157"/>
      <c r="TUZ3" s="157"/>
      <c r="TVA3" s="157"/>
      <c r="TVB3" s="157"/>
      <c r="TVC3" s="157"/>
      <c r="TVD3" s="157"/>
      <c r="TVE3" s="157"/>
      <c r="TVF3" s="157"/>
      <c r="TVG3" s="157"/>
      <c r="TVH3" s="157"/>
      <c r="TVI3" s="157"/>
      <c r="TVJ3" s="157"/>
      <c r="TVK3" s="157"/>
      <c r="TVL3" s="157"/>
      <c r="TVM3" s="157"/>
      <c r="TVN3" s="157"/>
      <c r="TVO3" s="157"/>
      <c r="TVP3" s="157"/>
      <c r="TVQ3" s="157"/>
      <c r="TVR3" s="157"/>
      <c r="TVS3" s="157"/>
      <c r="TVT3" s="157"/>
      <c r="TVU3" s="157"/>
      <c r="TVV3" s="157"/>
      <c r="TVW3" s="157"/>
      <c r="TVX3" s="157"/>
      <c r="TVY3" s="157"/>
      <c r="TVZ3" s="157"/>
      <c r="TWA3" s="157"/>
      <c r="TWB3" s="157"/>
      <c r="TWC3" s="157"/>
      <c r="TWD3" s="157"/>
      <c r="TWE3" s="157"/>
      <c r="TWF3" s="157"/>
      <c r="TWG3" s="157"/>
      <c r="TWH3" s="157"/>
      <c r="TWI3" s="157"/>
      <c r="TWJ3" s="157"/>
      <c r="TWK3" s="157"/>
      <c r="TWL3" s="157"/>
      <c r="TWM3" s="157"/>
      <c r="TWN3" s="157"/>
      <c r="TWO3" s="157"/>
      <c r="TWP3" s="157"/>
      <c r="TWQ3" s="157"/>
      <c r="TWR3" s="157"/>
      <c r="TWS3" s="157"/>
      <c r="TWT3" s="157"/>
      <c r="TWU3" s="157"/>
      <c r="TWV3" s="157"/>
      <c r="TWW3" s="157"/>
      <c r="TWX3" s="157"/>
      <c r="TWY3" s="157"/>
      <c r="TWZ3" s="157"/>
      <c r="TXA3" s="157"/>
      <c r="TXB3" s="157"/>
      <c r="TXC3" s="157"/>
      <c r="TXD3" s="157"/>
      <c r="TXE3" s="157"/>
      <c r="TXF3" s="157"/>
      <c r="TXG3" s="157"/>
      <c r="TXH3" s="157"/>
      <c r="TXI3" s="157"/>
      <c r="TXJ3" s="157"/>
      <c r="TXK3" s="157"/>
      <c r="TXL3" s="157"/>
      <c r="TXM3" s="157"/>
      <c r="TXN3" s="157"/>
      <c r="TXO3" s="157"/>
      <c r="TXP3" s="157"/>
      <c r="TXQ3" s="157"/>
      <c r="TXR3" s="157"/>
      <c r="TXS3" s="157"/>
      <c r="TXT3" s="157"/>
      <c r="TXU3" s="157"/>
      <c r="TXV3" s="157"/>
      <c r="TXW3" s="157"/>
      <c r="TXX3" s="157"/>
      <c r="TXY3" s="157"/>
      <c r="TXZ3" s="157"/>
      <c r="TYA3" s="157"/>
      <c r="TYB3" s="157"/>
      <c r="TYC3" s="157"/>
      <c r="TYD3" s="157"/>
      <c r="TYE3" s="157"/>
      <c r="TYF3" s="157"/>
      <c r="TYG3" s="157"/>
      <c r="TYH3" s="157"/>
      <c r="TYI3" s="157"/>
      <c r="TYJ3" s="157"/>
      <c r="TYK3" s="157"/>
      <c r="TYL3" s="157"/>
      <c r="TYM3" s="157"/>
      <c r="TYN3" s="157"/>
      <c r="TYO3" s="157"/>
      <c r="TYP3" s="157"/>
      <c r="TYQ3" s="157"/>
      <c r="TYR3" s="157"/>
      <c r="TYS3" s="157"/>
      <c r="TYT3" s="157"/>
      <c r="TYU3" s="157"/>
      <c r="TYV3" s="157"/>
      <c r="TYW3" s="157"/>
      <c r="TYX3" s="157"/>
      <c r="TYY3" s="157"/>
      <c r="TYZ3" s="157"/>
      <c r="TZA3" s="157"/>
      <c r="TZB3" s="157"/>
      <c r="TZC3" s="157"/>
      <c r="TZD3" s="157"/>
      <c r="TZE3" s="157"/>
      <c r="TZF3" s="157"/>
      <c r="TZG3" s="157"/>
      <c r="TZH3" s="157"/>
      <c r="TZI3" s="157"/>
      <c r="TZJ3" s="157"/>
      <c r="TZK3" s="157"/>
      <c r="TZL3" s="157"/>
      <c r="TZM3" s="157"/>
      <c r="TZN3" s="157"/>
      <c r="TZO3" s="157"/>
      <c r="TZP3" s="157"/>
      <c r="TZQ3" s="157"/>
      <c r="TZR3" s="157"/>
      <c r="TZS3" s="157"/>
      <c r="TZT3" s="157"/>
      <c r="TZU3" s="157"/>
      <c r="TZV3" s="157"/>
      <c r="TZW3" s="157"/>
      <c r="TZX3" s="157"/>
      <c r="TZY3" s="157"/>
      <c r="TZZ3" s="157"/>
      <c r="UAA3" s="157"/>
      <c r="UAB3" s="157"/>
      <c r="UAC3" s="157"/>
      <c r="UAD3" s="157"/>
      <c r="UAE3" s="157"/>
      <c r="UAF3" s="157"/>
      <c r="UAG3" s="157"/>
      <c r="UAH3" s="157"/>
      <c r="UAI3" s="157"/>
      <c r="UAJ3" s="157"/>
      <c r="UAK3" s="157"/>
      <c r="UAL3" s="157"/>
      <c r="UAM3" s="157"/>
      <c r="UAN3" s="157"/>
      <c r="UAO3" s="157"/>
      <c r="UAP3" s="157"/>
      <c r="UAQ3" s="157"/>
      <c r="UAR3" s="157"/>
      <c r="UAS3" s="157"/>
      <c r="UAT3" s="157"/>
      <c r="UAU3" s="157"/>
      <c r="UAV3" s="157"/>
      <c r="UAW3" s="157"/>
      <c r="UAX3" s="157"/>
      <c r="UAY3" s="157"/>
      <c r="UAZ3" s="157"/>
      <c r="UBA3" s="157"/>
      <c r="UBB3" s="157"/>
      <c r="UBC3" s="157"/>
      <c r="UBD3" s="157"/>
      <c r="UBE3" s="157"/>
      <c r="UBF3" s="157"/>
      <c r="UBG3" s="157"/>
      <c r="UBH3" s="157"/>
      <c r="UBI3" s="157"/>
      <c r="UBJ3" s="157"/>
      <c r="UBK3" s="157"/>
      <c r="UBL3" s="157"/>
      <c r="UBM3" s="157"/>
      <c r="UBN3" s="157"/>
      <c r="UBO3" s="157"/>
      <c r="UBP3" s="157"/>
      <c r="UBQ3" s="157"/>
      <c r="UBR3" s="157"/>
      <c r="UBS3" s="157"/>
      <c r="UBT3" s="157"/>
      <c r="UBU3" s="157"/>
      <c r="UBV3" s="157"/>
      <c r="UBW3" s="157"/>
      <c r="UBX3" s="157"/>
      <c r="UBY3" s="157"/>
      <c r="UBZ3" s="157"/>
      <c r="UCA3" s="157"/>
      <c r="UCB3" s="157"/>
      <c r="UCC3" s="157"/>
      <c r="UCD3" s="157"/>
      <c r="UCE3" s="157"/>
      <c r="UCF3" s="157"/>
      <c r="UCG3" s="157"/>
      <c r="UCH3" s="157"/>
      <c r="UCI3" s="157"/>
      <c r="UCJ3" s="157"/>
      <c r="UCK3" s="157"/>
      <c r="UCL3" s="157"/>
      <c r="UCM3" s="157"/>
      <c r="UCN3" s="157"/>
      <c r="UCO3" s="157"/>
      <c r="UCP3" s="157"/>
      <c r="UCQ3" s="157"/>
      <c r="UCR3" s="157"/>
      <c r="UCS3" s="157"/>
      <c r="UCT3" s="157"/>
      <c r="UCU3" s="157"/>
      <c r="UCV3" s="157"/>
      <c r="UCW3" s="157"/>
      <c r="UCX3" s="157"/>
      <c r="UCY3" s="157"/>
      <c r="UCZ3" s="157"/>
      <c r="UDA3" s="157"/>
      <c r="UDB3" s="157"/>
      <c r="UDC3" s="157"/>
      <c r="UDD3" s="157"/>
      <c r="UDE3" s="157"/>
      <c r="UDF3" s="157"/>
      <c r="UDG3" s="157"/>
      <c r="UDH3" s="157"/>
      <c r="UDI3" s="157"/>
      <c r="UDJ3" s="157"/>
      <c r="UDK3" s="157"/>
      <c r="UDL3" s="157"/>
      <c r="UDM3" s="157"/>
      <c r="UDN3" s="157"/>
      <c r="UDO3" s="157"/>
      <c r="UDP3" s="157"/>
      <c r="UDQ3" s="157"/>
      <c r="UDR3" s="157"/>
      <c r="UDS3" s="157"/>
      <c r="UDT3" s="157"/>
      <c r="UDU3" s="157"/>
      <c r="UDV3" s="157"/>
      <c r="UDW3" s="157"/>
      <c r="UDX3" s="157"/>
      <c r="UDY3" s="157"/>
      <c r="UDZ3" s="157"/>
      <c r="UEA3" s="157"/>
      <c r="UEB3" s="157"/>
      <c r="UEC3" s="157"/>
      <c r="UED3" s="157"/>
      <c r="UEE3" s="157"/>
      <c r="UEF3" s="157"/>
      <c r="UEG3" s="157"/>
      <c r="UEH3" s="157"/>
      <c r="UEI3" s="157"/>
      <c r="UEJ3" s="157"/>
      <c r="UEK3" s="157"/>
      <c r="UEL3" s="157"/>
      <c r="UEM3" s="157"/>
      <c r="UEN3" s="157"/>
      <c r="UEO3" s="157"/>
      <c r="UEP3" s="157"/>
      <c r="UEQ3" s="157"/>
      <c r="UER3" s="157"/>
      <c r="UES3" s="157"/>
      <c r="UET3" s="157"/>
      <c r="UEU3" s="157"/>
      <c r="UEV3" s="157"/>
      <c r="UEW3" s="157"/>
      <c r="UEX3" s="157"/>
      <c r="UEY3" s="157"/>
      <c r="UEZ3" s="157"/>
      <c r="UFA3" s="157"/>
      <c r="UFB3" s="157"/>
      <c r="UFC3" s="157"/>
      <c r="UFD3" s="157"/>
      <c r="UFE3" s="157"/>
      <c r="UFF3" s="157"/>
      <c r="UFG3" s="157"/>
      <c r="UFH3" s="157"/>
      <c r="UFI3" s="157"/>
      <c r="UFJ3" s="157"/>
      <c r="UFK3" s="157"/>
      <c r="UFL3" s="157"/>
      <c r="UFM3" s="157"/>
      <c r="UFN3" s="157"/>
      <c r="UFO3" s="157"/>
      <c r="UFP3" s="157"/>
      <c r="UFQ3" s="157"/>
      <c r="UFR3" s="157"/>
      <c r="UFS3" s="157"/>
      <c r="UFT3" s="157"/>
      <c r="UFU3" s="157"/>
      <c r="UFV3" s="157"/>
      <c r="UFW3" s="157"/>
      <c r="UFX3" s="157"/>
      <c r="UFY3" s="157"/>
      <c r="UFZ3" s="157"/>
      <c r="UGA3" s="157"/>
      <c r="UGB3" s="157"/>
      <c r="UGC3" s="157"/>
      <c r="UGD3" s="157"/>
      <c r="UGE3" s="157"/>
      <c r="UGF3" s="157"/>
      <c r="UGG3" s="157"/>
      <c r="UGH3" s="157"/>
      <c r="UGI3" s="157"/>
      <c r="UGJ3" s="157"/>
      <c r="UGK3" s="157"/>
      <c r="UGL3" s="157"/>
      <c r="UGM3" s="157"/>
      <c r="UGN3" s="157"/>
      <c r="UGO3" s="157"/>
      <c r="UGP3" s="157"/>
      <c r="UGQ3" s="157"/>
      <c r="UGR3" s="157"/>
      <c r="UGS3" s="157"/>
      <c r="UGT3" s="157"/>
      <c r="UGU3" s="157"/>
      <c r="UGV3" s="157"/>
      <c r="UGW3" s="157"/>
      <c r="UGX3" s="157"/>
      <c r="UGY3" s="157"/>
      <c r="UGZ3" s="157"/>
      <c r="UHA3" s="157"/>
      <c r="UHB3" s="157"/>
      <c r="UHC3" s="157"/>
      <c r="UHD3" s="157"/>
      <c r="UHE3" s="157"/>
      <c r="UHF3" s="157"/>
      <c r="UHG3" s="157"/>
      <c r="UHH3" s="157"/>
      <c r="UHI3" s="157"/>
      <c r="UHJ3" s="157"/>
      <c r="UHK3" s="157"/>
      <c r="UHL3" s="157"/>
      <c r="UHM3" s="157"/>
      <c r="UHN3" s="157"/>
      <c r="UHO3" s="157"/>
      <c r="UHP3" s="157"/>
      <c r="UHQ3" s="157"/>
      <c r="UHR3" s="157"/>
      <c r="UHS3" s="157"/>
      <c r="UHT3" s="157"/>
      <c r="UHU3" s="157"/>
      <c r="UHV3" s="157"/>
      <c r="UHW3" s="157"/>
      <c r="UHX3" s="157"/>
      <c r="UHY3" s="157"/>
      <c r="UHZ3" s="157"/>
      <c r="UIA3" s="157"/>
      <c r="UIB3" s="157"/>
      <c r="UIC3" s="157"/>
      <c r="UID3" s="157"/>
      <c r="UIE3" s="157"/>
      <c r="UIF3" s="157"/>
      <c r="UIG3" s="157"/>
      <c r="UIH3" s="157"/>
      <c r="UII3" s="157"/>
      <c r="UIJ3" s="157"/>
      <c r="UIK3" s="157"/>
      <c r="UIL3" s="157"/>
      <c r="UIM3" s="157"/>
      <c r="UIN3" s="157"/>
      <c r="UIO3" s="157"/>
      <c r="UIP3" s="157"/>
      <c r="UIQ3" s="157"/>
      <c r="UIR3" s="157"/>
      <c r="UIS3" s="157"/>
      <c r="UIT3" s="157"/>
      <c r="UIU3" s="157"/>
      <c r="UIV3" s="157"/>
      <c r="UIW3" s="157"/>
      <c r="UIX3" s="157"/>
      <c r="UIY3" s="157"/>
      <c r="UIZ3" s="157"/>
      <c r="UJA3" s="157"/>
      <c r="UJB3" s="157"/>
      <c r="UJC3" s="157"/>
      <c r="UJD3" s="157"/>
      <c r="UJE3" s="157"/>
      <c r="UJF3" s="157"/>
      <c r="UJG3" s="157"/>
      <c r="UJH3" s="157"/>
      <c r="UJI3" s="157"/>
      <c r="UJJ3" s="157"/>
      <c r="UJK3" s="157"/>
      <c r="UJL3" s="157"/>
      <c r="UJM3" s="157"/>
      <c r="UJN3" s="157"/>
      <c r="UJO3" s="157"/>
      <c r="UJP3" s="157"/>
      <c r="UJQ3" s="157"/>
      <c r="UJR3" s="157"/>
      <c r="UJS3" s="157"/>
      <c r="UJT3" s="157"/>
      <c r="UJU3" s="157"/>
      <c r="UJV3" s="157"/>
      <c r="UJW3" s="157"/>
      <c r="UJX3" s="157"/>
      <c r="UJY3" s="157"/>
      <c r="UJZ3" s="157"/>
      <c r="UKA3" s="157"/>
      <c r="UKB3" s="157"/>
      <c r="UKC3" s="157"/>
      <c r="UKD3" s="157"/>
      <c r="UKE3" s="157"/>
      <c r="UKF3" s="157"/>
      <c r="UKG3" s="157"/>
      <c r="UKH3" s="157"/>
      <c r="UKI3" s="157"/>
      <c r="UKJ3" s="157"/>
      <c r="UKK3" s="157"/>
      <c r="UKL3" s="157"/>
      <c r="UKM3" s="157"/>
      <c r="UKN3" s="157"/>
      <c r="UKO3" s="157"/>
      <c r="UKP3" s="157"/>
      <c r="UKQ3" s="157"/>
      <c r="UKR3" s="157"/>
      <c r="UKS3" s="157"/>
      <c r="UKT3" s="157"/>
      <c r="UKU3" s="157"/>
      <c r="UKV3" s="157"/>
      <c r="UKW3" s="157"/>
      <c r="UKX3" s="157"/>
      <c r="UKY3" s="157"/>
      <c r="UKZ3" s="157"/>
      <c r="ULA3" s="157"/>
      <c r="ULB3" s="157"/>
      <c r="ULC3" s="157"/>
      <c r="ULD3" s="157"/>
      <c r="ULE3" s="157"/>
      <c r="ULF3" s="157"/>
      <c r="ULG3" s="157"/>
      <c r="ULH3" s="157"/>
      <c r="ULI3" s="157"/>
      <c r="ULJ3" s="157"/>
      <c r="ULK3" s="157"/>
      <c r="ULL3" s="157"/>
      <c r="ULM3" s="157"/>
      <c r="ULN3" s="157"/>
      <c r="ULO3" s="157"/>
      <c r="ULP3" s="157"/>
      <c r="ULQ3" s="157"/>
      <c r="ULR3" s="157"/>
      <c r="ULS3" s="157"/>
      <c r="ULT3" s="157"/>
      <c r="ULU3" s="157"/>
      <c r="ULV3" s="157"/>
      <c r="ULW3" s="157"/>
      <c r="ULX3" s="157"/>
      <c r="ULY3" s="157"/>
      <c r="ULZ3" s="157"/>
      <c r="UMA3" s="157"/>
      <c r="UMB3" s="157"/>
      <c r="UMC3" s="157"/>
      <c r="UMD3" s="157"/>
      <c r="UME3" s="157"/>
      <c r="UMF3" s="157"/>
      <c r="UMG3" s="157"/>
      <c r="UMH3" s="157"/>
      <c r="UMI3" s="157"/>
      <c r="UMJ3" s="157"/>
      <c r="UMK3" s="157"/>
      <c r="UML3" s="157"/>
      <c r="UMM3" s="157"/>
      <c r="UMN3" s="157"/>
      <c r="UMO3" s="157"/>
      <c r="UMP3" s="157"/>
      <c r="UMQ3" s="157"/>
      <c r="UMR3" s="157"/>
      <c r="UMS3" s="157"/>
      <c r="UMT3" s="157"/>
      <c r="UMU3" s="157"/>
      <c r="UMV3" s="157"/>
      <c r="UMW3" s="157"/>
      <c r="UMX3" s="157"/>
      <c r="UMY3" s="157"/>
      <c r="UMZ3" s="157"/>
      <c r="UNA3" s="157"/>
      <c r="UNB3" s="157"/>
      <c r="UNC3" s="157"/>
      <c r="UND3" s="157"/>
      <c r="UNE3" s="157"/>
      <c r="UNF3" s="157"/>
      <c r="UNG3" s="157"/>
      <c r="UNH3" s="157"/>
      <c r="UNI3" s="157"/>
      <c r="UNJ3" s="157"/>
      <c r="UNK3" s="157"/>
      <c r="UNL3" s="157"/>
      <c r="UNM3" s="157"/>
      <c r="UNN3" s="157"/>
      <c r="UNO3" s="157"/>
      <c r="UNP3" s="157"/>
      <c r="UNQ3" s="157"/>
      <c r="UNR3" s="157"/>
      <c r="UNS3" s="157"/>
      <c r="UNT3" s="157"/>
      <c r="UNU3" s="157"/>
      <c r="UNV3" s="157"/>
      <c r="UNW3" s="157"/>
      <c r="UNX3" s="157"/>
      <c r="UNY3" s="157"/>
      <c r="UNZ3" s="157"/>
      <c r="UOA3" s="157"/>
      <c r="UOB3" s="157"/>
      <c r="UOC3" s="157"/>
      <c r="UOD3" s="157"/>
      <c r="UOE3" s="157"/>
      <c r="UOF3" s="157"/>
      <c r="UOG3" s="157"/>
      <c r="UOH3" s="157"/>
      <c r="UOI3" s="157"/>
      <c r="UOJ3" s="157"/>
      <c r="UOK3" s="157"/>
      <c r="UOL3" s="157"/>
      <c r="UOM3" s="157"/>
      <c r="UON3" s="157"/>
      <c r="UOO3" s="157"/>
      <c r="UOP3" s="157"/>
      <c r="UOQ3" s="157"/>
      <c r="UOR3" s="157"/>
      <c r="UOS3" s="157"/>
      <c r="UOT3" s="157"/>
      <c r="UOU3" s="157"/>
      <c r="UOV3" s="157"/>
      <c r="UOW3" s="157"/>
      <c r="UOX3" s="157"/>
      <c r="UOY3" s="157"/>
      <c r="UOZ3" s="157"/>
      <c r="UPA3" s="157"/>
      <c r="UPB3" s="157"/>
      <c r="UPC3" s="157"/>
      <c r="UPD3" s="157"/>
      <c r="UPE3" s="157"/>
      <c r="UPF3" s="157"/>
      <c r="UPG3" s="157"/>
      <c r="UPH3" s="157"/>
      <c r="UPI3" s="157"/>
      <c r="UPJ3" s="157"/>
      <c r="UPK3" s="157"/>
      <c r="UPL3" s="157"/>
      <c r="UPM3" s="157"/>
      <c r="UPN3" s="157"/>
      <c r="UPO3" s="157"/>
      <c r="UPP3" s="157"/>
      <c r="UPQ3" s="157"/>
      <c r="UPR3" s="157"/>
      <c r="UPS3" s="157"/>
      <c r="UPT3" s="157"/>
      <c r="UPU3" s="157"/>
      <c r="UPV3" s="157"/>
      <c r="UPW3" s="157"/>
      <c r="UPX3" s="157"/>
      <c r="UPY3" s="157"/>
      <c r="UPZ3" s="157"/>
      <c r="UQA3" s="157"/>
      <c r="UQB3" s="157"/>
      <c r="UQC3" s="157"/>
      <c r="UQD3" s="157"/>
      <c r="UQE3" s="157"/>
      <c r="UQF3" s="157"/>
      <c r="UQG3" s="157"/>
      <c r="UQH3" s="157"/>
      <c r="UQI3" s="157"/>
      <c r="UQJ3" s="157"/>
      <c r="UQK3" s="157"/>
      <c r="UQL3" s="157"/>
      <c r="UQM3" s="157"/>
      <c r="UQN3" s="157"/>
      <c r="UQO3" s="157"/>
      <c r="UQP3" s="157"/>
      <c r="UQQ3" s="157"/>
      <c r="UQR3" s="157"/>
      <c r="UQS3" s="157"/>
      <c r="UQT3" s="157"/>
      <c r="UQU3" s="157"/>
      <c r="UQV3" s="157"/>
      <c r="UQW3" s="157"/>
      <c r="UQX3" s="157"/>
      <c r="UQY3" s="157"/>
      <c r="UQZ3" s="157"/>
      <c r="URA3" s="157"/>
      <c r="URB3" s="157"/>
      <c r="URC3" s="157"/>
      <c r="URD3" s="157"/>
      <c r="URE3" s="157"/>
      <c r="URF3" s="157"/>
      <c r="URG3" s="157"/>
      <c r="URH3" s="157"/>
      <c r="URI3" s="157"/>
      <c r="URJ3" s="157"/>
      <c r="URK3" s="157"/>
      <c r="URL3" s="157"/>
      <c r="URM3" s="157"/>
      <c r="URN3" s="157"/>
      <c r="URO3" s="157"/>
      <c r="URP3" s="157"/>
      <c r="URQ3" s="157"/>
      <c r="URR3" s="157"/>
      <c r="URS3" s="157"/>
      <c r="URT3" s="157"/>
      <c r="URU3" s="157"/>
      <c r="URV3" s="157"/>
      <c r="URW3" s="157"/>
      <c r="URX3" s="157"/>
      <c r="URY3" s="157"/>
      <c r="URZ3" s="157"/>
      <c r="USA3" s="157"/>
      <c r="USB3" s="157"/>
      <c r="USC3" s="157"/>
      <c r="USD3" s="157"/>
      <c r="USE3" s="157"/>
      <c r="USF3" s="157"/>
      <c r="USG3" s="157"/>
      <c r="USH3" s="157"/>
      <c r="USI3" s="157"/>
      <c r="USJ3" s="157"/>
      <c r="USK3" s="157"/>
      <c r="USL3" s="157"/>
      <c r="USM3" s="157"/>
      <c r="USN3" s="157"/>
      <c r="USO3" s="157"/>
      <c r="USP3" s="157"/>
      <c r="USQ3" s="157"/>
      <c r="USR3" s="157"/>
      <c r="USS3" s="157"/>
      <c r="UST3" s="157"/>
      <c r="USU3" s="157"/>
      <c r="USV3" s="157"/>
      <c r="USW3" s="157"/>
      <c r="USX3" s="157"/>
      <c r="USY3" s="157"/>
      <c r="USZ3" s="157"/>
      <c r="UTA3" s="157"/>
      <c r="UTB3" s="157"/>
      <c r="UTC3" s="157"/>
      <c r="UTD3" s="157"/>
      <c r="UTE3" s="157"/>
      <c r="UTF3" s="157"/>
      <c r="UTG3" s="157"/>
      <c r="UTH3" s="157"/>
      <c r="UTI3" s="157"/>
      <c r="UTJ3" s="157"/>
      <c r="UTK3" s="157"/>
      <c r="UTL3" s="157"/>
      <c r="UTM3" s="157"/>
      <c r="UTN3" s="157"/>
      <c r="UTO3" s="157"/>
      <c r="UTP3" s="157"/>
      <c r="UTQ3" s="157"/>
      <c r="UTR3" s="157"/>
      <c r="UTS3" s="157"/>
      <c r="UTT3" s="157"/>
      <c r="UTU3" s="157"/>
      <c r="UTV3" s="157"/>
      <c r="UTW3" s="157"/>
      <c r="UTX3" s="157"/>
      <c r="UTY3" s="157"/>
      <c r="UTZ3" s="157"/>
      <c r="UUA3" s="157"/>
      <c r="UUB3" s="157"/>
      <c r="UUC3" s="157"/>
      <c r="UUD3" s="157"/>
      <c r="UUE3" s="157"/>
      <c r="UUF3" s="157"/>
      <c r="UUG3" s="157"/>
      <c r="UUH3" s="157"/>
      <c r="UUI3" s="157"/>
      <c r="UUJ3" s="157"/>
      <c r="UUK3" s="157"/>
      <c r="UUL3" s="157"/>
      <c r="UUM3" s="157"/>
      <c r="UUN3" s="157"/>
      <c r="UUO3" s="157"/>
      <c r="UUP3" s="157"/>
      <c r="UUQ3" s="157"/>
      <c r="UUR3" s="157"/>
      <c r="UUS3" s="157"/>
      <c r="UUT3" s="157"/>
      <c r="UUU3" s="157"/>
      <c r="UUV3" s="157"/>
      <c r="UUW3" s="157"/>
      <c r="UUX3" s="157"/>
      <c r="UUY3" s="157"/>
      <c r="UUZ3" s="157"/>
      <c r="UVA3" s="157"/>
      <c r="UVB3" s="157"/>
      <c r="UVC3" s="157"/>
      <c r="UVD3" s="157"/>
      <c r="UVE3" s="157"/>
      <c r="UVF3" s="157"/>
      <c r="UVG3" s="157"/>
      <c r="UVH3" s="157"/>
      <c r="UVI3" s="157"/>
      <c r="UVJ3" s="157"/>
      <c r="UVK3" s="157"/>
      <c r="UVL3" s="157"/>
      <c r="UVM3" s="157"/>
      <c r="UVN3" s="157"/>
      <c r="UVO3" s="157"/>
      <c r="UVP3" s="157"/>
      <c r="UVQ3" s="157"/>
      <c r="UVR3" s="157"/>
      <c r="UVS3" s="157"/>
      <c r="UVT3" s="157"/>
      <c r="UVU3" s="157"/>
      <c r="UVV3" s="157"/>
      <c r="UVW3" s="157"/>
      <c r="UVX3" s="157"/>
      <c r="UVY3" s="157"/>
      <c r="UVZ3" s="157"/>
      <c r="UWA3" s="157"/>
      <c r="UWB3" s="157"/>
      <c r="UWC3" s="157"/>
      <c r="UWD3" s="157"/>
      <c r="UWE3" s="157"/>
      <c r="UWF3" s="157"/>
      <c r="UWG3" s="157"/>
      <c r="UWH3" s="157"/>
      <c r="UWI3" s="157"/>
      <c r="UWJ3" s="157"/>
      <c r="UWK3" s="157"/>
      <c r="UWL3" s="157"/>
      <c r="UWM3" s="157"/>
      <c r="UWN3" s="157"/>
      <c r="UWO3" s="157"/>
      <c r="UWP3" s="157"/>
      <c r="UWQ3" s="157"/>
      <c r="UWR3" s="157"/>
      <c r="UWS3" s="157"/>
      <c r="UWT3" s="157"/>
      <c r="UWU3" s="157"/>
      <c r="UWV3" s="157"/>
      <c r="UWW3" s="157"/>
      <c r="UWX3" s="157"/>
      <c r="UWY3" s="157"/>
      <c r="UWZ3" s="157"/>
      <c r="UXA3" s="157"/>
      <c r="UXB3" s="157"/>
      <c r="UXC3" s="157"/>
      <c r="UXD3" s="157"/>
      <c r="UXE3" s="157"/>
      <c r="UXF3" s="157"/>
      <c r="UXG3" s="157"/>
      <c r="UXH3" s="157"/>
      <c r="UXI3" s="157"/>
      <c r="UXJ3" s="157"/>
      <c r="UXK3" s="157"/>
      <c r="UXL3" s="157"/>
      <c r="UXM3" s="157"/>
      <c r="UXN3" s="157"/>
      <c r="UXO3" s="157"/>
      <c r="UXP3" s="157"/>
      <c r="UXQ3" s="157"/>
      <c r="UXR3" s="157"/>
      <c r="UXS3" s="157"/>
      <c r="UXT3" s="157"/>
      <c r="UXU3" s="157"/>
      <c r="UXV3" s="157"/>
      <c r="UXW3" s="157"/>
      <c r="UXX3" s="157"/>
      <c r="UXY3" s="157"/>
      <c r="UXZ3" s="157"/>
      <c r="UYA3" s="157"/>
      <c r="UYB3" s="157"/>
      <c r="UYC3" s="157"/>
      <c r="UYD3" s="157"/>
      <c r="UYE3" s="157"/>
      <c r="UYF3" s="157"/>
      <c r="UYG3" s="157"/>
      <c r="UYH3" s="157"/>
      <c r="UYI3" s="157"/>
      <c r="UYJ3" s="157"/>
      <c r="UYK3" s="157"/>
      <c r="UYL3" s="157"/>
      <c r="UYM3" s="157"/>
      <c r="UYN3" s="157"/>
      <c r="UYO3" s="157"/>
      <c r="UYP3" s="157"/>
      <c r="UYQ3" s="157"/>
      <c r="UYR3" s="157"/>
      <c r="UYS3" s="157"/>
      <c r="UYT3" s="157"/>
      <c r="UYU3" s="157"/>
      <c r="UYV3" s="157"/>
      <c r="UYW3" s="157"/>
      <c r="UYX3" s="157"/>
      <c r="UYY3" s="157"/>
      <c r="UYZ3" s="157"/>
      <c r="UZA3" s="157"/>
      <c r="UZB3" s="157"/>
      <c r="UZC3" s="157"/>
      <c r="UZD3" s="157"/>
      <c r="UZE3" s="157"/>
      <c r="UZF3" s="157"/>
      <c r="UZG3" s="157"/>
      <c r="UZH3" s="157"/>
      <c r="UZI3" s="157"/>
      <c r="UZJ3" s="157"/>
      <c r="UZK3" s="157"/>
      <c r="UZL3" s="157"/>
      <c r="UZM3" s="157"/>
      <c r="UZN3" s="157"/>
      <c r="UZO3" s="157"/>
      <c r="UZP3" s="157"/>
      <c r="UZQ3" s="157"/>
      <c r="UZR3" s="157"/>
      <c r="UZS3" s="157"/>
      <c r="UZT3" s="157"/>
      <c r="UZU3" s="157"/>
      <c r="UZV3" s="157"/>
      <c r="UZW3" s="157"/>
      <c r="UZX3" s="157"/>
      <c r="UZY3" s="157"/>
      <c r="UZZ3" s="157"/>
      <c r="VAA3" s="157"/>
      <c r="VAB3" s="157"/>
      <c r="VAC3" s="157"/>
      <c r="VAD3" s="157"/>
      <c r="VAE3" s="157"/>
      <c r="VAF3" s="157"/>
      <c r="VAG3" s="157"/>
      <c r="VAH3" s="157"/>
      <c r="VAI3" s="157"/>
      <c r="VAJ3" s="157"/>
      <c r="VAK3" s="157"/>
      <c r="VAL3" s="157"/>
      <c r="VAM3" s="157"/>
      <c r="VAN3" s="157"/>
      <c r="VAO3" s="157"/>
      <c r="VAP3" s="157"/>
      <c r="VAQ3" s="157"/>
      <c r="VAR3" s="157"/>
      <c r="VAS3" s="157"/>
      <c r="VAT3" s="157"/>
      <c r="VAU3" s="157"/>
      <c r="VAV3" s="157"/>
      <c r="VAW3" s="157"/>
      <c r="VAX3" s="157"/>
      <c r="VAY3" s="157"/>
      <c r="VAZ3" s="157"/>
      <c r="VBA3" s="157"/>
      <c r="VBB3" s="157"/>
      <c r="VBC3" s="157"/>
      <c r="VBD3" s="157"/>
      <c r="VBE3" s="157"/>
      <c r="VBF3" s="157"/>
      <c r="VBG3" s="157"/>
      <c r="VBH3" s="157"/>
      <c r="VBI3" s="157"/>
      <c r="VBJ3" s="157"/>
      <c r="VBK3" s="157"/>
      <c r="VBL3" s="157"/>
      <c r="VBM3" s="157"/>
      <c r="VBN3" s="157"/>
      <c r="VBO3" s="157"/>
      <c r="VBP3" s="157"/>
      <c r="VBQ3" s="157"/>
      <c r="VBR3" s="157"/>
      <c r="VBS3" s="157"/>
      <c r="VBT3" s="157"/>
      <c r="VBU3" s="157"/>
      <c r="VBV3" s="157"/>
      <c r="VBW3" s="157"/>
      <c r="VBX3" s="157"/>
      <c r="VBY3" s="157"/>
      <c r="VBZ3" s="157"/>
      <c r="VCA3" s="157"/>
      <c r="VCB3" s="157"/>
      <c r="VCC3" s="157"/>
      <c r="VCD3" s="157"/>
      <c r="VCE3" s="157"/>
      <c r="VCF3" s="157"/>
      <c r="VCG3" s="157"/>
      <c r="VCH3" s="157"/>
      <c r="VCI3" s="157"/>
      <c r="VCJ3" s="157"/>
      <c r="VCK3" s="157"/>
      <c r="VCL3" s="157"/>
      <c r="VCM3" s="157"/>
      <c r="VCN3" s="157"/>
      <c r="VCO3" s="157"/>
      <c r="VCP3" s="157"/>
      <c r="VCQ3" s="157"/>
      <c r="VCR3" s="157"/>
      <c r="VCS3" s="157"/>
      <c r="VCT3" s="157"/>
      <c r="VCU3" s="157"/>
      <c r="VCV3" s="157"/>
      <c r="VCW3" s="157"/>
      <c r="VCX3" s="157"/>
      <c r="VCY3" s="157"/>
      <c r="VCZ3" s="157"/>
      <c r="VDA3" s="157"/>
      <c r="VDB3" s="157"/>
      <c r="VDC3" s="157"/>
      <c r="VDD3" s="157"/>
      <c r="VDE3" s="157"/>
      <c r="VDF3" s="157"/>
      <c r="VDG3" s="157"/>
      <c r="VDH3" s="157"/>
      <c r="VDI3" s="157"/>
      <c r="VDJ3" s="157"/>
      <c r="VDK3" s="157"/>
      <c r="VDL3" s="157"/>
      <c r="VDM3" s="157"/>
      <c r="VDN3" s="157"/>
      <c r="VDO3" s="157"/>
      <c r="VDP3" s="157"/>
      <c r="VDQ3" s="157"/>
      <c r="VDR3" s="157"/>
      <c r="VDS3" s="157"/>
      <c r="VDT3" s="157"/>
      <c r="VDU3" s="157"/>
      <c r="VDV3" s="157"/>
      <c r="VDW3" s="157"/>
      <c r="VDX3" s="157"/>
      <c r="VDY3" s="157"/>
      <c r="VDZ3" s="157"/>
      <c r="VEA3" s="157"/>
      <c r="VEB3" s="157"/>
      <c r="VEC3" s="157"/>
      <c r="VED3" s="157"/>
      <c r="VEE3" s="157"/>
      <c r="VEF3" s="157"/>
      <c r="VEG3" s="157"/>
      <c r="VEH3" s="157"/>
      <c r="VEI3" s="157"/>
      <c r="VEJ3" s="157"/>
      <c r="VEK3" s="157"/>
      <c r="VEL3" s="157"/>
      <c r="VEM3" s="157"/>
      <c r="VEN3" s="157"/>
      <c r="VEO3" s="157"/>
      <c r="VEP3" s="157"/>
      <c r="VEQ3" s="157"/>
      <c r="VER3" s="157"/>
      <c r="VES3" s="157"/>
      <c r="VET3" s="157"/>
      <c r="VEU3" s="157"/>
      <c r="VEV3" s="157"/>
      <c r="VEW3" s="157"/>
      <c r="VEX3" s="157"/>
      <c r="VEY3" s="157"/>
      <c r="VEZ3" s="157"/>
      <c r="VFA3" s="157"/>
      <c r="VFB3" s="157"/>
      <c r="VFC3" s="157"/>
      <c r="VFD3" s="157"/>
      <c r="VFE3" s="157"/>
      <c r="VFF3" s="157"/>
      <c r="VFG3" s="157"/>
      <c r="VFH3" s="157"/>
      <c r="VFI3" s="157"/>
      <c r="VFJ3" s="157"/>
      <c r="VFK3" s="157"/>
      <c r="VFL3" s="157"/>
      <c r="VFM3" s="157"/>
      <c r="VFN3" s="157"/>
      <c r="VFO3" s="157"/>
      <c r="VFP3" s="157"/>
      <c r="VFQ3" s="157"/>
      <c r="VFR3" s="157"/>
      <c r="VFS3" s="157"/>
      <c r="VFT3" s="157"/>
      <c r="VFU3" s="157"/>
      <c r="VFV3" s="157"/>
      <c r="VFW3" s="157"/>
      <c r="VFX3" s="157"/>
      <c r="VFY3" s="157"/>
      <c r="VFZ3" s="157"/>
      <c r="VGA3" s="157"/>
      <c r="VGB3" s="157"/>
      <c r="VGC3" s="157"/>
      <c r="VGD3" s="157"/>
      <c r="VGE3" s="157"/>
      <c r="VGF3" s="157"/>
      <c r="VGG3" s="157"/>
      <c r="VGH3" s="157"/>
      <c r="VGI3" s="157"/>
      <c r="VGJ3" s="157"/>
      <c r="VGK3" s="157"/>
      <c r="VGL3" s="157"/>
      <c r="VGM3" s="157"/>
      <c r="VGN3" s="157"/>
      <c r="VGO3" s="157"/>
      <c r="VGP3" s="157"/>
      <c r="VGQ3" s="157"/>
      <c r="VGR3" s="157"/>
      <c r="VGS3" s="157"/>
      <c r="VGT3" s="157"/>
      <c r="VGU3" s="157"/>
      <c r="VGV3" s="157"/>
      <c r="VGW3" s="157"/>
      <c r="VGX3" s="157"/>
      <c r="VGY3" s="157"/>
      <c r="VGZ3" s="157"/>
      <c r="VHA3" s="157"/>
      <c r="VHB3" s="157"/>
      <c r="VHC3" s="157"/>
      <c r="VHD3" s="157"/>
      <c r="VHE3" s="157"/>
      <c r="VHF3" s="157"/>
      <c r="VHG3" s="157"/>
      <c r="VHH3" s="157"/>
      <c r="VHI3" s="157"/>
      <c r="VHJ3" s="157"/>
      <c r="VHK3" s="157"/>
      <c r="VHL3" s="157"/>
      <c r="VHM3" s="157"/>
      <c r="VHN3" s="157"/>
      <c r="VHO3" s="157"/>
      <c r="VHP3" s="157"/>
      <c r="VHQ3" s="157"/>
      <c r="VHR3" s="157"/>
      <c r="VHS3" s="157"/>
      <c r="VHT3" s="157"/>
      <c r="VHU3" s="157"/>
      <c r="VHV3" s="157"/>
      <c r="VHW3" s="157"/>
      <c r="VHX3" s="157"/>
      <c r="VHY3" s="157"/>
      <c r="VHZ3" s="157"/>
      <c r="VIA3" s="157"/>
      <c r="VIB3" s="157"/>
      <c r="VIC3" s="157"/>
      <c r="VID3" s="157"/>
      <c r="VIE3" s="157"/>
      <c r="VIF3" s="157"/>
      <c r="VIG3" s="157"/>
      <c r="VIH3" s="157"/>
      <c r="VII3" s="157"/>
      <c r="VIJ3" s="157"/>
      <c r="VIK3" s="157"/>
      <c r="VIL3" s="157"/>
      <c r="VIM3" s="157"/>
      <c r="VIN3" s="157"/>
      <c r="VIO3" s="157"/>
      <c r="VIP3" s="157"/>
      <c r="VIQ3" s="157"/>
      <c r="VIR3" s="157"/>
      <c r="VIS3" s="157"/>
      <c r="VIT3" s="157"/>
      <c r="VIU3" s="157"/>
      <c r="VIV3" s="157"/>
      <c r="VIW3" s="157"/>
      <c r="VIX3" s="157"/>
      <c r="VIY3" s="157"/>
      <c r="VIZ3" s="157"/>
      <c r="VJA3" s="157"/>
      <c r="VJB3" s="157"/>
      <c r="VJC3" s="157"/>
      <c r="VJD3" s="157"/>
      <c r="VJE3" s="157"/>
      <c r="VJF3" s="157"/>
      <c r="VJG3" s="157"/>
      <c r="VJH3" s="157"/>
      <c r="VJI3" s="157"/>
      <c r="VJJ3" s="157"/>
      <c r="VJK3" s="157"/>
      <c r="VJL3" s="157"/>
      <c r="VJM3" s="157"/>
      <c r="VJN3" s="157"/>
      <c r="VJO3" s="157"/>
      <c r="VJP3" s="157"/>
      <c r="VJQ3" s="157"/>
      <c r="VJR3" s="157"/>
      <c r="VJS3" s="157"/>
      <c r="VJT3" s="157"/>
      <c r="VJU3" s="157"/>
      <c r="VJV3" s="157"/>
      <c r="VJW3" s="157"/>
      <c r="VJX3" s="157"/>
      <c r="VJY3" s="157"/>
      <c r="VJZ3" s="157"/>
      <c r="VKA3" s="157"/>
      <c r="VKB3" s="157"/>
      <c r="VKC3" s="157"/>
      <c r="VKD3" s="157"/>
      <c r="VKE3" s="157"/>
      <c r="VKF3" s="157"/>
      <c r="VKG3" s="157"/>
      <c r="VKH3" s="157"/>
      <c r="VKI3" s="157"/>
      <c r="VKJ3" s="157"/>
      <c r="VKK3" s="157"/>
      <c r="VKL3" s="157"/>
      <c r="VKM3" s="157"/>
      <c r="VKN3" s="157"/>
      <c r="VKO3" s="157"/>
      <c r="VKP3" s="157"/>
      <c r="VKQ3" s="157"/>
      <c r="VKR3" s="157"/>
      <c r="VKS3" s="157"/>
      <c r="VKT3" s="157"/>
      <c r="VKU3" s="157"/>
      <c r="VKV3" s="157"/>
      <c r="VKW3" s="157"/>
      <c r="VKX3" s="157"/>
      <c r="VKY3" s="157"/>
      <c r="VKZ3" s="157"/>
      <c r="VLA3" s="157"/>
      <c r="VLB3" s="157"/>
      <c r="VLC3" s="157"/>
      <c r="VLD3" s="157"/>
      <c r="VLE3" s="157"/>
      <c r="VLF3" s="157"/>
      <c r="VLG3" s="157"/>
      <c r="VLH3" s="157"/>
      <c r="VLI3" s="157"/>
      <c r="VLJ3" s="157"/>
      <c r="VLK3" s="157"/>
      <c r="VLL3" s="157"/>
      <c r="VLM3" s="157"/>
      <c r="VLN3" s="157"/>
      <c r="VLO3" s="157"/>
      <c r="VLP3" s="157"/>
      <c r="VLQ3" s="157"/>
      <c r="VLR3" s="157"/>
      <c r="VLS3" s="157"/>
      <c r="VLT3" s="157"/>
      <c r="VLU3" s="157"/>
      <c r="VLV3" s="157"/>
      <c r="VLW3" s="157"/>
      <c r="VLX3" s="157"/>
      <c r="VLY3" s="157"/>
      <c r="VLZ3" s="157"/>
      <c r="VMA3" s="157"/>
      <c r="VMB3" s="157"/>
      <c r="VMC3" s="157"/>
      <c r="VMD3" s="157"/>
      <c r="VME3" s="157"/>
      <c r="VMF3" s="157"/>
      <c r="VMG3" s="157"/>
      <c r="VMH3" s="157"/>
      <c r="VMI3" s="157"/>
      <c r="VMJ3" s="157"/>
      <c r="VMK3" s="157"/>
      <c r="VML3" s="157"/>
      <c r="VMM3" s="157"/>
      <c r="VMN3" s="157"/>
      <c r="VMO3" s="157"/>
      <c r="VMP3" s="157"/>
      <c r="VMQ3" s="157"/>
      <c r="VMR3" s="157"/>
      <c r="VMS3" s="157"/>
      <c r="VMT3" s="157"/>
      <c r="VMU3" s="157"/>
      <c r="VMV3" s="157"/>
      <c r="VMW3" s="157"/>
      <c r="VMX3" s="157"/>
      <c r="VMY3" s="157"/>
      <c r="VMZ3" s="157"/>
      <c r="VNA3" s="157"/>
      <c r="VNB3" s="157"/>
      <c r="VNC3" s="157"/>
      <c r="VND3" s="157"/>
      <c r="VNE3" s="157"/>
      <c r="VNF3" s="157"/>
      <c r="VNG3" s="157"/>
      <c r="VNH3" s="157"/>
      <c r="VNI3" s="157"/>
      <c r="VNJ3" s="157"/>
      <c r="VNK3" s="157"/>
      <c r="VNL3" s="157"/>
      <c r="VNM3" s="157"/>
      <c r="VNN3" s="157"/>
      <c r="VNO3" s="157"/>
      <c r="VNP3" s="157"/>
      <c r="VNQ3" s="157"/>
      <c r="VNR3" s="157"/>
      <c r="VNS3" s="157"/>
      <c r="VNT3" s="157"/>
      <c r="VNU3" s="157"/>
      <c r="VNV3" s="157"/>
      <c r="VNW3" s="157"/>
      <c r="VNX3" s="157"/>
      <c r="VNY3" s="157"/>
      <c r="VNZ3" s="157"/>
      <c r="VOA3" s="157"/>
      <c r="VOB3" s="157"/>
      <c r="VOC3" s="157"/>
      <c r="VOD3" s="157"/>
      <c r="VOE3" s="157"/>
      <c r="VOF3" s="157"/>
      <c r="VOG3" s="157"/>
      <c r="VOH3" s="157"/>
      <c r="VOI3" s="157"/>
      <c r="VOJ3" s="157"/>
      <c r="VOK3" s="157"/>
      <c r="VOL3" s="157"/>
      <c r="VOM3" s="157"/>
      <c r="VON3" s="157"/>
      <c r="VOO3" s="157"/>
      <c r="VOP3" s="157"/>
      <c r="VOQ3" s="157"/>
      <c r="VOR3" s="157"/>
      <c r="VOS3" s="157"/>
      <c r="VOT3" s="157"/>
      <c r="VOU3" s="157"/>
      <c r="VOV3" s="157"/>
      <c r="VOW3" s="157"/>
      <c r="VOX3" s="157"/>
      <c r="VOY3" s="157"/>
      <c r="VOZ3" s="157"/>
      <c r="VPA3" s="157"/>
      <c r="VPB3" s="157"/>
      <c r="VPC3" s="157"/>
      <c r="VPD3" s="157"/>
      <c r="VPE3" s="157"/>
      <c r="VPF3" s="157"/>
      <c r="VPG3" s="157"/>
      <c r="VPH3" s="157"/>
      <c r="VPI3" s="157"/>
      <c r="VPJ3" s="157"/>
      <c r="VPK3" s="157"/>
      <c r="VPL3" s="157"/>
      <c r="VPM3" s="157"/>
      <c r="VPN3" s="157"/>
      <c r="VPO3" s="157"/>
      <c r="VPP3" s="157"/>
      <c r="VPQ3" s="157"/>
      <c r="VPR3" s="157"/>
      <c r="VPS3" s="157"/>
      <c r="VPT3" s="157"/>
      <c r="VPU3" s="157"/>
      <c r="VPV3" s="157"/>
      <c r="VPW3" s="157"/>
      <c r="VPX3" s="157"/>
      <c r="VPY3" s="157"/>
      <c r="VPZ3" s="157"/>
      <c r="VQA3" s="157"/>
      <c r="VQB3" s="157"/>
      <c r="VQC3" s="157"/>
      <c r="VQD3" s="157"/>
      <c r="VQE3" s="157"/>
      <c r="VQF3" s="157"/>
      <c r="VQG3" s="157"/>
      <c r="VQH3" s="157"/>
      <c r="VQI3" s="157"/>
      <c r="VQJ3" s="157"/>
      <c r="VQK3" s="157"/>
      <c r="VQL3" s="157"/>
      <c r="VQM3" s="157"/>
      <c r="VQN3" s="157"/>
      <c r="VQO3" s="157"/>
      <c r="VQP3" s="157"/>
      <c r="VQQ3" s="157"/>
      <c r="VQR3" s="157"/>
      <c r="VQS3" s="157"/>
      <c r="VQT3" s="157"/>
      <c r="VQU3" s="157"/>
      <c r="VQV3" s="157"/>
      <c r="VQW3" s="157"/>
      <c r="VQX3" s="157"/>
      <c r="VQY3" s="157"/>
      <c r="VQZ3" s="157"/>
      <c r="VRA3" s="157"/>
      <c r="VRB3" s="157"/>
      <c r="VRC3" s="157"/>
      <c r="VRD3" s="157"/>
      <c r="VRE3" s="157"/>
      <c r="VRF3" s="157"/>
      <c r="VRG3" s="157"/>
      <c r="VRH3" s="157"/>
      <c r="VRI3" s="157"/>
      <c r="VRJ3" s="157"/>
      <c r="VRK3" s="157"/>
      <c r="VRL3" s="157"/>
      <c r="VRM3" s="157"/>
      <c r="VRN3" s="157"/>
      <c r="VRO3" s="157"/>
      <c r="VRP3" s="157"/>
      <c r="VRQ3" s="157"/>
      <c r="VRR3" s="157"/>
      <c r="VRS3" s="157"/>
      <c r="VRT3" s="157"/>
      <c r="VRU3" s="157"/>
      <c r="VRV3" s="157"/>
      <c r="VRW3" s="157"/>
      <c r="VRX3" s="157"/>
      <c r="VRY3" s="157"/>
      <c r="VRZ3" s="157"/>
      <c r="VSA3" s="157"/>
      <c r="VSB3" s="157"/>
      <c r="VSC3" s="157"/>
      <c r="VSD3" s="157"/>
      <c r="VSE3" s="157"/>
      <c r="VSF3" s="157"/>
      <c r="VSG3" s="157"/>
      <c r="VSH3" s="157"/>
      <c r="VSI3" s="157"/>
      <c r="VSJ3" s="157"/>
      <c r="VSK3" s="157"/>
      <c r="VSL3" s="157"/>
      <c r="VSM3" s="157"/>
      <c r="VSN3" s="157"/>
      <c r="VSO3" s="157"/>
      <c r="VSP3" s="157"/>
      <c r="VSQ3" s="157"/>
      <c r="VSR3" s="157"/>
      <c r="VSS3" s="157"/>
      <c r="VST3" s="157"/>
      <c r="VSU3" s="157"/>
      <c r="VSV3" s="157"/>
      <c r="VSW3" s="157"/>
      <c r="VSX3" s="157"/>
      <c r="VSY3" s="157"/>
      <c r="VSZ3" s="157"/>
      <c r="VTA3" s="157"/>
      <c r="VTB3" s="157"/>
      <c r="VTC3" s="157"/>
      <c r="VTD3" s="157"/>
      <c r="VTE3" s="157"/>
      <c r="VTF3" s="157"/>
      <c r="VTG3" s="157"/>
      <c r="VTH3" s="157"/>
      <c r="VTI3" s="157"/>
      <c r="VTJ3" s="157"/>
      <c r="VTK3" s="157"/>
      <c r="VTL3" s="157"/>
      <c r="VTM3" s="157"/>
      <c r="VTN3" s="157"/>
      <c r="VTO3" s="157"/>
      <c r="VTP3" s="157"/>
      <c r="VTQ3" s="157"/>
      <c r="VTR3" s="157"/>
      <c r="VTS3" s="157"/>
      <c r="VTT3" s="157"/>
      <c r="VTU3" s="157"/>
      <c r="VTV3" s="157"/>
      <c r="VTW3" s="157"/>
      <c r="VTX3" s="157"/>
      <c r="VTY3" s="157"/>
      <c r="VTZ3" s="157"/>
      <c r="VUA3" s="157"/>
      <c r="VUB3" s="157"/>
      <c r="VUC3" s="157"/>
      <c r="VUD3" s="157"/>
      <c r="VUE3" s="157"/>
      <c r="VUF3" s="157"/>
      <c r="VUG3" s="157"/>
      <c r="VUH3" s="157"/>
      <c r="VUI3" s="157"/>
      <c r="VUJ3" s="157"/>
      <c r="VUK3" s="157"/>
      <c r="VUL3" s="157"/>
      <c r="VUM3" s="157"/>
      <c r="VUN3" s="157"/>
      <c r="VUO3" s="157"/>
      <c r="VUP3" s="157"/>
      <c r="VUQ3" s="157"/>
      <c r="VUR3" s="157"/>
      <c r="VUS3" s="157"/>
      <c r="VUT3" s="157"/>
      <c r="VUU3" s="157"/>
      <c r="VUV3" s="157"/>
      <c r="VUW3" s="157"/>
      <c r="VUX3" s="157"/>
      <c r="VUY3" s="157"/>
      <c r="VUZ3" s="157"/>
      <c r="VVA3" s="157"/>
      <c r="VVB3" s="157"/>
      <c r="VVC3" s="157"/>
      <c r="VVD3" s="157"/>
      <c r="VVE3" s="157"/>
      <c r="VVF3" s="157"/>
      <c r="VVG3" s="157"/>
      <c r="VVH3" s="157"/>
      <c r="VVI3" s="157"/>
      <c r="VVJ3" s="157"/>
      <c r="VVK3" s="157"/>
      <c r="VVL3" s="157"/>
      <c r="VVM3" s="157"/>
      <c r="VVN3" s="157"/>
      <c r="VVO3" s="157"/>
      <c r="VVP3" s="157"/>
      <c r="VVQ3" s="157"/>
      <c r="VVR3" s="157"/>
      <c r="VVS3" s="157"/>
      <c r="VVT3" s="157"/>
      <c r="VVU3" s="157"/>
      <c r="VVV3" s="157"/>
      <c r="VVW3" s="157"/>
      <c r="VVX3" s="157"/>
      <c r="VVY3" s="157"/>
      <c r="VVZ3" s="157"/>
      <c r="VWA3" s="157"/>
      <c r="VWB3" s="157"/>
      <c r="VWC3" s="157"/>
      <c r="VWD3" s="157"/>
      <c r="VWE3" s="157"/>
      <c r="VWF3" s="157"/>
      <c r="VWG3" s="157"/>
      <c r="VWH3" s="157"/>
      <c r="VWI3" s="157"/>
      <c r="VWJ3" s="157"/>
      <c r="VWK3" s="157"/>
      <c r="VWL3" s="157"/>
      <c r="VWM3" s="157"/>
      <c r="VWN3" s="157"/>
      <c r="VWO3" s="157"/>
      <c r="VWP3" s="157"/>
      <c r="VWQ3" s="157"/>
      <c r="VWR3" s="157"/>
      <c r="VWS3" s="157"/>
      <c r="VWT3" s="157"/>
      <c r="VWU3" s="157"/>
      <c r="VWV3" s="157"/>
      <c r="VWW3" s="157"/>
      <c r="VWX3" s="157"/>
      <c r="VWY3" s="157"/>
      <c r="VWZ3" s="157"/>
      <c r="VXA3" s="157"/>
      <c r="VXB3" s="157"/>
      <c r="VXC3" s="157"/>
      <c r="VXD3" s="157"/>
      <c r="VXE3" s="157"/>
      <c r="VXF3" s="157"/>
      <c r="VXG3" s="157"/>
      <c r="VXH3" s="157"/>
      <c r="VXI3" s="157"/>
      <c r="VXJ3" s="157"/>
      <c r="VXK3" s="157"/>
      <c r="VXL3" s="157"/>
      <c r="VXM3" s="157"/>
      <c r="VXN3" s="157"/>
      <c r="VXO3" s="157"/>
      <c r="VXP3" s="157"/>
      <c r="VXQ3" s="157"/>
      <c r="VXR3" s="157"/>
      <c r="VXS3" s="157"/>
      <c r="VXT3" s="157"/>
      <c r="VXU3" s="157"/>
      <c r="VXV3" s="157"/>
      <c r="VXW3" s="157"/>
      <c r="VXX3" s="157"/>
      <c r="VXY3" s="157"/>
      <c r="VXZ3" s="157"/>
      <c r="VYA3" s="157"/>
      <c r="VYB3" s="157"/>
      <c r="VYC3" s="157"/>
      <c r="VYD3" s="157"/>
      <c r="VYE3" s="157"/>
      <c r="VYF3" s="157"/>
      <c r="VYG3" s="157"/>
      <c r="VYH3" s="157"/>
      <c r="VYI3" s="157"/>
      <c r="VYJ3" s="157"/>
      <c r="VYK3" s="157"/>
      <c r="VYL3" s="157"/>
      <c r="VYM3" s="157"/>
      <c r="VYN3" s="157"/>
      <c r="VYO3" s="157"/>
      <c r="VYP3" s="157"/>
      <c r="VYQ3" s="157"/>
      <c r="VYR3" s="157"/>
      <c r="VYS3" s="157"/>
      <c r="VYT3" s="157"/>
      <c r="VYU3" s="157"/>
      <c r="VYV3" s="157"/>
      <c r="VYW3" s="157"/>
      <c r="VYX3" s="157"/>
      <c r="VYY3" s="157"/>
      <c r="VYZ3" s="157"/>
      <c r="VZA3" s="157"/>
      <c r="VZB3" s="157"/>
      <c r="VZC3" s="157"/>
      <c r="VZD3" s="157"/>
      <c r="VZE3" s="157"/>
      <c r="VZF3" s="157"/>
      <c r="VZG3" s="157"/>
      <c r="VZH3" s="157"/>
      <c r="VZI3" s="157"/>
      <c r="VZJ3" s="157"/>
      <c r="VZK3" s="157"/>
      <c r="VZL3" s="157"/>
      <c r="VZM3" s="157"/>
      <c r="VZN3" s="157"/>
      <c r="VZO3" s="157"/>
      <c r="VZP3" s="157"/>
      <c r="VZQ3" s="157"/>
      <c r="VZR3" s="157"/>
      <c r="VZS3" s="157"/>
      <c r="VZT3" s="157"/>
      <c r="VZU3" s="157"/>
      <c r="VZV3" s="157"/>
      <c r="VZW3" s="157"/>
      <c r="VZX3" s="157"/>
      <c r="VZY3" s="157"/>
      <c r="VZZ3" s="157"/>
      <c r="WAA3" s="157"/>
      <c r="WAB3" s="157"/>
      <c r="WAC3" s="157"/>
      <c r="WAD3" s="157"/>
      <c r="WAE3" s="157"/>
      <c r="WAF3" s="157"/>
      <c r="WAG3" s="157"/>
      <c r="WAH3" s="157"/>
      <c r="WAI3" s="157"/>
      <c r="WAJ3" s="157"/>
      <c r="WAK3" s="157"/>
      <c r="WAL3" s="157"/>
      <c r="WAM3" s="157"/>
      <c r="WAN3" s="157"/>
      <c r="WAO3" s="157"/>
      <c r="WAP3" s="157"/>
      <c r="WAQ3" s="157"/>
      <c r="WAR3" s="157"/>
      <c r="WAS3" s="157"/>
      <c r="WAT3" s="157"/>
      <c r="WAU3" s="157"/>
      <c r="WAV3" s="157"/>
      <c r="WAW3" s="157"/>
      <c r="WAX3" s="157"/>
      <c r="WAY3" s="157"/>
      <c r="WAZ3" s="157"/>
      <c r="WBA3" s="157"/>
      <c r="WBB3" s="157"/>
      <c r="WBC3" s="157"/>
      <c r="WBD3" s="157"/>
      <c r="WBE3" s="157"/>
      <c r="WBF3" s="157"/>
      <c r="WBG3" s="157"/>
      <c r="WBH3" s="157"/>
      <c r="WBI3" s="157"/>
      <c r="WBJ3" s="157"/>
      <c r="WBK3" s="157"/>
      <c r="WBL3" s="157"/>
      <c r="WBM3" s="157"/>
      <c r="WBN3" s="157"/>
      <c r="WBO3" s="157"/>
      <c r="WBP3" s="157"/>
      <c r="WBQ3" s="157"/>
      <c r="WBR3" s="157"/>
      <c r="WBS3" s="157"/>
      <c r="WBT3" s="157"/>
      <c r="WBU3" s="157"/>
      <c r="WBV3" s="157"/>
      <c r="WBW3" s="157"/>
      <c r="WBX3" s="157"/>
      <c r="WBY3" s="157"/>
      <c r="WBZ3" s="157"/>
      <c r="WCA3" s="157"/>
      <c r="WCB3" s="157"/>
      <c r="WCC3" s="157"/>
      <c r="WCD3" s="157"/>
      <c r="WCE3" s="157"/>
      <c r="WCF3" s="157"/>
      <c r="WCG3" s="157"/>
      <c r="WCH3" s="157"/>
      <c r="WCI3" s="157"/>
      <c r="WCJ3" s="157"/>
      <c r="WCK3" s="157"/>
      <c r="WCL3" s="157"/>
      <c r="WCM3" s="157"/>
      <c r="WCN3" s="157"/>
      <c r="WCO3" s="157"/>
      <c r="WCP3" s="157"/>
      <c r="WCQ3" s="157"/>
      <c r="WCR3" s="157"/>
      <c r="WCS3" s="157"/>
      <c r="WCT3" s="157"/>
      <c r="WCU3" s="157"/>
      <c r="WCV3" s="157"/>
      <c r="WCW3" s="157"/>
      <c r="WCX3" s="157"/>
      <c r="WCY3" s="157"/>
      <c r="WCZ3" s="157"/>
      <c r="WDA3" s="157"/>
      <c r="WDB3" s="157"/>
      <c r="WDC3" s="157"/>
      <c r="WDD3" s="157"/>
      <c r="WDE3" s="157"/>
      <c r="WDF3" s="157"/>
      <c r="WDG3" s="157"/>
      <c r="WDH3" s="157"/>
      <c r="WDI3" s="157"/>
      <c r="WDJ3" s="157"/>
      <c r="WDK3" s="157"/>
      <c r="WDL3" s="157"/>
      <c r="WDM3" s="157"/>
      <c r="WDN3" s="157"/>
      <c r="WDO3" s="157"/>
      <c r="WDP3" s="157"/>
      <c r="WDQ3" s="157"/>
      <c r="WDR3" s="157"/>
      <c r="WDS3" s="157"/>
      <c r="WDT3" s="157"/>
      <c r="WDU3" s="157"/>
      <c r="WDV3" s="157"/>
      <c r="WDW3" s="157"/>
      <c r="WDX3" s="157"/>
      <c r="WDY3" s="157"/>
      <c r="WDZ3" s="157"/>
      <c r="WEA3" s="157"/>
      <c r="WEB3" s="157"/>
      <c r="WEC3" s="157"/>
      <c r="WED3" s="157"/>
      <c r="WEE3" s="157"/>
      <c r="WEF3" s="157"/>
      <c r="WEG3" s="157"/>
      <c r="WEH3" s="157"/>
      <c r="WEI3" s="157"/>
      <c r="WEJ3" s="157"/>
      <c r="WEK3" s="157"/>
      <c r="WEL3" s="157"/>
      <c r="WEM3" s="157"/>
      <c r="WEN3" s="157"/>
      <c r="WEO3" s="157"/>
      <c r="WEP3" s="157"/>
      <c r="WEQ3" s="157"/>
      <c r="WER3" s="157"/>
      <c r="WES3" s="157"/>
      <c r="WET3" s="157"/>
      <c r="WEU3" s="157"/>
      <c r="WEV3" s="157"/>
      <c r="WEW3" s="157"/>
      <c r="WEX3" s="157"/>
      <c r="WEY3" s="157"/>
      <c r="WEZ3" s="157"/>
      <c r="WFA3" s="157"/>
      <c r="WFB3" s="157"/>
      <c r="WFC3" s="157"/>
      <c r="WFD3" s="157"/>
      <c r="WFE3" s="157"/>
      <c r="WFF3" s="157"/>
      <c r="WFG3" s="157"/>
      <c r="WFH3" s="157"/>
      <c r="WFI3" s="157"/>
      <c r="WFJ3" s="157"/>
      <c r="WFK3" s="157"/>
      <c r="WFL3" s="157"/>
      <c r="WFM3" s="157"/>
      <c r="WFN3" s="157"/>
      <c r="WFO3" s="157"/>
      <c r="WFP3" s="157"/>
      <c r="WFQ3" s="157"/>
      <c r="WFR3" s="157"/>
      <c r="WFS3" s="157"/>
      <c r="WFT3" s="157"/>
      <c r="WFU3" s="157"/>
      <c r="WFV3" s="157"/>
      <c r="WFW3" s="157"/>
      <c r="WFX3" s="157"/>
      <c r="WFY3" s="157"/>
      <c r="WFZ3" s="157"/>
      <c r="WGA3" s="157"/>
      <c r="WGB3" s="157"/>
      <c r="WGC3" s="157"/>
      <c r="WGD3" s="157"/>
      <c r="WGE3" s="157"/>
      <c r="WGF3" s="157"/>
      <c r="WGG3" s="157"/>
      <c r="WGH3" s="157"/>
      <c r="WGI3" s="157"/>
      <c r="WGJ3" s="157"/>
      <c r="WGK3" s="157"/>
      <c r="WGL3" s="157"/>
      <c r="WGM3" s="157"/>
      <c r="WGN3" s="157"/>
      <c r="WGO3" s="157"/>
      <c r="WGP3" s="157"/>
      <c r="WGQ3" s="157"/>
      <c r="WGR3" s="157"/>
      <c r="WGS3" s="157"/>
      <c r="WGT3" s="157"/>
      <c r="WGU3" s="157"/>
      <c r="WGV3" s="157"/>
      <c r="WGW3" s="157"/>
      <c r="WGX3" s="157"/>
      <c r="WGY3" s="157"/>
      <c r="WGZ3" s="157"/>
      <c r="WHA3" s="157"/>
      <c r="WHB3" s="157"/>
      <c r="WHC3" s="157"/>
      <c r="WHD3" s="157"/>
      <c r="WHE3" s="157"/>
      <c r="WHF3" s="157"/>
      <c r="WHG3" s="157"/>
      <c r="WHH3" s="157"/>
      <c r="WHI3" s="157"/>
      <c r="WHJ3" s="157"/>
      <c r="WHK3" s="157"/>
      <c r="WHL3" s="157"/>
      <c r="WHM3" s="157"/>
      <c r="WHN3" s="157"/>
      <c r="WHO3" s="157"/>
      <c r="WHP3" s="157"/>
      <c r="WHQ3" s="157"/>
      <c r="WHR3" s="157"/>
      <c r="WHS3" s="157"/>
      <c r="WHT3" s="157"/>
      <c r="WHU3" s="157"/>
      <c r="WHV3" s="157"/>
      <c r="WHW3" s="157"/>
      <c r="WHX3" s="157"/>
      <c r="WHY3" s="157"/>
      <c r="WHZ3" s="157"/>
      <c r="WIA3" s="157"/>
      <c r="WIB3" s="157"/>
      <c r="WIC3" s="157"/>
      <c r="WID3" s="157"/>
      <c r="WIE3" s="157"/>
      <c r="WIF3" s="157"/>
      <c r="WIG3" s="157"/>
      <c r="WIH3" s="157"/>
      <c r="WII3" s="157"/>
      <c r="WIJ3" s="157"/>
      <c r="WIK3" s="157"/>
      <c r="WIL3" s="157"/>
      <c r="WIM3" s="157"/>
      <c r="WIN3" s="157"/>
      <c r="WIO3" s="157"/>
      <c r="WIP3" s="157"/>
      <c r="WIQ3" s="157"/>
      <c r="WIR3" s="157"/>
      <c r="WIS3" s="157"/>
      <c r="WIT3" s="157"/>
      <c r="WIU3" s="157"/>
      <c r="WIV3" s="157"/>
      <c r="WIW3" s="157"/>
      <c r="WIX3" s="157"/>
      <c r="WIY3" s="157"/>
      <c r="WIZ3" s="157"/>
      <c r="WJA3" s="157"/>
      <c r="WJB3" s="157"/>
      <c r="WJC3" s="157"/>
      <c r="WJD3" s="157"/>
      <c r="WJE3" s="157"/>
      <c r="WJF3" s="157"/>
      <c r="WJG3" s="157"/>
      <c r="WJH3" s="157"/>
      <c r="WJI3" s="157"/>
      <c r="WJJ3" s="157"/>
      <c r="WJK3" s="157"/>
      <c r="WJL3" s="157"/>
      <c r="WJM3" s="157"/>
      <c r="WJN3" s="157"/>
      <c r="WJO3" s="157"/>
      <c r="WJP3" s="157"/>
      <c r="WJQ3" s="157"/>
      <c r="WJR3" s="157"/>
      <c r="WJS3" s="157"/>
      <c r="WJT3" s="157"/>
      <c r="WJU3" s="157"/>
      <c r="WJV3" s="157"/>
      <c r="WJW3" s="157"/>
      <c r="WJX3" s="157"/>
      <c r="WJY3" s="157"/>
      <c r="WJZ3" s="157"/>
      <c r="WKA3" s="157"/>
      <c r="WKB3" s="157"/>
      <c r="WKC3" s="157"/>
      <c r="WKD3" s="157"/>
      <c r="WKE3" s="157"/>
      <c r="WKF3" s="157"/>
      <c r="WKG3" s="157"/>
      <c r="WKH3" s="157"/>
      <c r="WKI3" s="157"/>
      <c r="WKJ3" s="157"/>
      <c r="WKK3" s="157"/>
      <c r="WKL3" s="157"/>
      <c r="WKM3" s="157"/>
      <c r="WKN3" s="157"/>
      <c r="WKO3" s="157"/>
      <c r="WKP3" s="157"/>
      <c r="WKQ3" s="157"/>
      <c r="WKR3" s="157"/>
      <c r="WKS3" s="157"/>
      <c r="WKT3" s="157"/>
      <c r="WKU3" s="157"/>
      <c r="WKV3" s="157"/>
      <c r="WKW3" s="157"/>
      <c r="WKX3" s="157"/>
      <c r="WKY3" s="157"/>
      <c r="WKZ3" s="157"/>
      <c r="WLA3" s="157"/>
      <c r="WLB3" s="157"/>
      <c r="WLC3" s="157"/>
      <c r="WLD3" s="157"/>
      <c r="WLE3" s="157"/>
      <c r="WLF3" s="157"/>
      <c r="WLG3" s="157"/>
      <c r="WLH3" s="157"/>
      <c r="WLI3" s="157"/>
      <c r="WLJ3" s="157"/>
      <c r="WLK3" s="157"/>
      <c r="WLL3" s="157"/>
      <c r="WLM3" s="157"/>
      <c r="WLN3" s="157"/>
      <c r="WLO3" s="157"/>
      <c r="WLP3" s="157"/>
      <c r="WLQ3" s="157"/>
      <c r="WLR3" s="157"/>
      <c r="WLS3" s="157"/>
      <c r="WLT3" s="157"/>
      <c r="WLU3" s="157"/>
      <c r="WLV3" s="157"/>
      <c r="WLW3" s="157"/>
      <c r="WLX3" s="157"/>
      <c r="WLY3" s="157"/>
      <c r="WLZ3" s="157"/>
      <c r="WMA3" s="157"/>
      <c r="WMB3" s="157"/>
      <c r="WMC3" s="157"/>
      <c r="WMD3" s="157"/>
      <c r="WME3" s="157"/>
      <c r="WMF3" s="157"/>
      <c r="WMG3" s="157"/>
      <c r="WMH3" s="157"/>
      <c r="WMI3" s="157"/>
      <c r="WMJ3" s="157"/>
      <c r="WMK3" s="157"/>
      <c r="WML3" s="157"/>
      <c r="WMM3" s="157"/>
      <c r="WMN3" s="157"/>
      <c r="WMO3" s="157"/>
      <c r="WMP3" s="157"/>
      <c r="WMQ3" s="157"/>
      <c r="WMR3" s="157"/>
      <c r="WMS3" s="157"/>
      <c r="WMT3" s="157"/>
      <c r="WMU3" s="157"/>
      <c r="WMV3" s="157"/>
      <c r="WMW3" s="157"/>
      <c r="WMX3" s="157"/>
      <c r="WMY3" s="157"/>
      <c r="WMZ3" s="157"/>
      <c r="WNA3" s="157"/>
      <c r="WNB3" s="157"/>
      <c r="WNC3" s="157"/>
      <c r="WND3" s="157"/>
      <c r="WNE3" s="157"/>
      <c r="WNF3" s="157"/>
      <c r="WNG3" s="157"/>
      <c r="WNH3" s="157"/>
      <c r="WNI3" s="157"/>
      <c r="WNJ3" s="157"/>
      <c r="WNK3" s="157"/>
      <c r="WNL3" s="157"/>
      <c r="WNM3" s="157"/>
      <c r="WNN3" s="157"/>
      <c r="WNO3" s="157"/>
      <c r="WNP3" s="157"/>
      <c r="WNQ3" s="157"/>
      <c r="WNR3" s="157"/>
      <c r="WNS3" s="157"/>
      <c r="WNT3" s="157"/>
      <c r="WNU3" s="157"/>
      <c r="WNV3" s="157"/>
      <c r="WNW3" s="157"/>
      <c r="WNX3" s="157"/>
      <c r="WNY3" s="157"/>
      <c r="WNZ3" s="157"/>
      <c r="WOA3" s="157"/>
      <c r="WOB3" s="157"/>
      <c r="WOC3" s="157"/>
      <c r="WOD3" s="157"/>
      <c r="WOE3" s="157"/>
      <c r="WOF3" s="157"/>
      <c r="WOG3" s="157"/>
      <c r="WOH3" s="157"/>
      <c r="WOI3" s="157"/>
      <c r="WOJ3" s="157"/>
      <c r="WOK3" s="157"/>
      <c r="WOL3" s="157"/>
      <c r="WOM3" s="157"/>
      <c r="WON3" s="157"/>
      <c r="WOO3" s="157"/>
      <c r="WOP3" s="157"/>
      <c r="WOQ3" s="157"/>
      <c r="WOR3" s="157"/>
      <c r="WOS3" s="157"/>
      <c r="WOT3" s="157"/>
      <c r="WOU3" s="157"/>
      <c r="WOV3" s="157"/>
      <c r="WOW3" s="157"/>
      <c r="WOX3" s="157"/>
      <c r="WOY3" s="157"/>
      <c r="WOZ3" s="157"/>
      <c r="WPA3" s="157"/>
      <c r="WPB3" s="157"/>
      <c r="WPC3" s="157"/>
      <c r="WPD3" s="157"/>
      <c r="WPE3" s="157"/>
      <c r="WPF3" s="157"/>
      <c r="WPG3" s="157"/>
      <c r="WPH3" s="157"/>
      <c r="WPI3" s="157"/>
      <c r="WPJ3" s="157"/>
      <c r="WPK3" s="157"/>
      <c r="WPL3" s="157"/>
      <c r="WPM3" s="157"/>
      <c r="WPN3" s="157"/>
      <c r="WPO3" s="157"/>
      <c r="WPP3" s="157"/>
      <c r="WPQ3" s="157"/>
      <c r="WPR3" s="157"/>
      <c r="WPS3" s="157"/>
      <c r="WPT3" s="157"/>
      <c r="WPU3" s="157"/>
      <c r="WPV3" s="157"/>
      <c r="WPW3" s="157"/>
      <c r="WPX3" s="157"/>
      <c r="WPY3" s="157"/>
      <c r="WPZ3" s="157"/>
      <c r="WQA3" s="157"/>
      <c r="WQB3" s="157"/>
      <c r="WQC3" s="157"/>
      <c r="WQD3" s="157"/>
      <c r="WQE3" s="157"/>
      <c r="WQF3" s="157"/>
      <c r="WQG3" s="157"/>
      <c r="WQH3" s="157"/>
      <c r="WQI3" s="157"/>
      <c r="WQJ3" s="157"/>
      <c r="WQK3" s="157"/>
      <c r="WQL3" s="157"/>
      <c r="WQM3" s="157"/>
      <c r="WQN3" s="157"/>
      <c r="WQO3" s="157"/>
      <c r="WQP3" s="157"/>
      <c r="WQQ3" s="157"/>
      <c r="WQR3" s="157"/>
      <c r="WQS3" s="157"/>
      <c r="WQT3" s="157"/>
      <c r="WQU3" s="157"/>
      <c r="WQV3" s="157"/>
      <c r="WQW3" s="157"/>
      <c r="WQX3" s="157"/>
      <c r="WQY3" s="157"/>
      <c r="WQZ3" s="157"/>
      <c r="WRA3" s="157"/>
      <c r="WRB3" s="157"/>
      <c r="WRC3" s="157"/>
      <c r="WRD3" s="157"/>
      <c r="WRE3" s="157"/>
      <c r="WRF3" s="157"/>
      <c r="WRG3" s="157"/>
      <c r="WRH3" s="157"/>
      <c r="WRI3" s="157"/>
      <c r="WRJ3" s="157"/>
      <c r="WRK3" s="157"/>
      <c r="WRL3" s="157"/>
      <c r="WRM3" s="157"/>
      <c r="WRN3" s="157"/>
      <c r="WRO3" s="157"/>
      <c r="WRP3" s="157"/>
      <c r="WRQ3" s="157"/>
      <c r="WRR3" s="157"/>
      <c r="WRS3" s="157"/>
      <c r="WRT3" s="157"/>
      <c r="WRU3" s="157"/>
      <c r="WRV3" s="157"/>
      <c r="WRW3" s="157"/>
      <c r="WRX3" s="157"/>
      <c r="WRY3" s="157"/>
      <c r="WRZ3" s="157"/>
      <c r="WSA3" s="157"/>
      <c r="WSB3" s="157"/>
      <c r="WSC3" s="157"/>
      <c r="WSD3" s="157"/>
      <c r="WSE3" s="157"/>
      <c r="WSF3" s="157"/>
      <c r="WSG3" s="157"/>
      <c r="WSH3" s="157"/>
      <c r="WSI3" s="157"/>
      <c r="WSJ3" s="157"/>
      <c r="WSK3" s="157"/>
      <c r="WSL3" s="157"/>
      <c r="WSM3" s="157"/>
      <c r="WSN3" s="157"/>
      <c r="WSO3" s="157"/>
      <c r="WSP3" s="157"/>
      <c r="WSQ3" s="157"/>
      <c r="WSR3" s="157"/>
      <c r="WSS3" s="157"/>
      <c r="WST3" s="157"/>
      <c r="WSU3" s="157"/>
      <c r="WSV3" s="157"/>
      <c r="WSW3" s="157"/>
      <c r="WSX3" s="157"/>
      <c r="WSY3" s="157"/>
      <c r="WSZ3" s="157"/>
      <c r="WTA3" s="157"/>
      <c r="WTB3" s="157"/>
      <c r="WTC3" s="157"/>
      <c r="WTD3" s="157"/>
      <c r="WTE3" s="157"/>
      <c r="WTF3" s="157"/>
      <c r="WTG3" s="157"/>
      <c r="WTH3" s="157"/>
      <c r="WTI3" s="157"/>
      <c r="WTJ3" s="157"/>
      <c r="WTK3" s="157"/>
      <c r="WTL3" s="157"/>
      <c r="WTM3" s="157"/>
      <c r="WTN3" s="157"/>
      <c r="WTO3" s="157"/>
      <c r="WTP3" s="157"/>
      <c r="WTQ3" s="157"/>
      <c r="WTR3" s="157"/>
      <c r="WTS3" s="157"/>
      <c r="WTT3" s="157"/>
      <c r="WTU3" s="157"/>
      <c r="WTV3" s="157"/>
      <c r="WTW3" s="157"/>
      <c r="WTX3" s="157"/>
      <c r="WTY3" s="157"/>
      <c r="WTZ3" s="157"/>
      <c r="WUA3" s="157"/>
      <c r="WUB3" s="157"/>
      <c r="WUC3" s="157"/>
      <c r="WUD3" s="157"/>
      <c r="WUE3" s="157"/>
      <c r="WUF3" s="157"/>
      <c r="WUG3" s="157"/>
      <c r="WUH3" s="157"/>
      <c r="WUI3" s="157"/>
      <c r="WUJ3" s="157"/>
      <c r="WUK3" s="157"/>
      <c r="WUL3" s="157"/>
      <c r="WUM3" s="157"/>
      <c r="WUN3" s="157"/>
      <c r="WUO3" s="157"/>
      <c r="WUP3" s="157"/>
      <c r="WUQ3" s="157"/>
      <c r="WUR3" s="157"/>
      <c r="WUS3" s="157"/>
      <c r="WUT3" s="157"/>
      <c r="WUU3" s="157"/>
      <c r="WUV3" s="157"/>
      <c r="WUW3" s="157"/>
      <c r="WUX3" s="157"/>
      <c r="WUY3" s="157"/>
      <c r="WUZ3" s="157"/>
      <c r="WVA3" s="157"/>
      <c r="WVB3" s="157"/>
      <c r="WVC3" s="157"/>
      <c r="WVD3" s="157"/>
      <c r="WVE3" s="157"/>
      <c r="WVF3" s="157"/>
      <c r="WVG3" s="157"/>
      <c r="WVH3" s="157"/>
      <c r="WVI3" s="157"/>
      <c r="WVJ3" s="157"/>
      <c r="WVK3" s="157"/>
      <c r="WVL3" s="157"/>
      <c r="WVM3" s="157"/>
      <c r="WVN3" s="157"/>
      <c r="WVO3" s="157"/>
      <c r="WVP3" s="157"/>
      <c r="WVQ3" s="157"/>
      <c r="WVR3" s="157"/>
      <c r="WVS3" s="157"/>
      <c r="WVT3" s="157"/>
      <c r="WVU3" s="157"/>
      <c r="WVV3" s="157"/>
      <c r="WVW3" s="157"/>
      <c r="WVX3" s="157"/>
      <c r="WVY3" s="157"/>
      <c r="WVZ3" s="157"/>
      <c r="WWA3" s="157"/>
      <c r="WWB3" s="157"/>
      <c r="WWC3" s="157"/>
      <c r="WWD3" s="157"/>
      <c r="WWE3" s="157"/>
      <c r="WWF3" s="157"/>
      <c r="WWG3" s="157"/>
      <c r="WWH3" s="157"/>
      <c r="WWI3" s="157"/>
      <c r="WWJ3" s="157"/>
      <c r="WWK3" s="157"/>
      <c r="WWL3" s="157"/>
      <c r="WWM3" s="157"/>
      <c r="WWN3" s="157"/>
      <c r="WWO3" s="157"/>
      <c r="WWP3" s="157"/>
      <c r="WWQ3" s="157"/>
      <c r="WWR3" s="157"/>
      <c r="WWS3" s="157"/>
      <c r="WWT3" s="157"/>
      <c r="WWU3" s="157"/>
      <c r="WWV3" s="157"/>
      <c r="WWW3" s="157"/>
      <c r="WWX3" s="157"/>
      <c r="WWY3" s="157"/>
      <c r="WWZ3" s="157"/>
      <c r="WXA3" s="157"/>
      <c r="WXB3" s="157"/>
      <c r="WXC3" s="157"/>
      <c r="WXD3" s="157"/>
      <c r="WXE3" s="157"/>
      <c r="WXF3" s="157"/>
      <c r="WXG3" s="157"/>
      <c r="WXH3" s="157"/>
      <c r="WXI3" s="157"/>
      <c r="WXJ3" s="157"/>
      <c r="WXK3" s="157"/>
      <c r="WXL3" s="157"/>
      <c r="WXM3" s="157"/>
      <c r="WXN3" s="157"/>
      <c r="WXO3" s="157"/>
      <c r="WXP3" s="157"/>
      <c r="WXQ3" s="157"/>
      <c r="WXR3" s="157"/>
      <c r="WXS3" s="157"/>
      <c r="WXT3" s="157"/>
      <c r="WXU3" s="157"/>
      <c r="WXV3" s="157"/>
      <c r="WXW3" s="157"/>
      <c r="WXX3" s="157"/>
      <c r="WXY3" s="157"/>
      <c r="WXZ3" s="157"/>
      <c r="WYA3" s="157"/>
      <c r="WYB3" s="157"/>
      <c r="WYC3" s="157"/>
      <c r="WYD3" s="157"/>
      <c r="WYE3" s="157"/>
      <c r="WYF3" s="157"/>
      <c r="WYG3" s="157"/>
      <c r="WYH3" s="157"/>
      <c r="WYI3" s="157"/>
      <c r="WYJ3" s="157"/>
      <c r="WYK3" s="157"/>
      <c r="WYL3" s="157"/>
      <c r="WYM3" s="157"/>
      <c r="WYN3" s="157"/>
      <c r="WYO3" s="157"/>
      <c r="WYP3" s="157"/>
      <c r="WYQ3" s="157"/>
      <c r="WYR3" s="157"/>
      <c r="WYS3" s="157"/>
      <c r="WYT3" s="157"/>
      <c r="WYU3" s="157"/>
      <c r="WYV3" s="157"/>
      <c r="WYW3" s="157"/>
      <c r="WYX3" s="157"/>
      <c r="WYY3" s="157"/>
      <c r="WYZ3" s="157"/>
      <c r="WZA3" s="157"/>
      <c r="WZB3" s="157"/>
      <c r="WZC3" s="157"/>
      <c r="WZD3" s="157"/>
      <c r="WZE3" s="157"/>
      <c r="WZF3" s="157"/>
      <c r="WZG3" s="157"/>
      <c r="WZH3" s="157"/>
      <c r="WZI3" s="157"/>
      <c r="WZJ3" s="157"/>
      <c r="WZK3" s="157"/>
      <c r="WZL3" s="157"/>
      <c r="WZM3" s="157"/>
      <c r="WZN3" s="157"/>
      <c r="WZO3" s="157"/>
      <c r="WZP3" s="157"/>
      <c r="WZQ3" s="157"/>
      <c r="WZR3" s="157"/>
      <c r="WZS3" s="157"/>
      <c r="WZT3" s="157"/>
      <c r="WZU3" s="157"/>
      <c r="WZV3" s="157"/>
      <c r="WZW3" s="157"/>
      <c r="WZX3" s="157"/>
      <c r="WZY3" s="157"/>
      <c r="WZZ3" s="157"/>
      <c r="XAA3" s="157"/>
      <c r="XAB3" s="157"/>
      <c r="XAC3" s="157"/>
      <c r="XAD3" s="157"/>
      <c r="XAE3" s="157"/>
      <c r="XAF3" s="157"/>
      <c r="XAG3" s="157"/>
      <c r="XAH3" s="157"/>
      <c r="XAI3" s="157"/>
      <c r="XAJ3" s="157"/>
      <c r="XAK3" s="157"/>
      <c r="XAL3" s="157"/>
      <c r="XAM3" s="157"/>
      <c r="XAN3" s="157"/>
      <c r="XAO3" s="157"/>
      <c r="XAP3" s="157"/>
      <c r="XAQ3" s="157"/>
      <c r="XAR3" s="157"/>
      <c r="XAS3" s="157"/>
      <c r="XAT3" s="157"/>
      <c r="XAU3" s="157"/>
      <c r="XAV3" s="157"/>
      <c r="XAW3" s="157"/>
      <c r="XAX3" s="157"/>
      <c r="XAY3" s="157"/>
      <c r="XAZ3" s="157"/>
      <c r="XBA3" s="157"/>
      <c r="XBB3" s="157"/>
      <c r="XBC3" s="157"/>
      <c r="XBD3" s="157"/>
      <c r="XBE3" s="157"/>
      <c r="XBF3" s="157"/>
      <c r="XBG3" s="157"/>
      <c r="XBH3" s="157"/>
      <c r="XBI3" s="157"/>
      <c r="XBJ3" s="157"/>
      <c r="XBK3" s="157"/>
      <c r="XBL3" s="157"/>
      <c r="XBM3" s="157"/>
      <c r="XBN3" s="157"/>
      <c r="XBO3" s="157"/>
      <c r="XBP3" s="157"/>
      <c r="XBQ3" s="157"/>
      <c r="XBR3" s="157"/>
      <c r="XBS3" s="157"/>
      <c r="XBT3" s="157"/>
      <c r="XBU3" s="157"/>
      <c r="XBV3" s="157"/>
      <c r="XBW3" s="157"/>
      <c r="XBX3" s="157"/>
      <c r="XBY3" s="157"/>
      <c r="XBZ3" s="157"/>
      <c r="XCA3" s="157"/>
      <c r="XCB3" s="157"/>
      <c r="XCC3" s="157"/>
      <c r="XCD3" s="157"/>
      <c r="XCE3" s="157"/>
      <c r="XCF3" s="157"/>
      <c r="XCG3" s="157"/>
      <c r="XCH3" s="157"/>
      <c r="XCI3" s="157"/>
      <c r="XCJ3" s="157"/>
      <c r="XCK3" s="157"/>
      <c r="XCL3" s="157"/>
      <c r="XCM3" s="157"/>
      <c r="XCN3" s="157"/>
      <c r="XCO3" s="157"/>
      <c r="XCP3" s="157"/>
      <c r="XCQ3" s="157"/>
      <c r="XCR3" s="157"/>
      <c r="XCS3" s="157"/>
      <c r="XCT3" s="157"/>
      <c r="XCU3" s="157"/>
      <c r="XCV3" s="157"/>
      <c r="XCW3" s="157"/>
      <c r="XCX3" s="157"/>
      <c r="XCY3" s="157"/>
      <c r="XCZ3" s="157"/>
      <c r="XDA3" s="157"/>
      <c r="XDB3" s="157"/>
      <c r="XDC3" s="157"/>
      <c r="XDD3" s="157"/>
      <c r="XDE3" s="157"/>
      <c r="XDF3" s="157"/>
      <c r="XDG3" s="157"/>
      <c r="XDH3" s="157"/>
      <c r="XDI3" s="157"/>
      <c r="XDJ3" s="157"/>
      <c r="XDK3" s="157"/>
      <c r="XDL3" s="157"/>
      <c r="XDM3" s="157"/>
      <c r="XDN3" s="157"/>
      <c r="XDO3" s="157"/>
      <c r="XDP3" s="157"/>
      <c r="XDQ3" s="157"/>
      <c r="XDR3" s="157"/>
      <c r="XDS3" s="157"/>
      <c r="XDT3" s="157"/>
      <c r="XDU3" s="157"/>
      <c r="XDV3" s="157"/>
      <c r="XDW3" s="157"/>
      <c r="XDX3" s="157"/>
      <c r="XDY3" s="157"/>
      <c r="XDZ3" s="157"/>
      <c r="XEA3" s="157"/>
      <c r="XEB3" s="157"/>
      <c r="XEC3" s="157"/>
      <c r="XED3" s="157"/>
      <c r="XEE3" s="157"/>
      <c r="XEF3" s="157"/>
      <c r="XEG3" s="157"/>
      <c r="XEH3" s="157"/>
      <c r="XEI3" s="157"/>
      <c r="XEJ3" s="157"/>
      <c r="XEK3" s="157"/>
      <c r="XEL3" s="157"/>
      <c r="XEM3" s="157"/>
      <c r="XEN3" s="157"/>
      <c r="XEO3" s="157"/>
      <c r="XEP3" s="157"/>
      <c r="XEQ3" s="157"/>
      <c r="XER3" s="157"/>
      <c r="XES3" s="157"/>
      <c r="XET3" s="157"/>
      <c r="XEU3" s="157"/>
      <c r="XEV3" s="157"/>
      <c r="XEW3" s="157"/>
      <c r="XEX3" s="157"/>
      <c r="XEY3" s="157"/>
      <c r="XEZ3" s="157"/>
      <c r="XFA3" s="157"/>
      <c r="XFB3" s="157"/>
    </row>
    <row r="4" spans="1:16382" s="156" customFormat="1" ht="6.95" customHeight="1" x14ac:dyDescent="0.35">
      <c r="A4" s="157"/>
      <c r="B4" s="154"/>
      <c r="C4" s="155"/>
      <c r="D4" s="155"/>
      <c r="E4" s="155"/>
      <c r="F4" s="155"/>
      <c r="G4" s="155"/>
      <c r="H4" s="155"/>
      <c r="I4" s="155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7"/>
      <c r="BS4" s="157"/>
      <c r="BT4" s="157"/>
      <c r="BU4" s="157"/>
      <c r="BV4" s="157"/>
      <c r="BW4" s="157"/>
      <c r="BX4" s="157"/>
      <c r="BY4" s="157"/>
      <c r="BZ4" s="157"/>
      <c r="CA4" s="157"/>
      <c r="CB4" s="157"/>
      <c r="CC4" s="157"/>
      <c r="CD4" s="157"/>
      <c r="CE4" s="157"/>
      <c r="CF4" s="157"/>
      <c r="CG4" s="157"/>
      <c r="CH4" s="157"/>
      <c r="CI4" s="157"/>
      <c r="CJ4" s="157"/>
      <c r="CK4" s="157"/>
      <c r="CL4" s="157"/>
      <c r="CM4" s="157"/>
      <c r="CN4" s="157"/>
      <c r="CO4" s="157"/>
      <c r="CP4" s="157"/>
      <c r="CQ4" s="157"/>
      <c r="CR4" s="157"/>
      <c r="CS4" s="157"/>
      <c r="CT4" s="157"/>
      <c r="CU4" s="157"/>
      <c r="CV4" s="157"/>
      <c r="CW4" s="157"/>
      <c r="CX4" s="157"/>
      <c r="CY4" s="157"/>
      <c r="CZ4" s="157"/>
      <c r="DA4" s="157"/>
      <c r="DB4" s="157"/>
      <c r="DC4" s="157"/>
      <c r="DD4" s="157"/>
      <c r="DE4" s="157"/>
      <c r="DF4" s="157"/>
      <c r="DG4" s="157"/>
      <c r="DH4" s="157"/>
      <c r="DI4" s="157"/>
      <c r="DJ4" s="157"/>
      <c r="DK4" s="157"/>
      <c r="DL4" s="157"/>
      <c r="DM4" s="157"/>
      <c r="DN4" s="157"/>
      <c r="DO4" s="157"/>
      <c r="DP4" s="157"/>
      <c r="DQ4" s="157"/>
      <c r="DR4" s="157"/>
      <c r="DS4" s="157"/>
      <c r="DT4" s="157"/>
      <c r="DU4" s="157"/>
      <c r="DV4" s="157"/>
      <c r="DW4" s="157"/>
      <c r="DX4" s="157"/>
      <c r="DY4" s="157"/>
      <c r="DZ4" s="157"/>
      <c r="EA4" s="157"/>
      <c r="EB4" s="157"/>
      <c r="EC4" s="157"/>
      <c r="ED4" s="157"/>
      <c r="EE4" s="157"/>
      <c r="EF4" s="157"/>
      <c r="EG4" s="157"/>
      <c r="EH4" s="157"/>
      <c r="EI4" s="157"/>
      <c r="EJ4" s="157"/>
      <c r="EK4" s="157"/>
      <c r="EL4" s="157"/>
      <c r="EM4" s="157"/>
      <c r="EN4" s="157"/>
      <c r="EO4" s="157"/>
      <c r="EP4" s="157"/>
      <c r="EQ4" s="157"/>
      <c r="ER4" s="157"/>
      <c r="ES4" s="157"/>
      <c r="ET4" s="157"/>
      <c r="EU4" s="157"/>
      <c r="EV4" s="157"/>
      <c r="EW4" s="157"/>
      <c r="EX4" s="157"/>
      <c r="EY4" s="157"/>
      <c r="EZ4" s="157"/>
      <c r="FA4" s="157"/>
      <c r="FB4" s="157"/>
      <c r="FC4" s="157"/>
      <c r="FD4" s="157"/>
      <c r="FE4" s="157"/>
      <c r="FF4" s="157"/>
      <c r="FG4" s="157"/>
      <c r="FH4" s="157"/>
      <c r="FI4" s="157"/>
      <c r="FJ4" s="157"/>
      <c r="FK4" s="157"/>
      <c r="FL4" s="157"/>
      <c r="FM4" s="157"/>
      <c r="FN4" s="157"/>
      <c r="FO4" s="157"/>
      <c r="FP4" s="157"/>
      <c r="FQ4" s="157"/>
      <c r="FR4" s="157"/>
      <c r="FS4" s="157"/>
      <c r="FT4" s="157"/>
      <c r="FU4" s="157"/>
      <c r="FV4" s="157"/>
      <c r="FW4" s="157"/>
      <c r="FX4" s="157"/>
      <c r="FY4" s="157"/>
      <c r="FZ4" s="157"/>
      <c r="GA4" s="157"/>
      <c r="GB4" s="157"/>
      <c r="GC4" s="157"/>
      <c r="GD4" s="157"/>
      <c r="GE4" s="157"/>
      <c r="GF4" s="157"/>
      <c r="GG4" s="157"/>
      <c r="GH4" s="157"/>
      <c r="GI4" s="157"/>
      <c r="GJ4" s="157"/>
      <c r="GK4" s="157"/>
      <c r="GL4" s="157"/>
      <c r="GM4" s="157"/>
      <c r="GN4" s="157"/>
      <c r="GO4" s="157"/>
      <c r="GP4" s="157"/>
      <c r="GQ4" s="157"/>
      <c r="GR4" s="157"/>
      <c r="GS4" s="157"/>
      <c r="GT4" s="157"/>
      <c r="GU4" s="157"/>
      <c r="GV4" s="157"/>
      <c r="GW4" s="157"/>
      <c r="GX4" s="157"/>
      <c r="GY4" s="157"/>
      <c r="GZ4" s="157"/>
      <c r="HA4" s="157"/>
      <c r="HB4" s="157"/>
      <c r="HC4" s="157"/>
      <c r="HD4" s="157"/>
      <c r="HE4" s="157"/>
      <c r="HF4" s="157"/>
      <c r="HG4" s="157"/>
      <c r="HH4" s="157"/>
      <c r="HI4" s="157"/>
      <c r="HJ4" s="157"/>
      <c r="HK4" s="157"/>
      <c r="HL4" s="157"/>
      <c r="HM4" s="157"/>
      <c r="HN4" s="157"/>
      <c r="HO4" s="157"/>
      <c r="HP4" s="157"/>
      <c r="HQ4" s="157"/>
      <c r="HR4" s="157"/>
      <c r="HS4" s="157"/>
      <c r="HT4" s="157"/>
      <c r="HU4" s="157"/>
      <c r="HV4" s="157"/>
      <c r="HW4" s="157"/>
      <c r="HX4" s="157"/>
      <c r="HY4" s="157"/>
      <c r="HZ4" s="157"/>
      <c r="IA4" s="157"/>
      <c r="IB4" s="157"/>
      <c r="IC4" s="157"/>
      <c r="ID4" s="157"/>
      <c r="IE4" s="157"/>
      <c r="IF4" s="157"/>
      <c r="IG4" s="157"/>
      <c r="IH4" s="157"/>
      <c r="II4" s="157"/>
      <c r="IJ4" s="157"/>
      <c r="IK4" s="157"/>
      <c r="IL4" s="157"/>
      <c r="IM4" s="157"/>
      <c r="IN4" s="157"/>
      <c r="IO4" s="157"/>
      <c r="IP4" s="157"/>
      <c r="IQ4" s="157"/>
      <c r="IR4" s="157"/>
      <c r="IS4" s="157"/>
      <c r="IT4" s="157"/>
      <c r="IU4" s="157"/>
      <c r="IV4" s="157"/>
      <c r="IW4" s="157"/>
      <c r="IX4" s="157"/>
      <c r="IY4" s="157"/>
      <c r="IZ4" s="157"/>
      <c r="JA4" s="157"/>
      <c r="JB4" s="157"/>
      <c r="JC4" s="157"/>
      <c r="JD4" s="157"/>
      <c r="JE4" s="157"/>
      <c r="JF4" s="157"/>
      <c r="JG4" s="157"/>
      <c r="JH4" s="157"/>
      <c r="JI4" s="157"/>
      <c r="JJ4" s="157"/>
      <c r="JK4" s="157"/>
      <c r="JL4" s="157"/>
      <c r="JM4" s="157"/>
      <c r="JN4" s="157"/>
      <c r="JO4" s="157"/>
      <c r="JP4" s="157"/>
      <c r="JQ4" s="157"/>
      <c r="JR4" s="157"/>
      <c r="JS4" s="157"/>
      <c r="JT4" s="157"/>
      <c r="JU4" s="157"/>
      <c r="JV4" s="157"/>
      <c r="JW4" s="157"/>
      <c r="JX4" s="157"/>
      <c r="JY4" s="157"/>
      <c r="JZ4" s="157"/>
      <c r="KA4" s="157"/>
      <c r="KB4" s="157"/>
      <c r="KC4" s="157"/>
      <c r="KD4" s="157"/>
      <c r="KE4" s="157"/>
      <c r="KF4" s="157"/>
      <c r="KG4" s="157"/>
      <c r="KH4" s="157"/>
      <c r="KI4" s="157"/>
      <c r="KJ4" s="157"/>
      <c r="KK4" s="157"/>
      <c r="KL4" s="157"/>
      <c r="KM4" s="157"/>
      <c r="KN4" s="157"/>
      <c r="KO4" s="157"/>
      <c r="KP4" s="157"/>
      <c r="KQ4" s="157"/>
      <c r="KR4" s="157"/>
      <c r="KS4" s="157"/>
      <c r="KT4" s="157"/>
      <c r="KU4" s="157"/>
      <c r="KV4" s="157"/>
      <c r="KW4" s="157"/>
      <c r="KX4" s="157"/>
      <c r="KY4" s="157"/>
      <c r="KZ4" s="157"/>
      <c r="LA4" s="157"/>
      <c r="LB4" s="157"/>
      <c r="LC4" s="157"/>
      <c r="LD4" s="157"/>
      <c r="LE4" s="157"/>
      <c r="LF4" s="157"/>
      <c r="LG4" s="157"/>
      <c r="LH4" s="157"/>
      <c r="LI4" s="157"/>
      <c r="LJ4" s="157"/>
      <c r="LK4" s="157"/>
      <c r="LL4" s="157"/>
      <c r="LM4" s="157"/>
      <c r="LN4" s="157"/>
      <c r="LO4" s="157"/>
      <c r="LP4" s="157"/>
      <c r="LQ4" s="157"/>
      <c r="LR4" s="157"/>
      <c r="LS4" s="157"/>
      <c r="LT4" s="157"/>
      <c r="LU4" s="157"/>
      <c r="LV4" s="157"/>
      <c r="LW4" s="157"/>
      <c r="LX4" s="157"/>
      <c r="LY4" s="157"/>
      <c r="LZ4" s="157"/>
      <c r="MA4" s="157"/>
      <c r="MB4" s="157"/>
      <c r="MC4" s="157"/>
      <c r="MD4" s="157"/>
      <c r="ME4" s="157"/>
      <c r="MF4" s="157"/>
      <c r="MG4" s="157"/>
      <c r="MH4" s="157"/>
      <c r="MI4" s="157"/>
      <c r="MJ4" s="157"/>
      <c r="MK4" s="157"/>
      <c r="ML4" s="157"/>
      <c r="MM4" s="157"/>
      <c r="MN4" s="157"/>
      <c r="MO4" s="157"/>
      <c r="MP4" s="157"/>
      <c r="MQ4" s="157"/>
      <c r="MR4" s="157"/>
      <c r="MS4" s="157"/>
      <c r="MT4" s="157"/>
      <c r="MU4" s="157"/>
      <c r="MV4" s="157"/>
      <c r="MW4" s="157"/>
      <c r="MX4" s="157"/>
      <c r="MY4" s="157"/>
      <c r="MZ4" s="157"/>
      <c r="NA4" s="157"/>
      <c r="NB4" s="157"/>
      <c r="NC4" s="157"/>
      <c r="ND4" s="157"/>
      <c r="NE4" s="157"/>
      <c r="NF4" s="157"/>
      <c r="NG4" s="157"/>
      <c r="NH4" s="157"/>
      <c r="NI4" s="157"/>
      <c r="NJ4" s="157"/>
      <c r="NK4" s="157"/>
      <c r="NL4" s="157"/>
      <c r="NM4" s="157"/>
      <c r="NN4" s="157"/>
      <c r="NO4" s="157"/>
      <c r="NP4" s="157"/>
      <c r="NQ4" s="157"/>
      <c r="NR4" s="157"/>
      <c r="NS4" s="157"/>
      <c r="NT4" s="157"/>
      <c r="NU4" s="157"/>
      <c r="NV4" s="157"/>
      <c r="NW4" s="157"/>
      <c r="NX4" s="157"/>
      <c r="NY4" s="157"/>
      <c r="NZ4" s="157"/>
      <c r="OA4" s="157"/>
      <c r="OB4" s="157"/>
      <c r="OC4" s="157"/>
      <c r="OD4" s="157"/>
      <c r="OE4" s="157"/>
      <c r="OF4" s="157"/>
      <c r="OG4" s="157"/>
      <c r="OH4" s="157"/>
      <c r="OI4" s="157"/>
      <c r="OJ4" s="157"/>
      <c r="OK4" s="157"/>
      <c r="OL4" s="157"/>
      <c r="OM4" s="157"/>
      <c r="ON4" s="157"/>
      <c r="OO4" s="157"/>
      <c r="OP4" s="157"/>
      <c r="OQ4" s="157"/>
      <c r="OR4" s="157"/>
      <c r="OS4" s="157"/>
      <c r="OT4" s="157"/>
      <c r="OU4" s="157"/>
      <c r="OV4" s="157"/>
      <c r="OW4" s="157"/>
      <c r="OX4" s="157"/>
      <c r="OY4" s="157"/>
      <c r="OZ4" s="157"/>
      <c r="PA4" s="157"/>
      <c r="PB4" s="157"/>
      <c r="PC4" s="157"/>
      <c r="PD4" s="157"/>
      <c r="PE4" s="157"/>
      <c r="PF4" s="157"/>
      <c r="PG4" s="157"/>
      <c r="PH4" s="157"/>
      <c r="PI4" s="157"/>
      <c r="PJ4" s="157"/>
      <c r="PK4" s="157"/>
      <c r="PL4" s="157"/>
      <c r="PM4" s="157"/>
      <c r="PN4" s="157"/>
      <c r="PO4" s="157"/>
      <c r="PP4" s="157"/>
      <c r="PQ4" s="157"/>
      <c r="PR4" s="157"/>
      <c r="PS4" s="157"/>
      <c r="PT4" s="157"/>
      <c r="PU4" s="157"/>
      <c r="PV4" s="157"/>
      <c r="PW4" s="157"/>
      <c r="PX4" s="157"/>
      <c r="PY4" s="157"/>
      <c r="PZ4" s="157"/>
      <c r="QA4" s="157"/>
      <c r="QB4" s="157"/>
      <c r="QC4" s="157"/>
      <c r="QD4" s="157"/>
      <c r="QE4" s="157"/>
      <c r="QF4" s="157"/>
      <c r="QG4" s="157"/>
      <c r="QH4" s="157"/>
      <c r="QI4" s="157"/>
      <c r="QJ4" s="157"/>
      <c r="QK4" s="157"/>
      <c r="QL4" s="157"/>
      <c r="QM4" s="157"/>
      <c r="QN4" s="157"/>
      <c r="QO4" s="157"/>
      <c r="QP4" s="157"/>
      <c r="QQ4" s="157"/>
      <c r="QR4" s="157"/>
      <c r="QS4" s="157"/>
      <c r="QT4" s="157"/>
      <c r="QU4" s="157"/>
      <c r="QV4" s="157"/>
      <c r="QW4" s="157"/>
      <c r="QX4" s="157"/>
      <c r="QY4" s="157"/>
      <c r="QZ4" s="157"/>
      <c r="RA4" s="157"/>
      <c r="RB4" s="157"/>
      <c r="RC4" s="157"/>
      <c r="RD4" s="157"/>
      <c r="RE4" s="157"/>
      <c r="RF4" s="157"/>
      <c r="RG4" s="157"/>
      <c r="RH4" s="157"/>
      <c r="RI4" s="157"/>
      <c r="RJ4" s="157"/>
      <c r="RK4" s="157"/>
      <c r="RL4" s="157"/>
      <c r="RM4" s="157"/>
      <c r="RN4" s="157"/>
      <c r="RO4" s="157"/>
      <c r="RP4" s="157"/>
      <c r="RQ4" s="157"/>
      <c r="RR4" s="157"/>
      <c r="RS4" s="157"/>
      <c r="RT4" s="157"/>
      <c r="RU4" s="157"/>
      <c r="RV4" s="157"/>
      <c r="RW4" s="157"/>
      <c r="RX4" s="157"/>
      <c r="RY4" s="157"/>
      <c r="RZ4" s="157"/>
      <c r="SA4" s="157"/>
      <c r="SB4" s="157"/>
      <c r="SC4" s="157"/>
      <c r="SD4" s="157"/>
      <c r="SE4" s="157"/>
      <c r="SF4" s="157"/>
      <c r="SG4" s="157"/>
      <c r="SH4" s="157"/>
      <c r="SI4" s="157"/>
      <c r="SJ4" s="157"/>
      <c r="SK4" s="157"/>
      <c r="SL4" s="157"/>
      <c r="SM4" s="157"/>
      <c r="SN4" s="157"/>
      <c r="SO4" s="157"/>
      <c r="SP4" s="157"/>
      <c r="SQ4" s="157"/>
      <c r="SR4" s="157"/>
      <c r="SS4" s="157"/>
      <c r="ST4" s="157"/>
      <c r="SU4" s="157"/>
      <c r="SV4" s="157"/>
      <c r="SW4" s="157"/>
      <c r="SX4" s="157"/>
      <c r="SY4" s="157"/>
      <c r="SZ4" s="157"/>
      <c r="TA4" s="157"/>
      <c r="TB4" s="157"/>
      <c r="TC4" s="157"/>
      <c r="TD4" s="157"/>
      <c r="TE4" s="157"/>
      <c r="TF4" s="157"/>
      <c r="TG4" s="157"/>
      <c r="TH4" s="157"/>
      <c r="TI4" s="157"/>
      <c r="TJ4" s="157"/>
      <c r="TK4" s="157"/>
      <c r="TL4" s="157"/>
      <c r="TM4" s="157"/>
      <c r="TN4" s="157"/>
      <c r="TO4" s="157"/>
      <c r="TP4" s="157"/>
      <c r="TQ4" s="157"/>
      <c r="TR4" s="157"/>
      <c r="TS4" s="157"/>
      <c r="TT4" s="157"/>
      <c r="TU4" s="157"/>
      <c r="TV4" s="157"/>
      <c r="TW4" s="157"/>
      <c r="TX4" s="157"/>
      <c r="TY4" s="157"/>
      <c r="TZ4" s="157"/>
      <c r="UA4" s="157"/>
      <c r="UB4" s="157"/>
      <c r="UC4" s="157"/>
      <c r="UD4" s="157"/>
      <c r="UE4" s="157"/>
      <c r="UF4" s="157"/>
      <c r="UG4" s="157"/>
      <c r="UH4" s="157"/>
      <c r="UI4" s="157"/>
      <c r="UJ4" s="157"/>
      <c r="UK4" s="157"/>
      <c r="UL4" s="157"/>
      <c r="UM4" s="157"/>
      <c r="UN4" s="157"/>
      <c r="UO4" s="157"/>
      <c r="UP4" s="157"/>
      <c r="UQ4" s="157"/>
      <c r="UR4" s="157"/>
      <c r="US4" s="157"/>
      <c r="UT4" s="157"/>
      <c r="UU4" s="157"/>
      <c r="UV4" s="157"/>
      <c r="UW4" s="157"/>
      <c r="UX4" s="157"/>
      <c r="UY4" s="157"/>
      <c r="UZ4" s="157"/>
      <c r="VA4" s="157"/>
      <c r="VB4" s="157"/>
      <c r="VC4" s="157"/>
      <c r="VD4" s="157"/>
      <c r="VE4" s="157"/>
      <c r="VF4" s="157"/>
      <c r="VG4" s="157"/>
      <c r="VH4" s="157"/>
      <c r="VI4" s="157"/>
      <c r="VJ4" s="157"/>
      <c r="VK4" s="157"/>
      <c r="VL4" s="157"/>
      <c r="VM4" s="157"/>
      <c r="VN4" s="157"/>
      <c r="VO4" s="157"/>
      <c r="VP4" s="157"/>
      <c r="VQ4" s="157"/>
      <c r="VR4" s="157"/>
      <c r="VS4" s="157"/>
      <c r="VT4" s="157"/>
      <c r="VU4" s="157"/>
      <c r="VV4" s="157"/>
      <c r="VW4" s="157"/>
      <c r="VX4" s="157"/>
      <c r="VY4" s="157"/>
      <c r="VZ4" s="157"/>
      <c r="WA4" s="157"/>
      <c r="WB4" s="157"/>
      <c r="WC4" s="157"/>
      <c r="WD4" s="157"/>
      <c r="WE4" s="157"/>
      <c r="WF4" s="157"/>
      <c r="WG4" s="157"/>
      <c r="WH4" s="157"/>
      <c r="WI4" s="157"/>
      <c r="WJ4" s="157"/>
      <c r="WK4" s="157"/>
      <c r="WL4" s="157"/>
      <c r="WM4" s="157"/>
      <c r="WN4" s="157"/>
      <c r="WO4" s="157"/>
      <c r="WP4" s="157"/>
      <c r="WQ4" s="157"/>
      <c r="WR4" s="157"/>
      <c r="WS4" s="157"/>
      <c r="WT4" s="157"/>
      <c r="WU4" s="157"/>
      <c r="WV4" s="157"/>
      <c r="WW4" s="157"/>
      <c r="WX4" s="157"/>
      <c r="WY4" s="157"/>
      <c r="WZ4" s="157"/>
      <c r="XA4" s="157"/>
      <c r="XB4" s="157"/>
      <c r="XC4" s="157"/>
      <c r="XD4" s="157"/>
      <c r="XE4" s="157"/>
      <c r="XF4" s="157"/>
      <c r="XG4" s="157"/>
      <c r="XH4" s="157"/>
      <c r="XI4" s="157"/>
      <c r="XJ4" s="157"/>
      <c r="XK4" s="157"/>
      <c r="XL4" s="157"/>
      <c r="XM4" s="157"/>
      <c r="XN4" s="157"/>
      <c r="XO4" s="157"/>
      <c r="XP4" s="157"/>
      <c r="XQ4" s="157"/>
      <c r="XR4" s="157"/>
      <c r="XS4" s="157"/>
      <c r="XT4" s="157"/>
      <c r="XU4" s="157"/>
      <c r="XV4" s="157"/>
      <c r="XW4" s="157"/>
      <c r="XX4" s="157"/>
      <c r="XY4" s="157"/>
      <c r="XZ4" s="157"/>
      <c r="YA4" s="157"/>
      <c r="YB4" s="157"/>
      <c r="YC4" s="157"/>
      <c r="YD4" s="157"/>
      <c r="YE4" s="157"/>
      <c r="YF4" s="157"/>
      <c r="YG4" s="157"/>
      <c r="YH4" s="157"/>
      <c r="YI4" s="157"/>
      <c r="YJ4" s="157"/>
      <c r="YK4" s="157"/>
      <c r="YL4" s="157"/>
      <c r="YM4" s="157"/>
      <c r="YN4" s="157"/>
      <c r="YO4" s="157"/>
      <c r="YP4" s="157"/>
      <c r="YQ4" s="157"/>
      <c r="YR4" s="157"/>
      <c r="YS4" s="157"/>
      <c r="YT4" s="157"/>
      <c r="YU4" s="157"/>
      <c r="YV4" s="157"/>
      <c r="YW4" s="157"/>
      <c r="YX4" s="157"/>
      <c r="YY4" s="157"/>
      <c r="YZ4" s="157"/>
      <c r="ZA4" s="157"/>
      <c r="ZB4" s="157"/>
      <c r="ZC4" s="157"/>
      <c r="ZD4" s="157"/>
      <c r="ZE4" s="157"/>
      <c r="ZF4" s="157"/>
      <c r="ZG4" s="157"/>
      <c r="ZH4" s="157"/>
      <c r="ZI4" s="157"/>
      <c r="ZJ4" s="157"/>
      <c r="ZK4" s="157"/>
      <c r="ZL4" s="157"/>
      <c r="ZM4" s="157"/>
      <c r="ZN4" s="157"/>
      <c r="ZO4" s="157"/>
      <c r="ZP4" s="157"/>
      <c r="ZQ4" s="157"/>
      <c r="ZR4" s="157"/>
      <c r="ZS4" s="157"/>
      <c r="ZT4" s="157"/>
      <c r="ZU4" s="157"/>
      <c r="ZV4" s="157"/>
      <c r="ZW4" s="157"/>
      <c r="ZX4" s="157"/>
      <c r="ZY4" s="157"/>
      <c r="ZZ4" s="157"/>
      <c r="AAA4" s="157"/>
      <c r="AAB4" s="157"/>
      <c r="AAC4" s="157"/>
      <c r="AAD4" s="157"/>
      <c r="AAE4" s="157"/>
      <c r="AAF4" s="157"/>
      <c r="AAG4" s="157"/>
      <c r="AAH4" s="157"/>
      <c r="AAI4" s="157"/>
      <c r="AAJ4" s="157"/>
      <c r="AAK4" s="157"/>
      <c r="AAL4" s="157"/>
      <c r="AAM4" s="157"/>
      <c r="AAN4" s="157"/>
      <c r="AAO4" s="157"/>
      <c r="AAP4" s="157"/>
      <c r="AAQ4" s="157"/>
      <c r="AAR4" s="157"/>
      <c r="AAS4" s="157"/>
      <c r="AAT4" s="157"/>
      <c r="AAU4" s="157"/>
      <c r="AAV4" s="157"/>
      <c r="AAW4" s="157"/>
      <c r="AAX4" s="157"/>
      <c r="AAY4" s="157"/>
      <c r="AAZ4" s="157"/>
      <c r="ABA4" s="157"/>
      <c r="ABB4" s="157"/>
      <c r="ABC4" s="157"/>
      <c r="ABD4" s="157"/>
      <c r="ABE4" s="157"/>
      <c r="ABF4" s="157"/>
      <c r="ABG4" s="157"/>
      <c r="ABH4" s="157"/>
      <c r="ABI4" s="157"/>
      <c r="ABJ4" s="157"/>
      <c r="ABK4" s="157"/>
      <c r="ABL4" s="157"/>
      <c r="ABM4" s="157"/>
      <c r="ABN4" s="157"/>
      <c r="ABO4" s="157"/>
      <c r="ABP4" s="157"/>
      <c r="ABQ4" s="157"/>
      <c r="ABR4" s="157"/>
      <c r="ABS4" s="157"/>
      <c r="ABT4" s="157"/>
      <c r="ABU4" s="157"/>
      <c r="ABV4" s="157"/>
      <c r="ABW4" s="157"/>
      <c r="ABX4" s="157"/>
      <c r="ABY4" s="157"/>
      <c r="ABZ4" s="157"/>
      <c r="ACA4" s="157"/>
      <c r="ACB4" s="157"/>
      <c r="ACC4" s="157"/>
      <c r="ACD4" s="157"/>
      <c r="ACE4" s="157"/>
      <c r="ACF4" s="157"/>
      <c r="ACG4" s="157"/>
      <c r="ACH4" s="157"/>
      <c r="ACI4" s="157"/>
      <c r="ACJ4" s="157"/>
      <c r="ACK4" s="157"/>
      <c r="ACL4" s="157"/>
      <c r="ACM4" s="157"/>
      <c r="ACN4" s="157"/>
      <c r="ACO4" s="157"/>
      <c r="ACP4" s="157"/>
      <c r="ACQ4" s="157"/>
      <c r="ACR4" s="157"/>
      <c r="ACS4" s="157"/>
      <c r="ACT4" s="157"/>
      <c r="ACU4" s="157"/>
      <c r="ACV4" s="157"/>
      <c r="ACW4" s="157"/>
      <c r="ACX4" s="157"/>
      <c r="ACY4" s="157"/>
      <c r="ACZ4" s="157"/>
      <c r="ADA4" s="157"/>
      <c r="ADB4" s="157"/>
      <c r="ADC4" s="157"/>
      <c r="ADD4" s="157"/>
      <c r="ADE4" s="157"/>
      <c r="ADF4" s="157"/>
      <c r="ADG4" s="157"/>
      <c r="ADH4" s="157"/>
      <c r="ADI4" s="157"/>
      <c r="ADJ4" s="157"/>
      <c r="ADK4" s="157"/>
      <c r="ADL4" s="157"/>
      <c r="ADM4" s="157"/>
      <c r="ADN4" s="157"/>
      <c r="ADO4" s="157"/>
      <c r="ADP4" s="157"/>
      <c r="ADQ4" s="157"/>
      <c r="ADR4" s="157"/>
      <c r="ADS4" s="157"/>
      <c r="ADT4" s="157"/>
      <c r="ADU4" s="157"/>
      <c r="ADV4" s="157"/>
      <c r="ADW4" s="157"/>
      <c r="ADX4" s="157"/>
      <c r="ADY4" s="157"/>
      <c r="ADZ4" s="157"/>
      <c r="AEA4" s="157"/>
      <c r="AEB4" s="157"/>
      <c r="AEC4" s="157"/>
      <c r="AED4" s="157"/>
      <c r="AEE4" s="157"/>
      <c r="AEF4" s="157"/>
      <c r="AEG4" s="157"/>
      <c r="AEH4" s="157"/>
      <c r="AEI4" s="157"/>
      <c r="AEJ4" s="157"/>
      <c r="AEK4" s="157"/>
      <c r="AEL4" s="157"/>
      <c r="AEM4" s="157"/>
      <c r="AEN4" s="157"/>
      <c r="AEO4" s="157"/>
      <c r="AEP4" s="157"/>
      <c r="AEQ4" s="157"/>
      <c r="AER4" s="157"/>
      <c r="AES4" s="157"/>
      <c r="AET4" s="157"/>
      <c r="AEU4" s="157"/>
      <c r="AEV4" s="157"/>
      <c r="AEW4" s="157"/>
      <c r="AEX4" s="157"/>
      <c r="AEY4" s="157"/>
      <c r="AEZ4" s="157"/>
      <c r="AFA4" s="157"/>
      <c r="AFB4" s="157"/>
      <c r="AFC4" s="157"/>
      <c r="AFD4" s="157"/>
      <c r="AFE4" s="157"/>
      <c r="AFF4" s="157"/>
      <c r="AFG4" s="157"/>
      <c r="AFH4" s="157"/>
      <c r="AFI4" s="157"/>
      <c r="AFJ4" s="157"/>
      <c r="AFK4" s="157"/>
      <c r="AFL4" s="157"/>
      <c r="AFM4" s="157"/>
      <c r="AFN4" s="157"/>
      <c r="AFO4" s="157"/>
      <c r="AFP4" s="157"/>
      <c r="AFQ4" s="157"/>
      <c r="AFR4" s="157"/>
      <c r="AFS4" s="157"/>
      <c r="AFT4" s="157"/>
      <c r="AFU4" s="157"/>
      <c r="AFV4" s="157"/>
      <c r="AFW4" s="157"/>
      <c r="AFX4" s="157"/>
      <c r="AFY4" s="157"/>
      <c r="AFZ4" s="157"/>
      <c r="AGA4" s="157"/>
      <c r="AGB4" s="157"/>
      <c r="AGC4" s="157"/>
      <c r="AGD4" s="157"/>
      <c r="AGE4" s="157"/>
      <c r="AGF4" s="157"/>
      <c r="AGG4" s="157"/>
      <c r="AGH4" s="157"/>
      <c r="AGI4" s="157"/>
      <c r="AGJ4" s="157"/>
      <c r="AGK4" s="157"/>
      <c r="AGL4" s="157"/>
      <c r="AGM4" s="157"/>
      <c r="AGN4" s="157"/>
      <c r="AGO4" s="157"/>
      <c r="AGP4" s="157"/>
      <c r="AGQ4" s="157"/>
      <c r="AGR4" s="157"/>
      <c r="AGS4" s="157"/>
      <c r="AGT4" s="157"/>
      <c r="AGU4" s="157"/>
      <c r="AGV4" s="157"/>
      <c r="AGW4" s="157"/>
      <c r="AGX4" s="157"/>
      <c r="AGY4" s="157"/>
      <c r="AGZ4" s="157"/>
      <c r="AHA4" s="157"/>
      <c r="AHB4" s="157"/>
      <c r="AHC4" s="157"/>
      <c r="AHD4" s="157"/>
      <c r="AHE4" s="157"/>
      <c r="AHF4" s="157"/>
      <c r="AHG4" s="157"/>
      <c r="AHH4" s="157"/>
      <c r="AHI4" s="157"/>
      <c r="AHJ4" s="157"/>
      <c r="AHK4" s="157"/>
      <c r="AHL4" s="157"/>
      <c r="AHM4" s="157"/>
      <c r="AHN4" s="157"/>
      <c r="AHO4" s="157"/>
      <c r="AHP4" s="157"/>
      <c r="AHQ4" s="157"/>
      <c r="AHR4" s="157"/>
      <c r="AHS4" s="157"/>
      <c r="AHT4" s="157"/>
      <c r="AHU4" s="157"/>
      <c r="AHV4" s="157"/>
      <c r="AHW4" s="157"/>
      <c r="AHX4" s="157"/>
      <c r="AHY4" s="157"/>
      <c r="AHZ4" s="157"/>
      <c r="AIA4" s="157"/>
      <c r="AIB4" s="157"/>
      <c r="AIC4" s="157"/>
      <c r="AID4" s="157"/>
      <c r="AIE4" s="157"/>
      <c r="AIF4" s="157"/>
      <c r="AIG4" s="157"/>
      <c r="AIH4" s="157"/>
      <c r="AII4" s="157"/>
      <c r="AIJ4" s="157"/>
      <c r="AIK4" s="157"/>
      <c r="AIL4" s="157"/>
      <c r="AIM4" s="157"/>
      <c r="AIN4" s="157"/>
      <c r="AIO4" s="157"/>
      <c r="AIP4" s="157"/>
      <c r="AIQ4" s="157"/>
      <c r="AIR4" s="157"/>
      <c r="AIS4" s="157"/>
      <c r="AIT4" s="157"/>
      <c r="AIU4" s="157"/>
      <c r="AIV4" s="157"/>
      <c r="AIW4" s="157"/>
      <c r="AIX4" s="157"/>
      <c r="AIY4" s="157"/>
      <c r="AIZ4" s="157"/>
      <c r="AJA4" s="157"/>
      <c r="AJB4" s="157"/>
      <c r="AJC4" s="157"/>
      <c r="AJD4" s="157"/>
      <c r="AJE4" s="157"/>
      <c r="AJF4" s="157"/>
      <c r="AJG4" s="157"/>
      <c r="AJH4" s="157"/>
      <c r="AJI4" s="157"/>
      <c r="AJJ4" s="157"/>
      <c r="AJK4" s="157"/>
      <c r="AJL4" s="157"/>
      <c r="AJM4" s="157"/>
      <c r="AJN4" s="157"/>
      <c r="AJO4" s="157"/>
      <c r="AJP4" s="157"/>
      <c r="AJQ4" s="157"/>
      <c r="AJR4" s="157"/>
      <c r="AJS4" s="157"/>
      <c r="AJT4" s="157"/>
      <c r="AJU4" s="157"/>
      <c r="AJV4" s="157"/>
      <c r="AJW4" s="157"/>
      <c r="AJX4" s="157"/>
      <c r="AJY4" s="157"/>
      <c r="AJZ4" s="157"/>
      <c r="AKA4" s="157"/>
      <c r="AKB4" s="157"/>
      <c r="AKC4" s="157"/>
      <c r="AKD4" s="157"/>
      <c r="AKE4" s="157"/>
      <c r="AKF4" s="157"/>
      <c r="AKG4" s="157"/>
      <c r="AKH4" s="157"/>
      <c r="AKI4" s="157"/>
      <c r="AKJ4" s="157"/>
      <c r="AKK4" s="157"/>
      <c r="AKL4" s="157"/>
      <c r="AKM4" s="157"/>
      <c r="AKN4" s="157"/>
      <c r="AKO4" s="157"/>
      <c r="AKP4" s="157"/>
      <c r="AKQ4" s="157"/>
      <c r="AKR4" s="157"/>
      <c r="AKS4" s="157"/>
      <c r="AKT4" s="157"/>
      <c r="AKU4" s="157"/>
      <c r="AKV4" s="157"/>
      <c r="AKW4" s="157"/>
      <c r="AKX4" s="157"/>
      <c r="AKY4" s="157"/>
      <c r="AKZ4" s="157"/>
      <c r="ALA4" s="157"/>
      <c r="ALB4" s="157"/>
      <c r="ALC4" s="157"/>
      <c r="ALD4" s="157"/>
      <c r="ALE4" s="157"/>
      <c r="ALF4" s="157"/>
      <c r="ALG4" s="157"/>
      <c r="ALH4" s="157"/>
      <c r="ALI4" s="157"/>
      <c r="ALJ4" s="157"/>
      <c r="ALK4" s="157"/>
      <c r="ALL4" s="157"/>
      <c r="ALM4" s="157"/>
      <c r="ALN4" s="157"/>
      <c r="ALO4" s="157"/>
      <c r="ALP4" s="157"/>
      <c r="ALQ4" s="157"/>
      <c r="ALR4" s="157"/>
      <c r="ALS4" s="157"/>
      <c r="ALT4" s="157"/>
      <c r="ALU4" s="157"/>
      <c r="ALV4" s="157"/>
      <c r="ALW4" s="157"/>
      <c r="ALX4" s="157"/>
      <c r="ALY4" s="157"/>
      <c r="ALZ4" s="157"/>
      <c r="AMA4" s="157"/>
      <c r="AMB4" s="157"/>
      <c r="AMC4" s="157"/>
      <c r="AMD4" s="157"/>
      <c r="AME4" s="157"/>
      <c r="AMF4" s="157"/>
      <c r="AMG4" s="157"/>
      <c r="AMH4" s="157"/>
      <c r="AMI4" s="157"/>
      <c r="AMJ4" s="157"/>
      <c r="AMK4" s="157"/>
      <c r="AML4" s="157"/>
      <c r="AMM4" s="157"/>
      <c r="AMN4" s="157"/>
      <c r="AMO4" s="157"/>
      <c r="AMP4" s="157"/>
      <c r="AMQ4" s="157"/>
      <c r="AMR4" s="157"/>
      <c r="AMS4" s="157"/>
      <c r="AMT4" s="157"/>
      <c r="AMU4" s="157"/>
      <c r="AMV4" s="157"/>
      <c r="AMW4" s="157"/>
      <c r="AMX4" s="157"/>
      <c r="AMY4" s="157"/>
      <c r="AMZ4" s="157"/>
      <c r="ANA4" s="157"/>
      <c r="ANB4" s="157"/>
      <c r="ANC4" s="157"/>
      <c r="AND4" s="157"/>
      <c r="ANE4" s="157"/>
      <c r="ANF4" s="157"/>
      <c r="ANG4" s="157"/>
      <c r="ANH4" s="157"/>
      <c r="ANI4" s="157"/>
      <c r="ANJ4" s="157"/>
      <c r="ANK4" s="157"/>
      <c r="ANL4" s="157"/>
      <c r="ANM4" s="157"/>
      <c r="ANN4" s="157"/>
      <c r="ANO4" s="157"/>
      <c r="ANP4" s="157"/>
      <c r="ANQ4" s="157"/>
      <c r="ANR4" s="157"/>
      <c r="ANS4" s="157"/>
      <c r="ANT4" s="157"/>
      <c r="ANU4" s="157"/>
      <c r="ANV4" s="157"/>
      <c r="ANW4" s="157"/>
      <c r="ANX4" s="157"/>
      <c r="ANY4" s="157"/>
      <c r="ANZ4" s="157"/>
      <c r="AOA4" s="157"/>
      <c r="AOB4" s="157"/>
      <c r="AOC4" s="157"/>
      <c r="AOD4" s="157"/>
      <c r="AOE4" s="157"/>
      <c r="AOF4" s="157"/>
      <c r="AOG4" s="157"/>
      <c r="AOH4" s="157"/>
      <c r="AOI4" s="157"/>
      <c r="AOJ4" s="157"/>
      <c r="AOK4" s="157"/>
      <c r="AOL4" s="157"/>
      <c r="AOM4" s="157"/>
      <c r="AON4" s="157"/>
      <c r="AOO4" s="157"/>
      <c r="AOP4" s="157"/>
      <c r="AOQ4" s="157"/>
      <c r="AOR4" s="157"/>
      <c r="AOS4" s="157"/>
      <c r="AOT4" s="157"/>
      <c r="AOU4" s="157"/>
      <c r="AOV4" s="157"/>
      <c r="AOW4" s="157"/>
      <c r="AOX4" s="157"/>
      <c r="AOY4" s="157"/>
      <c r="AOZ4" s="157"/>
      <c r="APA4" s="157"/>
      <c r="APB4" s="157"/>
      <c r="APC4" s="157"/>
      <c r="APD4" s="157"/>
      <c r="APE4" s="157"/>
      <c r="APF4" s="157"/>
      <c r="APG4" s="157"/>
      <c r="APH4" s="157"/>
      <c r="API4" s="157"/>
      <c r="APJ4" s="157"/>
      <c r="APK4" s="157"/>
      <c r="APL4" s="157"/>
      <c r="APM4" s="157"/>
      <c r="APN4" s="157"/>
      <c r="APO4" s="157"/>
      <c r="APP4" s="157"/>
      <c r="APQ4" s="157"/>
      <c r="APR4" s="157"/>
      <c r="APS4" s="157"/>
      <c r="APT4" s="157"/>
      <c r="APU4" s="157"/>
      <c r="APV4" s="157"/>
      <c r="APW4" s="157"/>
      <c r="APX4" s="157"/>
      <c r="APY4" s="157"/>
      <c r="APZ4" s="157"/>
      <c r="AQA4" s="157"/>
      <c r="AQB4" s="157"/>
      <c r="AQC4" s="157"/>
      <c r="AQD4" s="157"/>
      <c r="AQE4" s="157"/>
      <c r="AQF4" s="157"/>
      <c r="AQG4" s="157"/>
      <c r="AQH4" s="157"/>
      <c r="AQI4" s="157"/>
      <c r="AQJ4" s="157"/>
      <c r="AQK4" s="157"/>
      <c r="AQL4" s="157"/>
      <c r="AQM4" s="157"/>
      <c r="AQN4" s="157"/>
      <c r="AQO4" s="157"/>
      <c r="AQP4" s="157"/>
      <c r="AQQ4" s="157"/>
      <c r="AQR4" s="157"/>
      <c r="AQS4" s="157"/>
      <c r="AQT4" s="157"/>
      <c r="AQU4" s="157"/>
      <c r="AQV4" s="157"/>
      <c r="AQW4" s="157"/>
      <c r="AQX4" s="157"/>
      <c r="AQY4" s="157"/>
      <c r="AQZ4" s="157"/>
      <c r="ARA4" s="157"/>
      <c r="ARB4" s="157"/>
      <c r="ARC4" s="157"/>
      <c r="ARD4" s="157"/>
      <c r="ARE4" s="157"/>
      <c r="ARF4" s="157"/>
      <c r="ARG4" s="157"/>
      <c r="ARH4" s="157"/>
      <c r="ARI4" s="157"/>
      <c r="ARJ4" s="157"/>
      <c r="ARK4" s="157"/>
      <c r="ARL4" s="157"/>
      <c r="ARM4" s="157"/>
      <c r="ARN4" s="157"/>
      <c r="ARO4" s="157"/>
      <c r="ARP4" s="157"/>
      <c r="ARQ4" s="157"/>
      <c r="ARR4" s="157"/>
      <c r="ARS4" s="157"/>
      <c r="ART4" s="157"/>
      <c r="ARU4" s="157"/>
      <c r="ARV4" s="157"/>
      <c r="ARW4" s="157"/>
      <c r="ARX4" s="157"/>
      <c r="ARY4" s="157"/>
      <c r="ARZ4" s="157"/>
      <c r="ASA4" s="157"/>
      <c r="ASB4" s="157"/>
      <c r="ASC4" s="157"/>
      <c r="ASD4" s="157"/>
      <c r="ASE4" s="157"/>
      <c r="ASF4" s="157"/>
      <c r="ASG4" s="157"/>
      <c r="ASH4" s="157"/>
      <c r="ASI4" s="157"/>
      <c r="ASJ4" s="157"/>
      <c r="ASK4" s="157"/>
      <c r="ASL4" s="157"/>
      <c r="ASM4" s="157"/>
      <c r="ASN4" s="157"/>
      <c r="ASO4" s="157"/>
      <c r="ASP4" s="157"/>
      <c r="ASQ4" s="157"/>
      <c r="ASR4" s="157"/>
      <c r="ASS4" s="157"/>
      <c r="AST4" s="157"/>
      <c r="ASU4" s="157"/>
      <c r="ASV4" s="157"/>
      <c r="ASW4" s="157"/>
      <c r="ASX4" s="157"/>
      <c r="ASY4" s="157"/>
      <c r="ASZ4" s="157"/>
      <c r="ATA4" s="157"/>
      <c r="ATB4" s="157"/>
      <c r="ATC4" s="157"/>
      <c r="ATD4" s="157"/>
      <c r="ATE4" s="157"/>
      <c r="ATF4" s="157"/>
      <c r="ATG4" s="157"/>
      <c r="ATH4" s="157"/>
      <c r="ATI4" s="157"/>
      <c r="ATJ4" s="157"/>
      <c r="ATK4" s="157"/>
      <c r="ATL4" s="157"/>
      <c r="ATM4" s="157"/>
      <c r="ATN4" s="157"/>
      <c r="ATO4" s="157"/>
      <c r="ATP4" s="157"/>
      <c r="ATQ4" s="157"/>
      <c r="ATR4" s="157"/>
      <c r="ATS4" s="157"/>
      <c r="ATT4" s="157"/>
      <c r="ATU4" s="157"/>
      <c r="ATV4" s="157"/>
      <c r="ATW4" s="157"/>
      <c r="ATX4" s="157"/>
      <c r="ATY4" s="157"/>
      <c r="ATZ4" s="157"/>
      <c r="AUA4" s="157"/>
      <c r="AUB4" s="157"/>
      <c r="AUC4" s="157"/>
      <c r="AUD4" s="157"/>
      <c r="AUE4" s="157"/>
      <c r="AUF4" s="157"/>
      <c r="AUG4" s="157"/>
      <c r="AUH4" s="157"/>
      <c r="AUI4" s="157"/>
      <c r="AUJ4" s="157"/>
      <c r="AUK4" s="157"/>
      <c r="AUL4" s="157"/>
      <c r="AUM4" s="157"/>
      <c r="AUN4" s="157"/>
      <c r="AUO4" s="157"/>
      <c r="AUP4" s="157"/>
      <c r="AUQ4" s="157"/>
      <c r="AUR4" s="157"/>
      <c r="AUS4" s="157"/>
      <c r="AUT4" s="157"/>
      <c r="AUU4" s="157"/>
      <c r="AUV4" s="157"/>
      <c r="AUW4" s="157"/>
      <c r="AUX4" s="157"/>
      <c r="AUY4" s="157"/>
      <c r="AUZ4" s="157"/>
      <c r="AVA4" s="157"/>
      <c r="AVB4" s="157"/>
      <c r="AVC4" s="157"/>
      <c r="AVD4" s="157"/>
      <c r="AVE4" s="157"/>
      <c r="AVF4" s="157"/>
      <c r="AVG4" s="157"/>
      <c r="AVH4" s="157"/>
      <c r="AVI4" s="157"/>
      <c r="AVJ4" s="157"/>
      <c r="AVK4" s="157"/>
      <c r="AVL4" s="157"/>
      <c r="AVM4" s="157"/>
      <c r="AVN4" s="157"/>
      <c r="AVO4" s="157"/>
      <c r="AVP4" s="157"/>
      <c r="AVQ4" s="157"/>
      <c r="AVR4" s="157"/>
      <c r="AVS4" s="157"/>
      <c r="AVT4" s="157"/>
      <c r="AVU4" s="157"/>
      <c r="AVV4" s="157"/>
      <c r="AVW4" s="157"/>
      <c r="AVX4" s="157"/>
      <c r="AVY4" s="157"/>
      <c r="AVZ4" s="157"/>
      <c r="AWA4" s="157"/>
      <c r="AWB4" s="157"/>
      <c r="AWC4" s="157"/>
      <c r="AWD4" s="157"/>
      <c r="AWE4" s="157"/>
      <c r="AWF4" s="157"/>
      <c r="AWG4" s="157"/>
      <c r="AWH4" s="157"/>
      <c r="AWI4" s="157"/>
      <c r="AWJ4" s="157"/>
      <c r="AWK4" s="157"/>
      <c r="AWL4" s="157"/>
      <c r="AWM4" s="157"/>
      <c r="AWN4" s="157"/>
      <c r="AWO4" s="157"/>
      <c r="AWP4" s="157"/>
      <c r="AWQ4" s="157"/>
      <c r="AWR4" s="157"/>
      <c r="AWS4" s="157"/>
      <c r="AWT4" s="157"/>
      <c r="AWU4" s="157"/>
      <c r="AWV4" s="157"/>
      <c r="AWW4" s="157"/>
      <c r="AWX4" s="157"/>
      <c r="AWY4" s="157"/>
      <c r="AWZ4" s="157"/>
      <c r="AXA4" s="157"/>
      <c r="AXB4" s="157"/>
      <c r="AXC4" s="157"/>
      <c r="AXD4" s="157"/>
      <c r="AXE4" s="157"/>
      <c r="AXF4" s="157"/>
      <c r="AXG4" s="157"/>
      <c r="AXH4" s="157"/>
      <c r="AXI4" s="157"/>
      <c r="AXJ4" s="157"/>
      <c r="AXK4" s="157"/>
      <c r="AXL4" s="157"/>
      <c r="AXM4" s="157"/>
      <c r="AXN4" s="157"/>
      <c r="AXO4" s="157"/>
      <c r="AXP4" s="157"/>
      <c r="AXQ4" s="157"/>
      <c r="AXR4" s="157"/>
      <c r="AXS4" s="157"/>
      <c r="AXT4" s="157"/>
      <c r="AXU4" s="157"/>
      <c r="AXV4" s="157"/>
      <c r="AXW4" s="157"/>
      <c r="AXX4" s="157"/>
      <c r="AXY4" s="157"/>
      <c r="AXZ4" s="157"/>
      <c r="AYA4" s="157"/>
      <c r="AYB4" s="157"/>
      <c r="AYC4" s="157"/>
      <c r="AYD4" s="157"/>
      <c r="AYE4" s="157"/>
      <c r="AYF4" s="157"/>
      <c r="AYG4" s="157"/>
      <c r="AYH4" s="157"/>
      <c r="AYI4" s="157"/>
      <c r="AYJ4" s="157"/>
      <c r="AYK4" s="157"/>
      <c r="AYL4" s="157"/>
      <c r="AYM4" s="157"/>
      <c r="AYN4" s="157"/>
      <c r="AYO4" s="157"/>
      <c r="AYP4" s="157"/>
      <c r="AYQ4" s="157"/>
      <c r="AYR4" s="157"/>
      <c r="AYS4" s="157"/>
      <c r="AYT4" s="157"/>
      <c r="AYU4" s="157"/>
      <c r="AYV4" s="157"/>
      <c r="AYW4" s="157"/>
      <c r="AYX4" s="157"/>
      <c r="AYY4" s="157"/>
      <c r="AYZ4" s="157"/>
      <c r="AZA4" s="157"/>
      <c r="AZB4" s="157"/>
      <c r="AZC4" s="157"/>
      <c r="AZD4" s="157"/>
      <c r="AZE4" s="157"/>
      <c r="AZF4" s="157"/>
      <c r="AZG4" s="157"/>
      <c r="AZH4" s="157"/>
      <c r="AZI4" s="157"/>
      <c r="AZJ4" s="157"/>
      <c r="AZK4" s="157"/>
      <c r="AZL4" s="157"/>
      <c r="AZM4" s="157"/>
      <c r="AZN4" s="157"/>
      <c r="AZO4" s="157"/>
      <c r="AZP4" s="157"/>
      <c r="AZQ4" s="157"/>
      <c r="AZR4" s="157"/>
      <c r="AZS4" s="157"/>
      <c r="AZT4" s="157"/>
      <c r="AZU4" s="157"/>
      <c r="AZV4" s="157"/>
      <c r="AZW4" s="157"/>
      <c r="AZX4" s="157"/>
      <c r="AZY4" s="157"/>
      <c r="AZZ4" s="157"/>
      <c r="BAA4" s="157"/>
      <c r="BAB4" s="157"/>
      <c r="BAC4" s="157"/>
      <c r="BAD4" s="157"/>
      <c r="BAE4" s="157"/>
      <c r="BAF4" s="157"/>
      <c r="BAG4" s="157"/>
      <c r="BAH4" s="157"/>
      <c r="BAI4" s="157"/>
      <c r="BAJ4" s="157"/>
      <c r="BAK4" s="157"/>
      <c r="BAL4" s="157"/>
      <c r="BAM4" s="157"/>
      <c r="BAN4" s="157"/>
      <c r="BAO4" s="157"/>
      <c r="BAP4" s="157"/>
      <c r="BAQ4" s="157"/>
      <c r="BAR4" s="157"/>
      <c r="BAS4" s="157"/>
      <c r="BAT4" s="157"/>
      <c r="BAU4" s="157"/>
      <c r="BAV4" s="157"/>
      <c r="BAW4" s="157"/>
      <c r="BAX4" s="157"/>
      <c r="BAY4" s="157"/>
      <c r="BAZ4" s="157"/>
      <c r="BBA4" s="157"/>
      <c r="BBB4" s="157"/>
      <c r="BBC4" s="157"/>
      <c r="BBD4" s="157"/>
      <c r="BBE4" s="157"/>
      <c r="BBF4" s="157"/>
      <c r="BBG4" s="157"/>
      <c r="BBH4" s="157"/>
      <c r="BBI4" s="157"/>
      <c r="BBJ4" s="157"/>
      <c r="BBK4" s="157"/>
      <c r="BBL4" s="157"/>
      <c r="BBM4" s="157"/>
      <c r="BBN4" s="157"/>
      <c r="BBO4" s="157"/>
      <c r="BBP4" s="157"/>
      <c r="BBQ4" s="157"/>
      <c r="BBR4" s="157"/>
      <c r="BBS4" s="157"/>
      <c r="BBT4" s="157"/>
      <c r="BBU4" s="157"/>
      <c r="BBV4" s="157"/>
      <c r="BBW4" s="157"/>
      <c r="BBX4" s="157"/>
      <c r="BBY4" s="157"/>
      <c r="BBZ4" s="157"/>
      <c r="BCA4" s="157"/>
      <c r="BCB4" s="157"/>
      <c r="BCC4" s="157"/>
      <c r="BCD4" s="157"/>
      <c r="BCE4" s="157"/>
      <c r="BCF4" s="157"/>
      <c r="BCG4" s="157"/>
      <c r="BCH4" s="157"/>
      <c r="BCI4" s="157"/>
      <c r="BCJ4" s="157"/>
      <c r="BCK4" s="157"/>
      <c r="BCL4" s="157"/>
      <c r="BCM4" s="157"/>
      <c r="BCN4" s="157"/>
      <c r="BCO4" s="157"/>
      <c r="BCP4" s="157"/>
      <c r="BCQ4" s="157"/>
      <c r="BCR4" s="157"/>
      <c r="BCS4" s="157"/>
      <c r="BCT4" s="157"/>
      <c r="BCU4" s="157"/>
      <c r="BCV4" s="157"/>
      <c r="BCW4" s="157"/>
      <c r="BCX4" s="157"/>
      <c r="BCY4" s="157"/>
      <c r="BCZ4" s="157"/>
      <c r="BDA4" s="157"/>
      <c r="BDB4" s="157"/>
      <c r="BDC4" s="157"/>
      <c r="BDD4" s="157"/>
      <c r="BDE4" s="157"/>
      <c r="BDF4" s="157"/>
      <c r="BDG4" s="157"/>
      <c r="BDH4" s="157"/>
      <c r="BDI4" s="157"/>
      <c r="BDJ4" s="157"/>
      <c r="BDK4" s="157"/>
      <c r="BDL4" s="157"/>
      <c r="BDM4" s="157"/>
      <c r="BDN4" s="157"/>
      <c r="BDO4" s="157"/>
      <c r="BDP4" s="157"/>
      <c r="BDQ4" s="157"/>
      <c r="BDR4" s="157"/>
      <c r="BDS4" s="157"/>
      <c r="BDT4" s="157"/>
      <c r="BDU4" s="157"/>
      <c r="BDV4" s="157"/>
      <c r="BDW4" s="157"/>
      <c r="BDX4" s="157"/>
      <c r="BDY4" s="157"/>
      <c r="BDZ4" s="157"/>
      <c r="BEA4" s="157"/>
      <c r="BEB4" s="157"/>
      <c r="BEC4" s="157"/>
      <c r="BED4" s="157"/>
      <c r="BEE4" s="157"/>
      <c r="BEF4" s="157"/>
      <c r="BEG4" s="157"/>
      <c r="BEH4" s="157"/>
      <c r="BEI4" s="157"/>
      <c r="BEJ4" s="157"/>
      <c r="BEK4" s="157"/>
      <c r="BEL4" s="157"/>
      <c r="BEM4" s="157"/>
      <c r="BEN4" s="157"/>
      <c r="BEO4" s="157"/>
      <c r="BEP4" s="157"/>
      <c r="BEQ4" s="157"/>
      <c r="BER4" s="157"/>
      <c r="BES4" s="157"/>
      <c r="BET4" s="157"/>
      <c r="BEU4" s="157"/>
      <c r="BEV4" s="157"/>
      <c r="BEW4" s="157"/>
      <c r="BEX4" s="157"/>
      <c r="BEY4" s="157"/>
      <c r="BEZ4" s="157"/>
      <c r="BFA4" s="157"/>
      <c r="BFB4" s="157"/>
      <c r="BFC4" s="157"/>
      <c r="BFD4" s="157"/>
      <c r="BFE4" s="157"/>
      <c r="BFF4" s="157"/>
      <c r="BFG4" s="157"/>
      <c r="BFH4" s="157"/>
      <c r="BFI4" s="157"/>
      <c r="BFJ4" s="157"/>
      <c r="BFK4" s="157"/>
      <c r="BFL4" s="157"/>
      <c r="BFM4" s="157"/>
      <c r="BFN4" s="157"/>
      <c r="BFO4" s="157"/>
      <c r="BFP4" s="157"/>
      <c r="BFQ4" s="157"/>
      <c r="BFR4" s="157"/>
      <c r="BFS4" s="157"/>
      <c r="BFT4" s="157"/>
      <c r="BFU4" s="157"/>
      <c r="BFV4" s="157"/>
      <c r="BFW4" s="157"/>
      <c r="BFX4" s="157"/>
      <c r="BFY4" s="157"/>
      <c r="BFZ4" s="157"/>
      <c r="BGA4" s="157"/>
      <c r="BGB4" s="157"/>
      <c r="BGC4" s="157"/>
      <c r="BGD4" s="157"/>
      <c r="BGE4" s="157"/>
      <c r="BGF4" s="157"/>
      <c r="BGG4" s="157"/>
      <c r="BGH4" s="157"/>
      <c r="BGI4" s="157"/>
      <c r="BGJ4" s="157"/>
      <c r="BGK4" s="157"/>
      <c r="BGL4" s="157"/>
      <c r="BGM4" s="157"/>
      <c r="BGN4" s="157"/>
      <c r="BGO4" s="157"/>
      <c r="BGP4" s="157"/>
      <c r="BGQ4" s="157"/>
      <c r="BGR4" s="157"/>
      <c r="BGS4" s="157"/>
      <c r="BGT4" s="157"/>
      <c r="BGU4" s="157"/>
      <c r="BGV4" s="157"/>
      <c r="BGW4" s="157"/>
      <c r="BGX4" s="157"/>
      <c r="BGY4" s="157"/>
      <c r="BGZ4" s="157"/>
      <c r="BHA4" s="157"/>
      <c r="BHB4" s="157"/>
      <c r="BHC4" s="157"/>
      <c r="BHD4" s="157"/>
      <c r="BHE4" s="157"/>
      <c r="BHF4" s="157"/>
      <c r="BHG4" s="157"/>
      <c r="BHH4" s="157"/>
      <c r="BHI4" s="157"/>
      <c r="BHJ4" s="157"/>
      <c r="BHK4" s="157"/>
      <c r="BHL4" s="157"/>
      <c r="BHM4" s="157"/>
      <c r="BHN4" s="157"/>
      <c r="BHO4" s="157"/>
      <c r="BHP4" s="157"/>
      <c r="BHQ4" s="157"/>
      <c r="BHR4" s="157"/>
      <c r="BHS4" s="157"/>
      <c r="BHT4" s="157"/>
      <c r="BHU4" s="157"/>
      <c r="BHV4" s="157"/>
      <c r="BHW4" s="157"/>
      <c r="BHX4" s="157"/>
      <c r="BHY4" s="157"/>
      <c r="BHZ4" s="157"/>
      <c r="BIA4" s="157"/>
      <c r="BIB4" s="157"/>
      <c r="BIC4" s="157"/>
      <c r="BID4" s="157"/>
      <c r="BIE4" s="157"/>
      <c r="BIF4" s="157"/>
      <c r="BIG4" s="157"/>
      <c r="BIH4" s="157"/>
      <c r="BII4" s="157"/>
      <c r="BIJ4" s="157"/>
      <c r="BIK4" s="157"/>
      <c r="BIL4" s="157"/>
      <c r="BIM4" s="157"/>
      <c r="BIN4" s="157"/>
      <c r="BIO4" s="157"/>
      <c r="BIP4" s="157"/>
      <c r="BIQ4" s="157"/>
      <c r="BIR4" s="157"/>
      <c r="BIS4" s="157"/>
      <c r="BIT4" s="157"/>
      <c r="BIU4" s="157"/>
      <c r="BIV4" s="157"/>
      <c r="BIW4" s="157"/>
      <c r="BIX4" s="157"/>
      <c r="BIY4" s="157"/>
      <c r="BIZ4" s="157"/>
      <c r="BJA4" s="157"/>
      <c r="BJB4" s="157"/>
      <c r="BJC4" s="157"/>
      <c r="BJD4" s="157"/>
      <c r="BJE4" s="157"/>
      <c r="BJF4" s="157"/>
      <c r="BJG4" s="157"/>
      <c r="BJH4" s="157"/>
      <c r="BJI4" s="157"/>
      <c r="BJJ4" s="157"/>
      <c r="BJK4" s="157"/>
      <c r="BJL4" s="157"/>
      <c r="BJM4" s="157"/>
      <c r="BJN4" s="157"/>
      <c r="BJO4" s="157"/>
      <c r="BJP4" s="157"/>
      <c r="BJQ4" s="157"/>
      <c r="BJR4" s="157"/>
      <c r="BJS4" s="157"/>
      <c r="BJT4" s="157"/>
      <c r="BJU4" s="157"/>
      <c r="BJV4" s="157"/>
      <c r="BJW4" s="157"/>
      <c r="BJX4" s="157"/>
      <c r="BJY4" s="157"/>
      <c r="BJZ4" s="157"/>
      <c r="BKA4" s="157"/>
      <c r="BKB4" s="157"/>
      <c r="BKC4" s="157"/>
      <c r="BKD4" s="157"/>
      <c r="BKE4" s="157"/>
      <c r="BKF4" s="157"/>
      <c r="BKG4" s="157"/>
      <c r="BKH4" s="157"/>
      <c r="BKI4" s="157"/>
      <c r="BKJ4" s="157"/>
      <c r="BKK4" s="157"/>
      <c r="BKL4" s="157"/>
      <c r="BKM4" s="157"/>
      <c r="BKN4" s="157"/>
      <c r="BKO4" s="157"/>
      <c r="BKP4" s="157"/>
      <c r="BKQ4" s="157"/>
      <c r="BKR4" s="157"/>
      <c r="BKS4" s="157"/>
      <c r="BKT4" s="157"/>
      <c r="BKU4" s="157"/>
      <c r="BKV4" s="157"/>
      <c r="BKW4" s="157"/>
      <c r="BKX4" s="157"/>
      <c r="BKY4" s="157"/>
      <c r="BKZ4" s="157"/>
      <c r="BLA4" s="157"/>
      <c r="BLB4" s="157"/>
      <c r="BLC4" s="157"/>
      <c r="BLD4" s="157"/>
      <c r="BLE4" s="157"/>
      <c r="BLF4" s="157"/>
      <c r="BLG4" s="157"/>
      <c r="BLH4" s="157"/>
      <c r="BLI4" s="157"/>
      <c r="BLJ4" s="157"/>
      <c r="BLK4" s="157"/>
      <c r="BLL4" s="157"/>
      <c r="BLM4" s="157"/>
      <c r="BLN4" s="157"/>
      <c r="BLO4" s="157"/>
      <c r="BLP4" s="157"/>
      <c r="BLQ4" s="157"/>
      <c r="BLR4" s="157"/>
      <c r="BLS4" s="157"/>
      <c r="BLT4" s="157"/>
      <c r="BLU4" s="157"/>
      <c r="BLV4" s="157"/>
      <c r="BLW4" s="157"/>
      <c r="BLX4" s="157"/>
      <c r="BLY4" s="157"/>
      <c r="BLZ4" s="157"/>
      <c r="BMA4" s="157"/>
      <c r="BMB4" s="157"/>
      <c r="BMC4" s="157"/>
      <c r="BMD4" s="157"/>
      <c r="BME4" s="157"/>
      <c r="BMF4" s="157"/>
      <c r="BMG4" s="157"/>
      <c r="BMH4" s="157"/>
      <c r="BMI4" s="157"/>
      <c r="BMJ4" s="157"/>
      <c r="BMK4" s="157"/>
      <c r="BML4" s="157"/>
      <c r="BMM4" s="157"/>
      <c r="BMN4" s="157"/>
      <c r="BMO4" s="157"/>
      <c r="BMP4" s="157"/>
      <c r="BMQ4" s="157"/>
      <c r="BMR4" s="157"/>
      <c r="BMS4" s="157"/>
      <c r="BMT4" s="157"/>
      <c r="BMU4" s="157"/>
      <c r="BMV4" s="157"/>
      <c r="BMW4" s="157"/>
      <c r="BMX4" s="157"/>
      <c r="BMY4" s="157"/>
      <c r="BMZ4" s="157"/>
      <c r="BNA4" s="157"/>
      <c r="BNB4" s="157"/>
      <c r="BNC4" s="157"/>
      <c r="BND4" s="157"/>
      <c r="BNE4" s="157"/>
      <c r="BNF4" s="157"/>
      <c r="BNG4" s="157"/>
      <c r="BNH4" s="157"/>
      <c r="BNI4" s="157"/>
      <c r="BNJ4" s="157"/>
      <c r="BNK4" s="157"/>
      <c r="BNL4" s="157"/>
      <c r="BNM4" s="157"/>
      <c r="BNN4" s="157"/>
      <c r="BNO4" s="157"/>
      <c r="BNP4" s="157"/>
      <c r="BNQ4" s="157"/>
      <c r="BNR4" s="157"/>
      <c r="BNS4" s="157"/>
      <c r="BNT4" s="157"/>
      <c r="BNU4" s="157"/>
      <c r="BNV4" s="157"/>
      <c r="BNW4" s="157"/>
      <c r="BNX4" s="157"/>
      <c r="BNY4" s="157"/>
      <c r="BNZ4" s="157"/>
      <c r="BOA4" s="157"/>
      <c r="BOB4" s="157"/>
      <c r="BOC4" s="157"/>
      <c r="BOD4" s="157"/>
      <c r="BOE4" s="157"/>
      <c r="BOF4" s="157"/>
      <c r="BOG4" s="157"/>
      <c r="BOH4" s="157"/>
      <c r="BOI4" s="157"/>
      <c r="BOJ4" s="157"/>
      <c r="BOK4" s="157"/>
      <c r="BOL4" s="157"/>
      <c r="BOM4" s="157"/>
      <c r="BON4" s="157"/>
      <c r="BOO4" s="157"/>
      <c r="BOP4" s="157"/>
      <c r="BOQ4" s="157"/>
      <c r="BOR4" s="157"/>
      <c r="BOS4" s="157"/>
      <c r="BOT4" s="157"/>
      <c r="BOU4" s="157"/>
      <c r="BOV4" s="157"/>
      <c r="BOW4" s="157"/>
      <c r="BOX4" s="157"/>
      <c r="BOY4" s="157"/>
      <c r="BOZ4" s="157"/>
      <c r="BPA4" s="157"/>
      <c r="BPB4" s="157"/>
      <c r="BPC4" s="157"/>
      <c r="BPD4" s="157"/>
      <c r="BPE4" s="157"/>
      <c r="BPF4" s="157"/>
      <c r="BPG4" s="157"/>
      <c r="BPH4" s="157"/>
      <c r="BPI4" s="157"/>
      <c r="BPJ4" s="157"/>
      <c r="BPK4" s="157"/>
      <c r="BPL4" s="157"/>
      <c r="BPM4" s="157"/>
      <c r="BPN4" s="157"/>
      <c r="BPO4" s="157"/>
      <c r="BPP4" s="157"/>
      <c r="BPQ4" s="157"/>
      <c r="BPR4" s="157"/>
      <c r="BPS4" s="157"/>
      <c r="BPT4" s="157"/>
      <c r="BPU4" s="157"/>
      <c r="BPV4" s="157"/>
      <c r="BPW4" s="157"/>
      <c r="BPX4" s="157"/>
      <c r="BPY4" s="157"/>
      <c r="BPZ4" s="157"/>
      <c r="BQA4" s="157"/>
      <c r="BQB4" s="157"/>
      <c r="BQC4" s="157"/>
      <c r="BQD4" s="157"/>
      <c r="BQE4" s="157"/>
      <c r="BQF4" s="157"/>
      <c r="BQG4" s="157"/>
      <c r="BQH4" s="157"/>
      <c r="BQI4" s="157"/>
      <c r="BQJ4" s="157"/>
      <c r="BQK4" s="157"/>
      <c r="BQL4" s="157"/>
      <c r="BQM4" s="157"/>
      <c r="BQN4" s="157"/>
      <c r="BQO4" s="157"/>
      <c r="BQP4" s="157"/>
      <c r="BQQ4" s="157"/>
      <c r="BQR4" s="157"/>
      <c r="BQS4" s="157"/>
      <c r="BQT4" s="157"/>
      <c r="BQU4" s="157"/>
      <c r="BQV4" s="157"/>
      <c r="BQW4" s="157"/>
      <c r="BQX4" s="157"/>
      <c r="BQY4" s="157"/>
      <c r="BQZ4" s="157"/>
      <c r="BRA4" s="157"/>
      <c r="BRB4" s="157"/>
      <c r="BRC4" s="157"/>
      <c r="BRD4" s="157"/>
      <c r="BRE4" s="157"/>
      <c r="BRF4" s="157"/>
      <c r="BRG4" s="157"/>
      <c r="BRH4" s="157"/>
      <c r="BRI4" s="157"/>
      <c r="BRJ4" s="157"/>
      <c r="BRK4" s="157"/>
      <c r="BRL4" s="157"/>
      <c r="BRM4" s="157"/>
      <c r="BRN4" s="157"/>
      <c r="BRO4" s="157"/>
      <c r="BRP4" s="157"/>
      <c r="BRQ4" s="157"/>
      <c r="BRR4" s="157"/>
      <c r="BRS4" s="157"/>
      <c r="BRT4" s="157"/>
      <c r="BRU4" s="157"/>
      <c r="BRV4" s="157"/>
      <c r="BRW4" s="157"/>
      <c r="BRX4" s="157"/>
      <c r="BRY4" s="157"/>
      <c r="BRZ4" s="157"/>
      <c r="BSA4" s="157"/>
      <c r="BSB4" s="157"/>
      <c r="BSC4" s="157"/>
      <c r="BSD4" s="157"/>
      <c r="BSE4" s="157"/>
      <c r="BSF4" s="157"/>
      <c r="BSG4" s="157"/>
      <c r="BSH4" s="157"/>
      <c r="BSI4" s="157"/>
      <c r="BSJ4" s="157"/>
      <c r="BSK4" s="157"/>
      <c r="BSL4" s="157"/>
      <c r="BSM4" s="157"/>
      <c r="BSN4" s="157"/>
      <c r="BSO4" s="157"/>
      <c r="BSP4" s="157"/>
      <c r="BSQ4" s="157"/>
      <c r="BSR4" s="157"/>
      <c r="BSS4" s="157"/>
      <c r="BST4" s="157"/>
      <c r="BSU4" s="157"/>
      <c r="BSV4" s="157"/>
      <c r="BSW4" s="157"/>
      <c r="BSX4" s="157"/>
      <c r="BSY4" s="157"/>
      <c r="BSZ4" s="157"/>
      <c r="BTA4" s="157"/>
      <c r="BTB4" s="157"/>
      <c r="BTC4" s="157"/>
      <c r="BTD4" s="157"/>
      <c r="BTE4" s="157"/>
      <c r="BTF4" s="157"/>
      <c r="BTG4" s="157"/>
      <c r="BTH4" s="157"/>
      <c r="BTI4" s="157"/>
      <c r="BTJ4" s="157"/>
      <c r="BTK4" s="157"/>
      <c r="BTL4" s="157"/>
      <c r="BTM4" s="157"/>
      <c r="BTN4" s="157"/>
      <c r="BTO4" s="157"/>
      <c r="BTP4" s="157"/>
      <c r="BTQ4" s="157"/>
      <c r="BTR4" s="157"/>
      <c r="BTS4" s="157"/>
      <c r="BTT4" s="157"/>
      <c r="BTU4" s="157"/>
      <c r="BTV4" s="157"/>
      <c r="BTW4" s="157"/>
      <c r="BTX4" s="157"/>
      <c r="BTY4" s="157"/>
      <c r="BTZ4" s="157"/>
      <c r="BUA4" s="157"/>
      <c r="BUB4" s="157"/>
      <c r="BUC4" s="157"/>
      <c r="BUD4" s="157"/>
      <c r="BUE4" s="157"/>
      <c r="BUF4" s="157"/>
      <c r="BUG4" s="157"/>
      <c r="BUH4" s="157"/>
      <c r="BUI4" s="157"/>
      <c r="BUJ4" s="157"/>
      <c r="BUK4" s="157"/>
      <c r="BUL4" s="157"/>
      <c r="BUM4" s="157"/>
      <c r="BUN4" s="157"/>
      <c r="BUO4" s="157"/>
      <c r="BUP4" s="157"/>
      <c r="BUQ4" s="157"/>
      <c r="BUR4" s="157"/>
      <c r="BUS4" s="157"/>
      <c r="BUT4" s="157"/>
      <c r="BUU4" s="157"/>
      <c r="BUV4" s="157"/>
      <c r="BUW4" s="157"/>
      <c r="BUX4" s="157"/>
      <c r="BUY4" s="157"/>
      <c r="BUZ4" s="157"/>
      <c r="BVA4" s="157"/>
      <c r="BVB4" s="157"/>
      <c r="BVC4" s="157"/>
      <c r="BVD4" s="157"/>
      <c r="BVE4" s="157"/>
      <c r="BVF4" s="157"/>
      <c r="BVG4" s="157"/>
      <c r="BVH4" s="157"/>
      <c r="BVI4" s="157"/>
      <c r="BVJ4" s="157"/>
      <c r="BVK4" s="157"/>
      <c r="BVL4" s="157"/>
      <c r="BVM4" s="157"/>
      <c r="BVN4" s="157"/>
      <c r="BVO4" s="157"/>
      <c r="BVP4" s="157"/>
      <c r="BVQ4" s="157"/>
      <c r="BVR4" s="157"/>
      <c r="BVS4" s="157"/>
      <c r="BVT4" s="157"/>
      <c r="BVU4" s="157"/>
      <c r="BVV4" s="157"/>
      <c r="BVW4" s="157"/>
      <c r="BVX4" s="157"/>
      <c r="BVY4" s="157"/>
      <c r="BVZ4" s="157"/>
      <c r="BWA4" s="157"/>
      <c r="BWB4" s="157"/>
      <c r="BWC4" s="157"/>
      <c r="BWD4" s="157"/>
      <c r="BWE4" s="157"/>
      <c r="BWF4" s="157"/>
      <c r="BWG4" s="157"/>
      <c r="BWH4" s="157"/>
      <c r="BWI4" s="157"/>
      <c r="BWJ4" s="157"/>
      <c r="BWK4" s="157"/>
      <c r="BWL4" s="157"/>
      <c r="BWM4" s="157"/>
      <c r="BWN4" s="157"/>
      <c r="BWO4" s="157"/>
      <c r="BWP4" s="157"/>
      <c r="BWQ4" s="157"/>
      <c r="BWR4" s="157"/>
      <c r="BWS4" s="157"/>
      <c r="BWT4" s="157"/>
      <c r="BWU4" s="157"/>
      <c r="BWV4" s="157"/>
      <c r="BWW4" s="157"/>
      <c r="BWX4" s="157"/>
      <c r="BWY4" s="157"/>
      <c r="BWZ4" s="157"/>
      <c r="BXA4" s="157"/>
      <c r="BXB4" s="157"/>
      <c r="BXC4" s="157"/>
      <c r="BXD4" s="157"/>
      <c r="BXE4" s="157"/>
      <c r="BXF4" s="157"/>
      <c r="BXG4" s="157"/>
      <c r="BXH4" s="157"/>
      <c r="BXI4" s="157"/>
      <c r="BXJ4" s="157"/>
      <c r="BXK4" s="157"/>
      <c r="BXL4" s="157"/>
      <c r="BXM4" s="157"/>
      <c r="BXN4" s="157"/>
      <c r="BXO4" s="157"/>
      <c r="BXP4" s="157"/>
      <c r="BXQ4" s="157"/>
      <c r="BXR4" s="157"/>
      <c r="BXS4" s="157"/>
      <c r="BXT4" s="157"/>
      <c r="BXU4" s="157"/>
      <c r="BXV4" s="157"/>
      <c r="BXW4" s="157"/>
      <c r="BXX4" s="157"/>
      <c r="BXY4" s="157"/>
      <c r="BXZ4" s="157"/>
      <c r="BYA4" s="157"/>
      <c r="BYB4" s="157"/>
      <c r="BYC4" s="157"/>
      <c r="BYD4" s="157"/>
      <c r="BYE4" s="157"/>
      <c r="BYF4" s="157"/>
      <c r="BYG4" s="157"/>
      <c r="BYH4" s="157"/>
      <c r="BYI4" s="157"/>
      <c r="BYJ4" s="157"/>
      <c r="BYK4" s="157"/>
      <c r="BYL4" s="157"/>
      <c r="BYM4" s="157"/>
      <c r="BYN4" s="157"/>
      <c r="BYO4" s="157"/>
      <c r="BYP4" s="157"/>
      <c r="BYQ4" s="157"/>
      <c r="BYR4" s="157"/>
      <c r="BYS4" s="157"/>
      <c r="BYT4" s="157"/>
      <c r="BYU4" s="157"/>
      <c r="BYV4" s="157"/>
      <c r="BYW4" s="157"/>
      <c r="BYX4" s="157"/>
      <c r="BYY4" s="157"/>
      <c r="BYZ4" s="157"/>
      <c r="BZA4" s="157"/>
      <c r="BZB4" s="157"/>
      <c r="BZC4" s="157"/>
      <c r="BZD4" s="157"/>
      <c r="BZE4" s="157"/>
      <c r="BZF4" s="157"/>
      <c r="BZG4" s="157"/>
      <c r="BZH4" s="157"/>
      <c r="BZI4" s="157"/>
      <c r="BZJ4" s="157"/>
      <c r="BZK4" s="157"/>
      <c r="BZL4" s="157"/>
      <c r="BZM4" s="157"/>
      <c r="BZN4" s="157"/>
      <c r="BZO4" s="157"/>
      <c r="BZP4" s="157"/>
      <c r="BZQ4" s="157"/>
      <c r="BZR4" s="157"/>
      <c r="BZS4" s="157"/>
      <c r="BZT4" s="157"/>
      <c r="BZU4" s="157"/>
      <c r="BZV4" s="157"/>
      <c r="BZW4" s="157"/>
      <c r="BZX4" s="157"/>
      <c r="BZY4" s="157"/>
      <c r="BZZ4" s="157"/>
      <c r="CAA4" s="157"/>
      <c r="CAB4" s="157"/>
      <c r="CAC4" s="157"/>
      <c r="CAD4" s="157"/>
      <c r="CAE4" s="157"/>
      <c r="CAF4" s="157"/>
      <c r="CAG4" s="157"/>
      <c r="CAH4" s="157"/>
      <c r="CAI4" s="157"/>
      <c r="CAJ4" s="157"/>
      <c r="CAK4" s="157"/>
      <c r="CAL4" s="157"/>
      <c r="CAM4" s="157"/>
      <c r="CAN4" s="157"/>
      <c r="CAO4" s="157"/>
      <c r="CAP4" s="157"/>
      <c r="CAQ4" s="157"/>
      <c r="CAR4" s="157"/>
      <c r="CAS4" s="157"/>
      <c r="CAT4" s="157"/>
      <c r="CAU4" s="157"/>
      <c r="CAV4" s="157"/>
      <c r="CAW4" s="157"/>
      <c r="CAX4" s="157"/>
      <c r="CAY4" s="157"/>
      <c r="CAZ4" s="157"/>
      <c r="CBA4" s="157"/>
      <c r="CBB4" s="157"/>
      <c r="CBC4" s="157"/>
      <c r="CBD4" s="157"/>
      <c r="CBE4" s="157"/>
      <c r="CBF4" s="157"/>
      <c r="CBG4" s="157"/>
      <c r="CBH4" s="157"/>
      <c r="CBI4" s="157"/>
      <c r="CBJ4" s="157"/>
      <c r="CBK4" s="157"/>
      <c r="CBL4" s="157"/>
      <c r="CBM4" s="157"/>
      <c r="CBN4" s="157"/>
      <c r="CBO4" s="157"/>
      <c r="CBP4" s="157"/>
      <c r="CBQ4" s="157"/>
      <c r="CBR4" s="157"/>
      <c r="CBS4" s="157"/>
      <c r="CBT4" s="157"/>
      <c r="CBU4" s="157"/>
      <c r="CBV4" s="157"/>
      <c r="CBW4" s="157"/>
      <c r="CBX4" s="157"/>
      <c r="CBY4" s="157"/>
      <c r="CBZ4" s="157"/>
      <c r="CCA4" s="157"/>
      <c r="CCB4" s="157"/>
      <c r="CCC4" s="157"/>
      <c r="CCD4" s="157"/>
      <c r="CCE4" s="157"/>
      <c r="CCF4" s="157"/>
      <c r="CCG4" s="157"/>
      <c r="CCH4" s="157"/>
      <c r="CCI4" s="157"/>
      <c r="CCJ4" s="157"/>
      <c r="CCK4" s="157"/>
      <c r="CCL4" s="157"/>
      <c r="CCM4" s="157"/>
      <c r="CCN4" s="157"/>
      <c r="CCO4" s="157"/>
      <c r="CCP4" s="157"/>
      <c r="CCQ4" s="157"/>
      <c r="CCR4" s="157"/>
      <c r="CCS4" s="157"/>
      <c r="CCT4" s="157"/>
      <c r="CCU4" s="157"/>
      <c r="CCV4" s="157"/>
      <c r="CCW4" s="157"/>
      <c r="CCX4" s="157"/>
      <c r="CCY4" s="157"/>
      <c r="CCZ4" s="157"/>
      <c r="CDA4" s="157"/>
      <c r="CDB4" s="157"/>
      <c r="CDC4" s="157"/>
      <c r="CDD4" s="157"/>
      <c r="CDE4" s="157"/>
      <c r="CDF4" s="157"/>
      <c r="CDG4" s="157"/>
      <c r="CDH4" s="157"/>
      <c r="CDI4" s="157"/>
      <c r="CDJ4" s="157"/>
      <c r="CDK4" s="157"/>
      <c r="CDL4" s="157"/>
      <c r="CDM4" s="157"/>
      <c r="CDN4" s="157"/>
      <c r="CDO4" s="157"/>
      <c r="CDP4" s="157"/>
      <c r="CDQ4" s="157"/>
      <c r="CDR4" s="157"/>
      <c r="CDS4" s="157"/>
      <c r="CDT4" s="157"/>
      <c r="CDU4" s="157"/>
      <c r="CDV4" s="157"/>
      <c r="CDW4" s="157"/>
      <c r="CDX4" s="157"/>
      <c r="CDY4" s="157"/>
      <c r="CDZ4" s="157"/>
      <c r="CEA4" s="157"/>
      <c r="CEB4" s="157"/>
      <c r="CEC4" s="157"/>
      <c r="CED4" s="157"/>
      <c r="CEE4" s="157"/>
      <c r="CEF4" s="157"/>
      <c r="CEG4" s="157"/>
      <c r="CEH4" s="157"/>
      <c r="CEI4" s="157"/>
      <c r="CEJ4" s="157"/>
      <c r="CEK4" s="157"/>
      <c r="CEL4" s="157"/>
      <c r="CEM4" s="157"/>
      <c r="CEN4" s="157"/>
      <c r="CEO4" s="157"/>
      <c r="CEP4" s="157"/>
      <c r="CEQ4" s="157"/>
      <c r="CER4" s="157"/>
      <c r="CES4" s="157"/>
      <c r="CET4" s="157"/>
      <c r="CEU4" s="157"/>
      <c r="CEV4" s="157"/>
      <c r="CEW4" s="157"/>
      <c r="CEX4" s="157"/>
      <c r="CEY4" s="157"/>
      <c r="CEZ4" s="157"/>
      <c r="CFA4" s="157"/>
      <c r="CFB4" s="157"/>
      <c r="CFC4" s="157"/>
      <c r="CFD4" s="157"/>
      <c r="CFE4" s="157"/>
      <c r="CFF4" s="157"/>
      <c r="CFG4" s="157"/>
      <c r="CFH4" s="157"/>
      <c r="CFI4" s="157"/>
      <c r="CFJ4" s="157"/>
      <c r="CFK4" s="157"/>
      <c r="CFL4" s="157"/>
      <c r="CFM4" s="157"/>
      <c r="CFN4" s="157"/>
      <c r="CFO4" s="157"/>
      <c r="CFP4" s="157"/>
      <c r="CFQ4" s="157"/>
      <c r="CFR4" s="157"/>
      <c r="CFS4" s="157"/>
      <c r="CFT4" s="157"/>
      <c r="CFU4" s="157"/>
      <c r="CFV4" s="157"/>
      <c r="CFW4" s="157"/>
      <c r="CFX4" s="157"/>
      <c r="CFY4" s="157"/>
      <c r="CFZ4" s="157"/>
      <c r="CGA4" s="157"/>
      <c r="CGB4" s="157"/>
      <c r="CGC4" s="157"/>
      <c r="CGD4" s="157"/>
      <c r="CGE4" s="157"/>
      <c r="CGF4" s="157"/>
      <c r="CGG4" s="157"/>
      <c r="CGH4" s="157"/>
      <c r="CGI4" s="157"/>
      <c r="CGJ4" s="157"/>
      <c r="CGK4" s="157"/>
      <c r="CGL4" s="157"/>
      <c r="CGM4" s="157"/>
      <c r="CGN4" s="157"/>
      <c r="CGO4" s="157"/>
      <c r="CGP4" s="157"/>
      <c r="CGQ4" s="157"/>
      <c r="CGR4" s="157"/>
      <c r="CGS4" s="157"/>
      <c r="CGT4" s="157"/>
      <c r="CGU4" s="157"/>
      <c r="CGV4" s="157"/>
      <c r="CGW4" s="157"/>
      <c r="CGX4" s="157"/>
      <c r="CGY4" s="157"/>
      <c r="CGZ4" s="157"/>
      <c r="CHA4" s="157"/>
      <c r="CHB4" s="157"/>
      <c r="CHC4" s="157"/>
      <c r="CHD4" s="157"/>
      <c r="CHE4" s="157"/>
      <c r="CHF4" s="157"/>
      <c r="CHG4" s="157"/>
      <c r="CHH4" s="157"/>
      <c r="CHI4" s="157"/>
      <c r="CHJ4" s="157"/>
      <c r="CHK4" s="157"/>
      <c r="CHL4" s="157"/>
      <c r="CHM4" s="157"/>
      <c r="CHN4" s="157"/>
      <c r="CHO4" s="157"/>
      <c r="CHP4" s="157"/>
      <c r="CHQ4" s="157"/>
      <c r="CHR4" s="157"/>
      <c r="CHS4" s="157"/>
      <c r="CHT4" s="157"/>
      <c r="CHU4" s="157"/>
      <c r="CHV4" s="157"/>
      <c r="CHW4" s="157"/>
      <c r="CHX4" s="157"/>
      <c r="CHY4" s="157"/>
      <c r="CHZ4" s="157"/>
      <c r="CIA4" s="157"/>
      <c r="CIB4" s="157"/>
      <c r="CIC4" s="157"/>
      <c r="CID4" s="157"/>
      <c r="CIE4" s="157"/>
      <c r="CIF4" s="157"/>
      <c r="CIG4" s="157"/>
      <c r="CIH4" s="157"/>
      <c r="CII4" s="157"/>
      <c r="CIJ4" s="157"/>
      <c r="CIK4" s="157"/>
      <c r="CIL4" s="157"/>
      <c r="CIM4" s="157"/>
      <c r="CIN4" s="157"/>
      <c r="CIO4" s="157"/>
      <c r="CIP4" s="157"/>
      <c r="CIQ4" s="157"/>
      <c r="CIR4" s="157"/>
      <c r="CIS4" s="157"/>
      <c r="CIT4" s="157"/>
      <c r="CIU4" s="157"/>
      <c r="CIV4" s="157"/>
      <c r="CIW4" s="157"/>
      <c r="CIX4" s="157"/>
      <c r="CIY4" s="157"/>
      <c r="CIZ4" s="157"/>
      <c r="CJA4" s="157"/>
      <c r="CJB4" s="157"/>
      <c r="CJC4" s="157"/>
      <c r="CJD4" s="157"/>
      <c r="CJE4" s="157"/>
      <c r="CJF4" s="157"/>
      <c r="CJG4" s="157"/>
      <c r="CJH4" s="157"/>
      <c r="CJI4" s="157"/>
      <c r="CJJ4" s="157"/>
      <c r="CJK4" s="157"/>
      <c r="CJL4" s="157"/>
      <c r="CJM4" s="157"/>
      <c r="CJN4" s="157"/>
      <c r="CJO4" s="157"/>
      <c r="CJP4" s="157"/>
      <c r="CJQ4" s="157"/>
      <c r="CJR4" s="157"/>
      <c r="CJS4" s="157"/>
      <c r="CJT4" s="157"/>
      <c r="CJU4" s="157"/>
      <c r="CJV4" s="157"/>
      <c r="CJW4" s="157"/>
      <c r="CJX4" s="157"/>
      <c r="CJY4" s="157"/>
      <c r="CJZ4" s="157"/>
      <c r="CKA4" s="157"/>
      <c r="CKB4" s="157"/>
      <c r="CKC4" s="157"/>
      <c r="CKD4" s="157"/>
      <c r="CKE4" s="157"/>
      <c r="CKF4" s="157"/>
      <c r="CKG4" s="157"/>
      <c r="CKH4" s="157"/>
      <c r="CKI4" s="157"/>
      <c r="CKJ4" s="157"/>
      <c r="CKK4" s="157"/>
      <c r="CKL4" s="157"/>
      <c r="CKM4" s="157"/>
      <c r="CKN4" s="157"/>
      <c r="CKO4" s="157"/>
      <c r="CKP4" s="157"/>
      <c r="CKQ4" s="157"/>
      <c r="CKR4" s="157"/>
      <c r="CKS4" s="157"/>
      <c r="CKT4" s="157"/>
      <c r="CKU4" s="157"/>
      <c r="CKV4" s="157"/>
      <c r="CKW4" s="157"/>
      <c r="CKX4" s="157"/>
      <c r="CKY4" s="157"/>
      <c r="CKZ4" s="157"/>
      <c r="CLA4" s="157"/>
      <c r="CLB4" s="157"/>
      <c r="CLC4" s="157"/>
      <c r="CLD4" s="157"/>
      <c r="CLE4" s="157"/>
      <c r="CLF4" s="157"/>
      <c r="CLG4" s="157"/>
      <c r="CLH4" s="157"/>
      <c r="CLI4" s="157"/>
      <c r="CLJ4" s="157"/>
      <c r="CLK4" s="157"/>
      <c r="CLL4" s="157"/>
      <c r="CLM4" s="157"/>
      <c r="CLN4" s="157"/>
      <c r="CLO4" s="157"/>
      <c r="CLP4" s="157"/>
      <c r="CLQ4" s="157"/>
      <c r="CLR4" s="157"/>
      <c r="CLS4" s="157"/>
      <c r="CLT4" s="157"/>
      <c r="CLU4" s="157"/>
      <c r="CLV4" s="157"/>
      <c r="CLW4" s="157"/>
      <c r="CLX4" s="157"/>
      <c r="CLY4" s="157"/>
      <c r="CLZ4" s="157"/>
      <c r="CMA4" s="157"/>
      <c r="CMB4" s="157"/>
      <c r="CMC4" s="157"/>
      <c r="CMD4" s="157"/>
      <c r="CME4" s="157"/>
      <c r="CMF4" s="157"/>
      <c r="CMG4" s="157"/>
      <c r="CMH4" s="157"/>
      <c r="CMI4" s="157"/>
      <c r="CMJ4" s="157"/>
      <c r="CMK4" s="157"/>
      <c r="CML4" s="157"/>
      <c r="CMM4" s="157"/>
      <c r="CMN4" s="157"/>
      <c r="CMO4" s="157"/>
      <c r="CMP4" s="157"/>
      <c r="CMQ4" s="157"/>
      <c r="CMR4" s="157"/>
      <c r="CMS4" s="157"/>
      <c r="CMT4" s="157"/>
      <c r="CMU4" s="157"/>
      <c r="CMV4" s="157"/>
      <c r="CMW4" s="157"/>
      <c r="CMX4" s="157"/>
      <c r="CMY4" s="157"/>
      <c r="CMZ4" s="157"/>
      <c r="CNA4" s="157"/>
      <c r="CNB4" s="157"/>
      <c r="CNC4" s="157"/>
      <c r="CND4" s="157"/>
      <c r="CNE4" s="157"/>
      <c r="CNF4" s="157"/>
      <c r="CNG4" s="157"/>
      <c r="CNH4" s="157"/>
      <c r="CNI4" s="157"/>
      <c r="CNJ4" s="157"/>
      <c r="CNK4" s="157"/>
      <c r="CNL4" s="157"/>
      <c r="CNM4" s="157"/>
      <c r="CNN4" s="157"/>
      <c r="CNO4" s="157"/>
      <c r="CNP4" s="157"/>
      <c r="CNQ4" s="157"/>
      <c r="CNR4" s="157"/>
      <c r="CNS4" s="157"/>
      <c r="CNT4" s="157"/>
      <c r="CNU4" s="157"/>
      <c r="CNV4" s="157"/>
      <c r="CNW4" s="157"/>
      <c r="CNX4" s="157"/>
      <c r="CNY4" s="157"/>
      <c r="CNZ4" s="157"/>
      <c r="COA4" s="157"/>
      <c r="COB4" s="157"/>
      <c r="COC4" s="157"/>
      <c r="COD4" s="157"/>
      <c r="COE4" s="157"/>
      <c r="COF4" s="157"/>
      <c r="COG4" s="157"/>
      <c r="COH4" s="157"/>
      <c r="COI4" s="157"/>
      <c r="COJ4" s="157"/>
      <c r="COK4" s="157"/>
      <c r="COL4" s="157"/>
      <c r="COM4" s="157"/>
      <c r="CON4" s="157"/>
      <c r="COO4" s="157"/>
      <c r="COP4" s="157"/>
      <c r="COQ4" s="157"/>
      <c r="COR4" s="157"/>
      <c r="COS4" s="157"/>
      <c r="COT4" s="157"/>
      <c r="COU4" s="157"/>
      <c r="COV4" s="157"/>
      <c r="COW4" s="157"/>
      <c r="COX4" s="157"/>
      <c r="COY4" s="157"/>
      <c r="COZ4" s="157"/>
      <c r="CPA4" s="157"/>
      <c r="CPB4" s="157"/>
      <c r="CPC4" s="157"/>
      <c r="CPD4" s="157"/>
      <c r="CPE4" s="157"/>
      <c r="CPF4" s="157"/>
      <c r="CPG4" s="157"/>
      <c r="CPH4" s="157"/>
      <c r="CPI4" s="157"/>
      <c r="CPJ4" s="157"/>
      <c r="CPK4" s="157"/>
      <c r="CPL4" s="157"/>
      <c r="CPM4" s="157"/>
      <c r="CPN4" s="157"/>
      <c r="CPO4" s="157"/>
      <c r="CPP4" s="157"/>
      <c r="CPQ4" s="157"/>
      <c r="CPR4" s="157"/>
      <c r="CPS4" s="157"/>
      <c r="CPT4" s="157"/>
      <c r="CPU4" s="157"/>
      <c r="CPV4" s="157"/>
      <c r="CPW4" s="157"/>
      <c r="CPX4" s="157"/>
      <c r="CPY4" s="157"/>
      <c r="CPZ4" s="157"/>
      <c r="CQA4" s="157"/>
      <c r="CQB4" s="157"/>
      <c r="CQC4" s="157"/>
      <c r="CQD4" s="157"/>
      <c r="CQE4" s="157"/>
      <c r="CQF4" s="157"/>
      <c r="CQG4" s="157"/>
      <c r="CQH4" s="157"/>
      <c r="CQI4" s="157"/>
      <c r="CQJ4" s="157"/>
      <c r="CQK4" s="157"/>
      <c r="CQL4" s="157"/>
      <c r="CQM4" s="157"/>
      <c r="CQN4" s="157"/>
      <c r="CQO4" s="157"/>
      <c r="CQP4" s="157"/>
      <c r="CQQ4" s="157"/>
      <c r="CQR4" s="157"/>
      <c r="CQS4" s="157"/>
      <c r="CQT4" s="157"/>
      <c r="CQU4" s="157"/>
      <c r="CQV4" s="157"/>
      <c r="CQW4" s="157"/>
      <c r="CQX4" s="157"/>
      <c r="CQY4" s="157"/>
      <c r="CQZ4" s="157"/>
      <c r="CRA4" s="157"/>
      <c r="CRB4" s="157"/>
      <c r="CRC4" s="157"/>
      <c r="CRD4" s="157"/>
      <c r="CRE4" s="157"/>
      <c r="CRF4" s="157"/>
      <c r="CRG4" s="157"/>
      <c r="CRH4" s="157"/>
      <c r="CRI4" s="157"/>
      <c r="CRJ4" s="157"/>
      <c r="CRK4" s="157"/>
      <c r="CRL4" s="157"/>
      <c r="CRM4" s="157"/>
      <c r="CRN4" s="157"/>
      <c r="CRO4" s="157"/>
      <c r="CRP4" s="157"/>
      <c r="CRQ4" s="157"/>
      <c r="CRR4" s="157"/>
      <c r="CRS4" s="157"/>
      <c r="CRT4" s="157"/>
      <c r="CRU4" s="157"/>
      <c r="CRV4" s="157"/>
      <c r="CRW4" s="157"/>
      <c r="CRX4" s="157"/>
      <c r="CRY4" s="157"/>
      <c r="CRZ4" s="157"/>
      <c r="CSA4" s="157"/>
      <c r="CSB4" s="157"/>
      <c r="CSC4" s="157"/>
      <c r="CSD4" s="157"/>
      <c r="CSE4" s="157"/>
      <c r="CSF4" s="157"/>
      <c r="CSG4" s="157"/>
      <c r="CSH4" s="157"/>
      <c r="CSI4" s="157"/>
      <c r="CSJ4" s="157"/>
      <c r="CSK4" s="157"/>
      <c r="CSL4" s="157"/>
      <c r="CSM4" s="157"/>
      <c r="CSN4" s="157"/>
      <c r="CSO4" s="157"/>
      <c r="CSP4" s="157"/>
      <c r="CSQ4" s="157"/>
      <c r="CSR4" s="157"/>
      <c r="CSS4" s="157"/>
      <c r="CST4" s="157"/>
      <c r="CSU4" s="157"/>
      <c r="CSV4" s="157"/>
      <c r="CSW4" s="157"/>
      <c r="CSX4" s="157"/>
      <c r="CSY4" s="157"/>
      <c r="CSZ4" s="157"/>
      <c r="CTA4" s="157"/>
      <c r="CTB4" s="157"/>
      <c r="CTC4" s="157"/>
      <c r="CTD4" s="157"/>
      <c r="CTE4" s="157"/>
      <c r="CTF4" s="157"/>
      <c r="CTG4" s="157"/>
      <c r="CTH4" s="157"/>
      <c r="CTI4" s="157"/>
      <c r="CTJ4" s="157"/>
      <c r="CTK4" s="157"/>
      <c r="CTL4" s="157"/>
      <c r="CTM4" s="157"/>
      <c r="CTN4" s="157"/>
      <c r="CTO4" s="157"/>
      <c r="CTP4" s="157"/>
      <c r="CTQ4" s="157"/>
      <c r="CTR4" s="157"/>
      <c r="CTS4" s="157"/>
      <c r="CTT4" s="157"/>
      <c r="CTU4" s="157"/>
      <c r="CTV4" s="157"/>
      <c r="CTW4" s="157"/>
      <c r="CTX4" s="157"/>
      <c r="CTY4" s="157"/>
      <c r="CTZ4" s="157"/>
      <c r="CUA4" s="157"/>
      <c r="CUB4" s="157"/>
      <c r="CUC4" s="157"/>
      <c r="CUD4" s="157"/>
      <c r="CUE4" s="157"/>
      <c r="CUF4" s="157"/>
      <c r="CUG4" s="157"/>
      <c r="CUH4" s="157"/>
      <c r="CUI4" s="157"/>
      <c r="CUJ4" s="157"/>
      <c r="CUK4" s="157"/>
      <c r="CUL4" s="157"/>
      <c r="CUM4" s="157"/>
      <c r="CUN4" s="157"/>
      <c r="CUO4" s="157"/>
      <c r="CUP4" s="157"/>
      <c r="CUQ4" s="157"/>
      <c r="CUR4" s="157"/>
      <c r="CUS4" s="157"/>
      <c r="CUT4" s="157"/>
      <c r="CUU4" s="157"/>
      <c r="CUV4" s="157"/>
      <c r="CUW4" s="157"/>
      <c r="CUX4" s="157"/>
      <c r="CUY4" s="157"/>
      <c r="CUZ4" s="157"/>
      <c r="CVA4" s="157"/>
      <c r="CVB4" s="157"/>
      <c r="CVC4" s="157"/>
      <c r="CVD4" s="157"/>
      <c r="CVE4" s="157"/>
      <c r="CVF4" s="157"/>
      <c r="CVG4" s="157"/>
      <c r="CVH4" s="157"/>
      <c r="CVI4" s="157"/>
      <c r="CVJ4" s="157"/>
      <c r="CVK4" s="157"/>
      <c r="CVL4" s="157"/>
      <c r="CVM4" s="157"/>
      <c r="CVN4" s="157"/>
      <c r="CVO4" s="157"/>
      <c r="CVP4" s="157"/>
      <c r="CVQ4" s="157"/>
      <c r="CVR4" s="157"/>
      <c r="CVS4" s="157"/>
      <c r="CVT4" s="157"/>
      <c r="CVU4" s="157"/>
      <c r="CVV4" s="157"/>
      <c r="CVW4" s="157"/>
      <c r="CVX4" s="157"/>
      <c r="CVY4" s="157"/>
      <c r="CVZ4" s="157"/>
      <c r="CWA4" s="157"/>
      <c r="CWB4" s="157"/>
      <c r="CWC4" s="157"/>
      <c r="CWD4" s="157"/>
      <c r="CWE4" s="157"/>
      <c r="CWF4" s="157"/>
      <c r="CWG4" s="157"/>
      <c r="CWH4" s="157"/>
      <c r="CWI4" s="157"/>
      <c r="CWJ4" s="157"/>
      <c r="CWK4" s="157"/>
      <c r="CWL4" s="157"/>
      <c r="CWM4" s="157"/>
      <c r="CWN4" s="157"/>
      <c r="CWO4" s="157"/>
      <c r="CWP4" s="157"/>
      <c r="CWQ4" s="157"/>
      <c r="CWR4" s="157"/>
      <c r="CWS4" s="157"/>
      <c r="CWT4" s="157"/>
      <c r="CWU4" s="157"/>
      <c r="CWV4" s="157"/>
      <c r="CWW4" s="157"/>
      <c r="CWX4" s="157"/>
      <c r="CWY4" s="157"/>
      <c r="CWZ4" s="157"/>
      <c r="CXA4" s="157"/>
      <c r="CXB4" s="157"/>
      <c r="CXC4" s="157"/>
      <c r="CXD4" s="157"/>
      <c r="CXE4" s="157"/>
      <c r="CXF4" s="157"/>
      <c r="CXG4" s="157"/>
      <c r="CXH4" s="157"/>
      <c r="CXI4" s="157"/>
      <c r="CXJ4" s="157"/>
      <c r="CXK4" s="157"/>
      <c r="CXL4" s="157"/>
      <c r="CXM4" s="157"/>
      <c r="CXN4" s="157"/>
      <c r="CXO4" s="157"/>
      <c r="CXP4" s="157"/>
      <c r="CXQ4" s="157"/>
      <c r="CXR4" s="157"/>
      <c r="CXS4" s="157"/>
      <c r="CXT4" s="157"/>
      <c r="CXU4" s="157"/>
      <c r="CXV4" s="157"/>
      <c r="CXW4" s="157"/>
      <c r="CXX4" s="157"/>
      <c r="CXY4" s="157"/>
      <c r="CXZ4" s="157"/>
      <c r="CYA4" s="157"/>
      <c r="CYB4" s="157"/>
      <c r="CYC4" s="157"/>
      <c r="CYD4" s="157"/>
      <c r="CYE4" s="157"/>
      <c r="CYF4" s="157"/>
      <c r="CYG4" s="157"/>
      <c r="CYH4" s="157"/>
      <c r="CYI4" s="157"/>
      <c r="CYJ4" s="157"/>
      <c r="CYK4" s="157"/>
      <c r="CYL4" s="157"/>
      <c r="CYM4" s="157"/>
      <c r="CYN4" s="157"/>
      <c r="CYO4" s="157"/>
      <c r="CYP4" s="157"/>
      <c r="CYQ4" s="157"/>
      <c r="CYR4" s="157"/>
      <c r="CYS4" s="157"/>
      <c r="CYT4" s="157"/>
      <c r="CYU4" s="157"/>
      <c r="CYV4" s="157"/>
      <c r="CYW4" s="157"/>
      <c r="CYX4" s="157"/>
      <c r="CYY4" s="157"/>
      <c r="CYZ4" s="157"/>
      <c r="CZA4" s="157"/>
      <c r="CZB4" s="157"/>
      <c r="CZC4" s="157"/>
      <c r="CZD4" s="157"/>
      <c r="CZE4" s="157"/>
      <c r="CZF4" s="157"/>
      <c r="CZG4" s="157"/>
      <c r="CZH4" s="157"/>
      <c r="CZI4" s="157"/>
      <c r="CZJ4" s="157"/>
      <c r="CZK4" s="157"/>
      <c r="CZL4" s="157"/>
      <c r="CZM4" s="157"/>
      <c r="CZN4" s="157"/>
      <c r="CZO4" s="157"/>
      <c r="CZP4" s="157"/>
      <c r="CZQ4" s="157"/>
      <c r="CZR4" s="157"/>
      <c r="CZS4" s="157"/>
      <c r="CZT4" s="157"/>
      <c r="CZU4" s="157"/>
      <c r="CZV4" s="157"/>
      <c r="CZW4" s="157"/>
      <c r="CZX4" s="157"/>
      <c r="CZY4" s="157"/>
      <c r="CZZ4" s="157"/>
      <c r="DAA4" s="157"/>
      <c r="DAB4" s="157"/>
      <c r="DAC4" s="157"/>
      <c r="DAD4" s="157"/>
      <c r="DAE4" s="157"/>
      <c r="DAF4" s="157"/>
      <c r="DAG4" s="157"/>
      <c r="DAH4" s="157"/>
      <c r="DAI4" s="157"/>
      <c r="DAJ4" s="157"/>
      <c r="DAK4" s="157"/>
      <c r="DAL4" s="157"/>
      <c r="DAM4" s="157"/>
      <c r="DAN4" s="157"/>
      <c r="DAO4" s="157"/>
      <c r="DAP4" s="157"/>
      <c r="DAQ4" s="157"/>
      <c r="DAR4" s="157"/>
      <c r="DAS4" s="157"/>
      <c r="DAT4" s="157"/>
      <c r="DAU4" s="157"/>
      <c r="DAV4" s="157"/>
      <c r="DAW4" s="157"/>
      <c r="DAX4" s="157"/>
      <c r="DAY4" s="157"/>
      <c r="DAZ4" s="157"/>
      <c r="DBA4" s="157"/>
      <c r="DBB4" s="157"/>
      <c r="DBC4" s="157"/>
      <c r="DBD4" s="157"/>
      <c r="DBE4" s="157"/>
      <c r="DBF4" s="157"/>
      <c r="DBG4" s="157"/>
      <c r="DBH4" s="157"/>
      <c r="DBI4" s="157"/>
      <c r="DBJ4" s="157"/>
      <c r="DBK4" s="157"/>
      <c r="DBL4" s="157"/>
      <c r="DBM4" s="157"/>
      <c r="DBN4" s="157"/>
      <c r="DBO4" s="157"/>
      <c r="DBP4" s="157"/>
      <c r="DBQ4" s="157"/>
      <c r="DBR4" s="157"/>
      <c r="DBS4" s="157"/>
      <c r="DBT4" s="157"/>
      <c r="DBU4" s="157"/>
      <c r="DBV4" s="157"/>
      <c r="DBW4" s="157"/>
      <c r="DBX4" s="157"/>
      <c r="DBY4" s="157"/>
      <c r="DBZ4" s="157"/>
      <c r="DCA4" s="157"/>
      <c r="DCB4" s="157"/>
      <c r="DCC4" s="157"/>
      <c r="DCD4" s="157"/>
      <c r="DCE4" s="157"/>
      <c r="DCF4" s="157"/>
      <c r="DCG4" s="157"/>
      <c r="DCH4" s="157"/>
      <c r="DCI4" s="157"/>
      <c r="DCJ4" s="157"/>
      <c r="DCK4" s="157"/>
      <c r="DCL4" s="157"/>
      <c r="DCM4" s="157"/>
      <c r="DCN4" s="157"/>
      <c r="DCO4" s="157"/>
      <c r="DCP4" s="157"/>
      <c r="DCQ4" s="157"/>
      <c r="DCR4" s="157"/>
      <c r="DCS4" s="157"/>
      <c r="DCT4" s="157"/>
      <c r="DCU4" s="157"/>
      <c r="DCV4" s="157"/>
      <c r="DCW4" s="157"/>
      <c r="DCX4" s="157"/>
      <c r="DCY4" s="157"/>
      <c r="DCZ4" s="157"/>
      <c r="DDA4" s="157"/>
      <c r="DDB4" s="157"/>
      <c r="DDC4" s="157"/>
      <c r="DDD4" s="157"/>
      <c r="DDE4" s="157"/>
      <c r="DDF4" s="157"/>
      <c r="DDG4" s="157"/>
      <c r="DDH4" s="157"/>
      <c r="DDI4" s="157"/>
      <c r="DDJ4" s="157"/>
      <c r="DDK4" s="157"/>
      <c r="DDL4" s="157"/>
      <c r="DDM4" s="157"/>
      <c r="DDN4" s="157"/>
      <c r="DDO4" s="157"/>
      <c r="DDP4" s="157"/>
      <c r="DDQ4" s="157"/>
      <c r="DDR4" s="157"/>
      <c r="DDS4" s="157"/>
      <c r="DDT4" s="157"/>
      <c r="DDU4" s="157"/>
      <c r="DDV4" s="157"/>
      <c r="DDW4" s="157"/>
      <c r="DDX4" s="157"/>
      <c r="DDY4" s="157"/>
      <c r="DDZ4" s="157"/>
      <c r="DEA4" s="157"/>
      <c r="DEB4" s="157"/>
      <c r="DEC4" s="157"/>
      <c r="DED4" s="157"/>
      <c r="DEE4" s="157"/>
      <c r="DEF4" s="157"/>
      <c r="DEG4" s="157"/>
      <c r="DEH4" s="157"/>
      <c r="DEI4" s="157"/>
      <c r="DEJ4" s="157"/>
      <c r="DEK4" s="157"/>
      <c r="DEL4" s="157"/>
      <c r="DEM4" s="157"/>
      <c r="DEN4" s="157"/>
      <c r="DEO4" s="157"/>
      <c r="DEP4" s="157"/>
      <c r="DEQ4" s="157"/>
      <c r="DER4" s="157"/>
      <c r="DES4" s="157"/>
      <c r="DET4" s="157"/>
      <c r="DEU4" s="157"/>
      <c r="DEV4" s="157"/>
      <c r="DEW4" s="157"/>
      <c r="DEX4" s="157"/>
      <c r="DEY4" s="157"/>
      <c r="DEZ4" s="157"/>
      <c r="DFA4" s="157"/>
      <c r="DFB4" s="157"/>
      <c r="DFC4" s="157"/>
      <c r="DFD4" s="157"/>
      <c r="DFE4" s="157"/>
      <c r="DFF4" s="157"/>
      <c r="DFG4" s="157"/>
      <c r="DFH4" s="157"/>
      <c r="DFI4" s="157"/>
      <c r="DFJ4" s="157"/>
      <c r="DFK4" s="157"/>
      <c r="DFL4" s="157"/>
      <c r="DFM4" s="157"/>
      <c r="DFN4" s="157"/>
      <c r="DFO4" s="157"/>
      <c r="DFP4" s="157"/>
      <c r="DFQ4" s="157"/>
      <c r="DFR4" s="157"/>
      <c r="DFS4" s="157"/>
      <c r="DFT4" s="157"/>
      <c r="DFU4" s="157"/>
      <c r="DFV4" s="157"/>
      <c r="DFW4" s="157"/>
      <c r="DFX4" s="157"/>
      <c r="DFY4" s="157"/>
      <c r="DFZ4" s="157"/>
      <c r="DGA4" s="157"/>
      <c r="DGB4" s="157"/>
      <c r="DGC4" s="157"/>
      <c r="DGD4" s="157"/>
      <c r="DGE4" s="157"/>
      <c r="DGF4" s="157"/>
      <c r="DGG4" s="157"/>
      <c r="DGH4" s="157"/>
      <c r="DGI4" s="157"/>
      <c r="DGJ4" s="157"/>
      <c r="DGK4" s="157"/>
      <c r="DGL4" s="157"/>
      <c r="DGM4" s="157"/>
      <c r="DGN4" s="157"/>
      <c r="DGO4" s="157"/>
      <c r="DGP4" s="157"/>
      <c r="DGQ4" s="157"/>
      <c r="DGR4" s="157"/>
      <c r="DGS4" s="157"/>
      <c r="DGT4" s="157"/>
      <c r="DGU4" s="157"/>
      <c r="DGV4" s="157"/>
      <c r="DGW4" s="157"/>
      <c r="DGX4" s="157"/>
      <c r="DGY4" s="157"/>
      <c r="DGZ4" s="157"/>
      <c r="DHA4" s="157"/>
      <c r="DHB4" s="157"/>
      <c r="DHC4" s="157"/>
      <c r="DHD4" s="157"/>
      <c r="DHE4" s="157"/>
      <c r="DHF4" s="157"/>
      <c r="DHG4" s="157"/>
      <c r="DHH4" s="157"/>
      <c r="DHI4" s="157"/>
      <c r="DHJ4" s="157"/>
      <c r="DHK4" s="157"/>
      <c r="DHL4" s="157"/>
      <c r="DHM4" s="157"/>
      <c r="DHN4" s="157"/>
      <c r="DHO4" s="157"/>
      <c r="DHP4" s="157"/>
      <c r="DHQ4" s="157"/>
      <c r="DHR4" s="157"/>
      <c r="DHS4" s="157"/>
      <c r="DHT4" s="157"/>
      <c r="DHU4" s="157"/>
      <c r="DHV4" s="157"/>
      <c r="DHW4" s="157"/>
      <c r="DHX4" s="157"/>
      <c r="DHY4" s="157"/>
      <c r="DHZ4" s="157"/>
      <c r="DIA4" s="157"/>
      <c r="DIB4" s="157"/>
      <c r="DIC4" s="157"/>
      <c r="DID4" s="157"/>
      <c r="DIE4" s="157"/>
      <c r="DIF4" s="157"/>
      <c r="DIG4" s="157"/>
      <c r="DIH4" s="157"/>
      <c r="DII4" s="157"/>
      <c r="DIJ4" s="157"/>
      <c r="DIK4" s="157"/>
      <c r="DIL4" s="157"/>
      <c r="DIM4" s="157"/>
      <c r="DIN4" s="157"/>
      <c r="DIO4" s="157"/>
      <c r="DIP4" s="157"/>
      <c r="DIQ4" s="157"/>
      <c r="DIR4" s="157"/>
      <c r="DIS4" s="157"/>
      <c r="DIT4" s="157"/>
      <c r="DIU4" s="157"/>
      <c r="DIV4" s="157"/>
      <c r="DIW4" s="157"/>
      <c r="DIX4" s="157"/>
      <c r="DIY4" s="157"/>
      <c r="DIZ4" s="157"/>
      <c r="DJA4" s="157"/>
      <c r="DJB4" s="157"/>
      <c r="DJC4" s="157"/>
      <c r="DJD4" s="157"/>
      <c r="DJE4" s="157"/>
      <c r="DJF4" s="157"/>
      <c r="DJG4" s="157"/>
      <c r="DJH4" s="157"/>
      <c r="DJI4" s="157"/>
      <c r="DJJ4" s="157"/>
      <c r="DJK4" s="157"/>
      <c r="DJL4" s="157"/>
      <c r="DJM4" s="157"/>
      <c r="DJN4" s="157"/>
      <c r="DJO4" s="157"/>
      <c r="DJP4" s="157"/>
      <c r="DJQ4" s="157"/>
      <c r="DJR4" s="157"/>
      <c r="DJS4" s="157"/>
      <c r="DJT4" s="157"/>
      <c r="DJU4" s="157"/>
      <c r="DJV4" s="157"/>
      <c r="DJW4" s="157"/>
      <c r="DJX4" s="157"/>
      <c r="DJY4" s="157"/>
      <c r="DJZ4" s="157"/>
      <c r="DKA4" s="157"/>
      <c r="DKB4" s="157"/>
      <c r="DKC4" s="157"/>
      <c r="DKD4" s="157"/>
      <c r="DKE4" s="157"/>
      <c r="DKF4" s="157"/>
      <c r="DKG4" s="157"/>
      <c r="DKH4" s="157"/>
      <c r="DKI4" s="157"/>
      <c r="DKJ4" s="157"/>
      <c r="DKK4" s="157"/>
      <c r="DKL4" s="157"/>
      <c r="DKM4" s="157"/>
      <c r="DKN4" s="157"/>
      <c r="DKO4" s="157"/>
      <c r="DKP4" s="157"/>
      <c r="DKQ4" s="157"/>
      <c r="DKR4" s="157"/>
      <c r="DKS4" s="157"/>
      <c r="DKT4" s="157"/>
      <c r="DKU4" s="157"/>
      <c r="DKV4" s="157"/>
      <c r="DKW4" s="157"/>
      <c r="DKX4" s="157"/>
      <c r="DKY4" s="157"/>
      <c r="DKZ4" s="157"/>
      <c r="DLA4" s="157"/>
      <c r="DLB4" s="157"/>
      <c r="DLC4" s="157"/>
      <c r="DLD4" s="157"/>
      <c r="DLE4" s="157"/>
      <c r="DLF4" s="157"/>
      <c r="DLG4" s="157"/>
      <c r="DLH4" s="157"/>
      <c r="DLI4" s="157"/>
      <c r="DLJ4" s="157"/>
      <c r="DLK4" s="157"/>
      <c r="DLL4" s="157"/>
      <c r="DLM4" s="157"/>
      <c r="DLN4" s="157"/>
      <c r="DLO4" s="157"/>
      <c r="DLP4" s="157"/>
      <c r="DLQ4" s="157"/>
      <c r="DLR4" s="157"/>
      <c r="DLS4" s="157"/>
      <c r="DLT4" s="157"/>
      <c r="DLU4" s="157"/>
      <c r="DLV4" s="157"/>
      <c r="DLW4" s="157"/>
      <c r="DLX4" s="157"/>
      <c r="DLY4" s="157"/>
      <c r="DLZ4" s="157"/>
      <c r="DMA4" s="157"/>
      <c r="DMB4" s="157"/>
      <c r="DMC4" s="157"/>
      <c r="DMD4" s="157"/>
      <c r="DME4" s="157"/>
      <c r="DMF4" s="157"/>
      <c r="DMG4" s="157"/>
      <c r="DMH4" s="157"/>
      <c r="DMI4" s="157"/>
      <c r="DMJ4" s="157"/>
      <c r="DMK4" s="157"/>
      <c r="DML4" s="157"/>
      <c r="DMM4" s="157"/>
      <c r="DMN4" s="157"/>
      <c r="DMO4" s="157"/>
      <c r="DMP4" s="157"/>
      <c r="DMQ4" s="157"/>
      <c r="DMR4" s="157"/>
      <c r="DMS4" s="157"/>
      <c r="DMT4" s="157"/>
      <c r="DMU4" s="157"/>
      <c r="DMV4" s="157"/>
      <c r="DMW4" s="157"/>
      <c r="DMX4" s="157"/>
      <c r="DMY4" s="157"/>
      <c r="DMZ4" s="157"/>
      <c r="DNA4" s="157"/>
      <c r="DNB4" s="157"/>
      <c r="DNC4" s="157"/>
      <c r="DND4" s="157"/>
      <c r="DNE4" s="157"/>
      <c r="DNF4" s="157"/>
      <c r="DNG4" s="157"/>
      <c r="DNH4" s="157"/>
      <c r="DNI4" s="157"/>
      <c r="DNJ4" s="157"/>
      <c r="DNK4" s="157"/>
      <c r="DNL4" s="157"/>
      <c r="DNM4" s="157"/>
      <c r="DNN4" s="157"/>
      <c r="DNO4" s="157"/>
      <c r="DNP4" s="157"/>
      <c r="DNQ4" s="157"/>
      <c r="DNR4" s="157"/>
      <c r="DNS4" s="157"/>
      <c r="DNT4" s="157"/>
      <c r="DNU4" s="157"/>
      <c r="DNV4" s="157"/>
      <c r="DNW4" s="157"/>
      <c r="DNX4" s="157"/>
      <c r="DNY4" s="157"/>
      <c r="DNZ4" s="157"/>
      <c r="DOA4" s="157"/>
      <c r="DOB4" s="157"/>
      <c r="DOC4" s="157"/>
      <c r="DOD4" s="157"/>
      <c r="DOE4" s="157"/>
      <c r="DOF4" s="157"/>
      <c r="DOG4" s="157"/>
      <c r="DOH4" s="157"/>
      <c r="DOI4" s="157"/>
      <c r="DOJ4" s="157"/>
      <c r="DOK4" s="157"/>
      <c r="DOL4" s="157"/>
      <c r="DOM4" s="157"/>
      <c r="DON4" s="157"/>
      <c r="DOO4" s="157"/>
      <c r="DOP4" s="157"/>
      <c r="DOQ4" s="157"/>
      <c r="DOR4" s="157"/>
      <c r="DOS4" s="157"/>
      <c r="DOT4" s="157"/>
      <c r="DOU4" s="157"/>
      <c r="DOV4" s="157"/>
      <c r="DOW4" s="157"/>
      <c r="DOX4" s="157"/>
      <c r="DOY4" s="157"/>
      <c r="DOZ4" s="157"/>
      <c r="DPA4" s="157"/>
      <c r="DPB4" s="157"/>
      <c r="DPC4" s="157"/>
      <c r="DPD4" s="157"/>
      <c r="DPE4" s="157"/>
      <c r="DPF4" s="157"/>
      <c r="DPG4" s="157"/>
      <c r="DPH4" s="157"/>
      <c r="DPI4" s="157"/>
      <c r="DPJ4" s="157"/>
      <c r="DPK4" s="157"/>
      <c r="DPL4" s="157"/>
      <c r="DPM4" s="157"/>
      <c r="DPN4" s="157"/>
      <c r="DPO4" s="157"/>
      <c r="DPP4" s="157"/>
      <c r="DPQ4" s="157"/>
      <c r="DPR4" s="157"/>
      <c r="DPS4" s="157"/>
      <c r="DPT4" s="157"/>
      <c r="DPU4" s="157"/>
      <c r="DPV4" s="157"/>
      <c r="DPW4" s="157"/>
      <c r="DPX4" s="157"/>
      <c r="DPY4" s="157"/>
      <c r="DPZ4" s="157"/>
      <c r="DQA4" s="157"/>
      <c r="DQB4" s="157"/>
      <c r="DQC4" s="157"/>
      <c r="DQD4" s="157"/>
      <c r="DQE4" s="157"/>
      <c r="DQF4" s="157"/>
      <c r="DQG4" s="157"/>
      <c r="DQH4" s="157"/>
      <c r="DQI4" s="157"/>
      <c r="DQJ4" s="157"/>
      <c r="DQK4" s="157"/>
      <c r="DQL4" s="157"/>
      <c r="DQM4" s="157"/>
      <c r="DQN4" s="157"/>
      <c r="DQO4" s="157"/>
      <c r="DQP4" s="157"/>
      <c r="DQQ4" s="157"/>
      <c r="DQR4" s="157"/>
      <c r="DQS4" s="157"/>
      <c r="DQT4" s="157"/>
      <c r="DQU4" s="157"/>
      <c r="DQV4" s="157"/>
      <c r="DQW4" s="157"/>
      <c r="DQX4" s="157"/>
      <c r="DQY4" s="157"/>
      <c r="DQZ4" s="157"/>
      <c r="DRA4" s="157"/>
      <c r="DRB4" s="157"/>
      <c r="DRC4" s="157"/>
      <c r="DRD4" s="157"/>
      <c r="DRE4" s="157"/>
      <c r="DRF4" s="157"/>
      <c r="DRG4" s="157"/>
      <c r="DRH4" s="157"/>
      <c r="DRI4" s="157"/>
      <c r="DRJ4" s="157"/>
      <c r="DRK4" s="157"/>
      <c r="DRL4" s="157"/>
      <c r="DRM4" s="157"/>
      <c r="DRN4" s="157"/>
      <c r="DRO4" s="157"/>
      <c r="DRP4" s="157"/>
      <c r="DRQ4" s="157"/>
      <c r="DRR4" s="157"/>
      <c r="DRS4" s="157"/>
      <c r="DRT4" s="157"/>
      <c r="DRU4" s="157"/>
      <c r="DRV4" s="157"/>
      <c r="DRW4" s="157"/>
      <c r="DRX4" s="157"/>
      <c r="DRY4" s="157"/>
      <c r="DRZ4" s="157"/>
      <c r="DSA4" s="157"/>
      <c r="DSB4" s="157"/>
      <c r="DSC4" s="157"/>
      <c r="DSD4" s="157"/>
      <c r="DSE4" s="157"/>
      <c r="DSF4" s="157"/>
      <c r="DSG4" s="157"/>
      <c r="DSH4" s="157"/>
      <c r="DSI4" s="157"/>
      <c r="DSJ4" s="157"/>
      <c r="DSK4" s="157"/>
      <c r="DSL4" s="157"/>
      <c r="DSM4" s="157"/>
      <c r="DSN4" s="157"/>
      <c r="DSO4" s="157"/>
      <c r="DSP4" s="157"/>
      <c r="DSQ4" s="157"/>
      <c r="DSR4" s="157"/>
      <c r="DSS4" s="157"/>
      <c r="DST4" s="157"/>
      <c r="DSU4" s="157"/>
      <c r="DSV4" s="157"/>
      <c r="DSW4" s="157"/>
      <c r="DSX4" s="157"/>
      <c r="DSY4" s="157"/>
      <c r="DSZ4" s="157"/>
      <c r="DTA4" s="157"/>
      <c r="DTB4" s="157"/>
      <c r="DTC4" s="157"/>
      <c r="DTD4" s="157"/>
      <c r="DTE4" s="157"/>
      <c r="DTF4" s="157"/>
      <c r="DTG4" s="157"/>
      <c r="DTH4" s="157"/>
      <c r="DTI4" s="157"/>
      <c r="DTJ4" s="157"/>
      <c r="DTK4" s="157"/>
      <c r="DTL4" s="157"/>
      <c r="DTM4" s="157"/>
      <c r="DTN4" s="157"/>
      <c r="DTO4" s="157"/>
      <c r="DTP4" s="157"/>
      <c r="DTQ4" s="157"/>
      <c r="DTR4" s="157"/>
      <c r="DTS4" s="157"/>
      <c r="DTT4" s="157"/>
      <c r="DTU4" s="157"/>
      <c r="DTV4" s="157"/>
      <c r="DTW4" s="157"/>
      <c r="DTX4" s="157"/>
      <c r="DTY4" s="157"/>
      <c r="DTZ4" s="157"/>
      <c r="DUA4" s="157"/>
      <c r="DUB4" s="157"/>
      <c r="DUC4" s="157"/>
      <c r="DUD4" s="157"/>
      <c r="DUE4" s="157"/>
      <c r="DUF4" s="157"/>
      <c r="DUG4" s="157"/>
      <c r="DUH4" s="157"/>
      <c r="DUI4" s="157"/>
      <c r="DUJ4" s="157"/>
      <c r="DUK4" s="157"/>
      <c r="DUL4" s="157"/>
      <c r="DUM4" s="157"/>
      <c r="DUN4" s="157"/>
      <c r="DUO4" s="157"/>
      <c r="DUP4" s="157"/>
      <c r="DUQ4" s="157"/>
      <c r="DUR4" s="157"/>
      <c r="DUS4" s="157"/>
      <c r="DUT4" s="157"/>
      <c r="DUU4" s="157"/>
      <c r="DUV4" s="157"/>
      <c r="DUW4" s="157"/>
      <c r="DUX4" s="157"/>
      <c r="DUY4" s="157"/>
      <c r="DUZ4" s="157"/>
      <c r="DVA4" s="157"/>
      <c r="DVB4" s="157"/>
      <c r="DVC4" s="157"/>
      <c r="DVD4" s="157"/>
      <c r="DVE4" s="157"/>
      <c r="DVF4" s="157"/>
      <c r="DVG4" s="157"/>
      <c r="DVH4" s="157"/>
      <c r="DVI4" s="157"/>
      <c r="DVJ4" s="157"/>
      <c r="DVK4" s="157"/>
      <c r="DVL4" s="157"/>
      <c r="DVM4" s="157"/>
      <c r="DVN4" s="157"/>
      <c r="DVO4" s="157"/>
      <c r="DVP4" s="157"/>
      <c r="DVQ4" s="157"/>
      <c r="DVR4" s="157"/>
      <c r="DVS4" s="157"/>
      <c r="DVT4" s="157"/>
      <c r="DVU4" s="157"/>
      <c r="DVV4" s="157"/>
      <c r="DVW4" s="157"/>
      <c r="DVX4" s="157"/>
      <c r="DVY4" s="157"/>
      <c r="DVZ4" s="157"/>
      <c r="DWA4" s="157"/>
      <c r="DWB4" s="157"/>
      <c r="DWC4" s="157"/>
      <c r="DWD4" s="157"/>
      <c r="DWE4" s="157"/>
      <c r="DWF4" s="157"/>
      <c r="DWG4" s="157"/>
      <c r="DWH4" s="157"/>
      <c r="DWI4" s="157"/>
      <c r="DWJ4" s="157"/>
      <c r="DWK4" s="157"/>
      <c r="DWL4" s="157"/>
      <c r="DWM4" s="157"/>
      <c r="DWN4" s="157"/>
      <c r="DWO4" s="157"/>
      <c r="DWP4" s="157"/>
      <c r="DWQ4" s="157"/>
      <c r="DWR4" s="157"/>
      <c r="DWS4" s="157"/>
      <c r="DWT4" s="157"/>
      <c r="DWU4" s="157"/>
      <c r="DWV4" s="157"/>
      <c r="DWW4" s="157"/>
      <c r="DWX4" s="157"/>
      <c r="DWY4" s="157"/>
      <c r="DWZ4" s="157"/>
      <c r="DXA4" s="157"/>
      <c r="DXB4" s="157"/>
      <c r="DXC4" s="157"/>
      <c r="DXD4" s="157"/>
      <c r="DXE4" s="157"/>
      <c r="DXF4" s="157"/>
      <c r="DXG4" s="157"/>
      <c r="DXH4" s="157"/>
      <c r="DXI4" s="157"/>
      <c r="DXJ4" s="157"/>
      <c r="DXK4" s="157"/>
      <c r="DXL4" s="157"/>
      <c r="DXM4" s="157"/>
      <c r="DXN4" s="157"/>
      <c r="DXO4" s="157"/>
      <c r="DXP4" s="157"/>
      <c r="DXQ4" s="157"/>
      <c r="DXR4" s="157"/>
      <c r="DXS4" s="157"/>
      <c r="DXT4" s="157"/>
      <c r="DXU4" s="157"/>
      <c r="DXV4" s="157"/>
      <c r="DXW4" s="157"/>
      <c r="DXX4" s="157"/>
      <c r="DXY4" s="157"/>
      <c r="DXZ4" s="157"/>
      <c r="DYA4" s="157"/>
      <c r="DYB4" s="157"/>
      <c r="DYC4" s="157"/>
      <c r="DYD4" s="157"/>
      <c r="DYE4" s="157"/>
      <c r="DYF4" s="157"/>
      <c r="DYG4" s="157"/>
      <c r="DYH4" s="157"/>
      <c r="DYI4" s="157"/>
      <c r="DYJ4" s="157"/>
      <c r="DYK4" s="157"/>
      <c r="DYL4" s="157"/>
      <c r="DYM4" s="157"/>
      <c r="DYN4" s="157"/>
      <c r="DYO4" s="157"/>
      <c r="DYP4" s="157"/>
      <c r="DYQ4" s="157"/>
      <c r="DYR4" s="157"/>
      <c r="DYS4" s="157"/>
      <c r="DYT4" s="157"/>
      <c r="DYU4" s="157"/>
      <c r="DYV4" s="157"/>
      <c r="DYW4" s="157"/>
      <c r="DYX4" s="157"/>
      <c r="DYY4" s="157"/>
      <c r="DYZ4" s="157"/>
      <c r="DZA4" s="157"/>
      <c r="DZB4" s="157"/>
      <c r="DZC4" s="157"/>
      <c r="DZD4" s="157"/>
      <c r="DZE4" s="157"/>
      <c r="DZF4" s="157"/>
      <c r="DZG4" s="157"/>
      <c r="DZH4" s="157"/>
      <c r="DZI4" s="157"/>
      <c r="DZJ4" s="157"/>
      <c r="DZK4" s="157"/>
      <c r="DZL4" s="157"/>
      <c r="DZM4" s="157"/>
      <c r="DZN4" s="157"/>
      <c r="DZO4" s="157"/>
      <c r="DZP4" s="157"/>
      <c r="DZQ4" s="157"/>
      <c r="DZR4" s="157"/>
      <c r="DZS4" s="157"/>
      <c r="DZT4" s="157"/>
      <c r="DZU4" s="157"/>
      <c r="DZV4" s="157"/>
      <c r="DZW4" s="157"/>
      <c r="DZX4" s="157"/>
      <c r="DZY4" s="157"/>
      <c r="DZZ4" s="157"/>
      <c r="EAA4" s="157"/>
      <c r="EAB4" s="157"/>
      <c r="EAC4" s="157"/>
      <c r="EAD4" s="157"/>
      <c r="EAE4" s="157"/>
      <c r="EAF4" s="157"/>
      <c r="EAG4" s="157"/>
      <c r="EAH4" s="157"/>
      <c r="EAI4" s="157"/>
      <c r="EAJ4" s="157"/>
      <c r="EAK4" s="157"/>
      <c r="EAL4" s="157"/>
      <c r="EAM4" s="157"/>
      <c r="EAN4" s="157"/>
      <c r="EAO4" s="157"/>
      <c r="EAP4" s="157"/>
      <c r="EAQ4" s="157"/>
      <c r="EAR4" s="157"/>
      <c r="EAS4" s="157"/>
      <c r="EAT4" s="157"/>
      <c r="EAU4" s="157"/>
      <c r="EAV4" s="157"/>
      <c r="EAW4" s="157"/>
      <c r="EAX4" s="157"/>
      <c r="EAY4" s="157"/>
      <c r="EAZ4" s="157"/>
      <c r="EBA4" s="157"/>
      <c r="EBB4" s="157"/>
      <c r="EBC4" s="157"/>
      <c r="EBD4" s="157"/>
      <c r="EBE4" s="157"/>
      <c r="EBF4" s="157"/>
      <c r="EBG4" s="157"/>
      <c r="EBH4" s="157"/>
      <c r="EBI4" s="157"/>
      <c r="EBJ4" s="157"/>
      <c r="EBK4" s="157"/>
      <c r="EBL4" s="157"/>
      <c r="EBM4" s="157"/>
      <c r="EBN4" s="157"/>
      <c r="EBO4" s="157"/>
      <c r="EBP4" s="157"/>
      <c r="EBQ4" s="157"/>
      <c r="EBR4" s="157"/>
      <c r="EBS4" s="157"/>
      <c r="EBT4" s="157"/>
      <c r="EBU4" s="157"/>
      <c r="EBV4" s="157"/>
      <c r="EBW4" s="157"/>
      <c r="EBX4" s="157"/>
      <c r="EBY4" s="157"/>
      <c r="EBZ4" s="157"/>
      <c r="ECA4" s="157"/>
      <c r="ECB4" s="157"/>
      <c r="ECC4" s="157"/>
      <c r="ECD4" s="157"/>
      <c r="ECE4" s="157"/>
      <c r="ECF4" s="157"/>
      <c r="ECG4" s="157"/>
      <c r="ECH4" s="157"/>
      <c r="ECI4" s="157"/>
      <c r="ECJ4" s="157"/>
      <c r="ECK4" s="157"/>
      <c r="ECL4" s="157"/>
      <c r="ECM4" s="157"/>
      <c r="ECN4" s="157"/>
      <c r="ECO4" s="157"/>
      <c r="ECP4" s="157"/>
      <c r="ECQ4" s="157"/>
      <c r="ECR4" s="157"/>
      <c r="ECS4" s="157"/>
      <c r="ECT4" s="157"/>
      <c r="ECU4" s="157"/>
      <c r="ECV4" s="157"/>
      <c r="ECW4" s="157"/>
      <c r="ECX4" s="157"/>
      <c r="ECY4" s="157"/>
      <c r="ECZ4" s="157"/>
      <c r="EDA4" s="157"/>
      <c r="EDB4" s="157"/>
      <c r="EDC4" s="157"/>
      <c r="EDD4" s="157"/>
      <c r="EDE4" s="157"/>
      <c r="EDF4" s="157"/>
      <c r="EDG4" s="157"/>
      <c r="EDH4" s="157"/>
      <c r="EDI4" s="157"/>
      <c r="EDJ4" s="157"/>
      <c r="EDK4" s="157"/>
      <c r="EDL4" s="157"/>
      <c r="EDM4" s="157"/>
      <c r="EDN4" s="157"/>
      <c r="EDO4" s="157"/>
      <c r="EDP4" s="157"/>
      <c r="EDQ4" s="157"/>
      <c r="EDR4" s="157"/>
      <c r="EDS4" s="157"/>
      <c r="EDT4" s="157"/>
      <c r="EDU4" s="157"/>
      <c r="EDV4" s="157"/>
      <c r="EDW4" s="157"/>
      <c r="EDX4" s="157"/>
      <c r="EDY4" s="157"/>
      <c r="EDZ4" s="157"/>
      <c r="EEA4" s="157"/>
      <c r="EEB4" s="157"/>
      <c r="EEC4" s="157"/>
      <c r="EED4" s="157"/>
      <c r="EEE4" s="157"/>
      <c r="EEF4" s="157"/>
      <c r="EEG4" s="157"/>
      <c r="EEH4" s="157"/>
      <c r="EEI4" s="157"/>
      <c r="EEJ4" s="157"/>
      <c r="EEK4" s="157"/>
      <c r="EEL4" s="157"/>
      <c r="EEM4" s="157"/>
      <c r="EEN4" s="157"/>
      <c r="EEO4" s="157"/>
      <c r="EEP4" s="157"/>
      <c r="EEQ4" s="157"/>
      <c r="EER4" s="157"/>
      <c r="EES4" s="157"/>
      <c r="EET4" s="157"/>
      <c r="EEU4" s="157"/>
      <c r="EEV4" s="157"/>
      <c r="EEW4" s="157"/>
      <c r="EEX4" s="157"/>
      <c r="EEY4" s="157"/>
      <c r="EEZ4" s="157"/>
      <c r="EFA4" s="157"/>
      <c r="EFB4" s="157"/>
      <c r="EFC4" s="157"/>
      <c r="EFD4" s="157"/>
      <c r="EFE4" s="157"/>
      <c r="EFF4" s="157"/>
      <c r="EFG4" s="157"/>
      <c r="EFH4" s="157"/>
      <c r="EFI4" s="157"/>
      <c r="EFJ4" s="157"/>
      <c r="EFK4" s="157"/>
      <c r="EFL4" s="157"/>
      <c r="EFM4" s="157"/>
      <c r="EFN4" s="157"/>
      <c r="EFO4" s="157"/>
      <c r="EFP4" s="157"/>
      <c r="EFQ4" s="157"/>
      <c r="EFR4" s="157"/>
      <c r="EFS4" s="157"/>
      <c r="EFT4" s="157"/>
      <c r="EFU4" s="157"/>
      <c r="EFV4" s="157"/>
      <c r="EFW4" s="157"/>
      <c r="EFX4" s="157"/>
      <c r="EFY4" s="157"/>
      <c r="EFZ4" s="157"/>
      <c r="EGA4" s="157"/>
      <c r="EGB4" s="157"/>
      <c r="EGC4" s="157"/>
      <c r="EGD4" s="157"/>
      <c r="EGE4" s="157"/>
      <c r="EGF4" s="157"/>
      <c r="EGG4" s="157"/>
      <c r="EGH4" s="157"/>
      <c r="EGI4" s="157"/>
      <c r="EGJ4" s="157"/>
      <c r="EGK4" s="157"/>
      <c r="EGL4" s="157"/>
      <c r="EGM4" s="157"/>
      <c r="EGN4" s="157"/>
      <c r="EGO4" s="157"/>
      <c r="EGP4" s="157"/>
      <c r="EGQ4" s="157"/>
      <c r="EGR4" s="157"/>
      <c r="EGS4" s="157"/>
      <c r="EGT4" s="157"/>
      <c r="EGU4" s="157"/>
      <c r="EGV4" s="157"/>
      <c r="EGW4" s="157"/>
      <c r="EGX4" s="157"/>
      <c r="EGY4" s="157"/>
      <c r="EGZ4" s="157"/>
      <c r="EHA4" s="157"/>
      <c r="EHB4" s="157"/>
      <c r="EHC4" s="157"/>
      <c r="EHD4" s="157"/>
      <c r="EHE4" s="157"/>
      <c r="EHF4" s="157"/>
      <c r="EHG4" s="157"/>
      <c r="EHH4" s="157"/>
      <c r="EHI4" s="157"/>
      <c r="EHJ4" s="157"/>
      <c r="EHK4" s="157"/>
      <c r="EHL4" s="157"/>
      <c r="EHM4" s="157"/>
      <c r="EHN4" s="157"/>
      <c r="EHO4" s="157"/>
      <c r="EHP4" s="157"/>
      <c r="EHQ4" s="157"/>
      <c r="EHR4" s="157"/>
      <c r="EHS4" s="157"/>
      <c r="EHT4" s="157"/>
      <c r="EHU4" s="157"/>
      <c r="EHV4" s="157"/>
      <c r="EHW4" s="157"/>
      <c r="EHX4" s="157"/>
      <c r="EHY4" s="157"/>
      <c r="EHZ4" s="157"/>
      <c r="EIA4" s="157"/>
      <c r="EIB4" s="157"/>
      <c r="EIC4" s="157"/>
      <c r="EID4" s="157"/>
      <c r="EIE4" s="157"/>
      <c r="EIF4" s="157"/>
      <c r="EIG4" s="157"/>
      <c r="EIH4" s="157"/>
      <c r="EII4" s="157"/>
      <c r="EIJ4" s="157"/>
      <c r="EIK4" s="157"/>
      <c r="EIL4" s="157"/>
      <c r="EIM4" s="157"/>
      <c r="EIN4" s="157"/>
      <c r="EIO4" s="157"/>
      <c r="EIP4" s="157"/>
      <c r="EIQ4" s="157"/>
      <c r="EIR4" s="157"/>
      <c r="EIS4" s="157"/>
      <c r="EIT4" s="157"/>
      <c r="EIU4" s="157"/>
      <c r="EIV4" s="157"/>
      <c r="EIW4" s="157"/>
      <c r="EIX4" s="157"/>
      <c r="EIY4" s="157"/>
      <c r="EIZ4" s="157"/>
      <c r="EJA4" s="157"/>
      <c r="EJB4" s="157"/>
      <c r="EJC4" s="157"/>
      <c r="EJD4" s="157"/>
      <c r="EJE4" s="157"/>
      <c r="EJF4" s="157"/>
      <c r="EJG4" s="157"/>
      <c r="EJH4" s="157"/>
      <c r="EJI4" s="157"/>
      <c r="EJJ4" s="157"/>
      <c r="EJK4" s="157"/>
      <c r="EJL4" s="157"/>
      <c r="EJM4" s="157"/>
      <c r="EJN4" s="157"/>
      <c r="EJO4" s="157"/>
      <c r="EJP4" s="157"/>
      <c r="EJQ4" s="157"/>
      <c r="EJR4" s="157"/>
      <c r="EJS4" s="157"/>
      <c r="EJT4" s="157"/>
      <c r="EJU4" s="157"/>
      <c r="EJV4" s="157"/>
      <c r="EJW4" s="157"/>
      <c r="EJX4" s="157"/>
      <c r="EJY4" s="157"/>
      <c r="EJZ4" s="157"/>
      <c r="EKA4" s="157"/>
      <c r="EKB4" s="157"/>
      <c r="EKC4" s="157"/>
      <c r="EKD4" s="157"/>
      <c r="EKE4" s="157"/>
      <c r="EKF4" s="157"/>
      <c r="EKG4" s="157"/>
      <c r="EKH4" s="157"/>
      <c r="EKI4" s="157"/>
      <c r="EKJ4" s="157"/>
      <c r="EKK4" s="157"/>
      <c r="EKL4" s="157"/>
      <c r="EKM4" s="157"/>
      <c r="EKN4" s="157"/>
      <c r="EKO4" s="157"/>
      <c r="EKP4" s="157"/>
      <c r="EKQ4" s="157"/>
      <c r="EKR4" s="157"/>
      <c r="EKS4" s="157"/>
      <c r="EKT4" s="157"/>
      <c r="EKU4" s="157"/>
      <c r="EKV4" s="157"/>
      <c r="EKW4" s="157"/>
      <c r="EKX4" s="157"/>
      <c r="EKY4" s="157"/>
      <c r="EKZ4" s="157"/>
      <c r="ELA4" s="157"/>
      <c r="ELB4" s="157"/>
      <c r="ELC4" s="157"/>
      <c r="ELD4" s="157"/>
      <c r="ELE4" s="157"/>
      <c r="ELF4" s="157"/>
      <c r="ELG4" s="157"/>
      <c r="ELH4" s="157"/>
      <c r="ELI4" s="157"/>
      <c r="ELJ4" s="157"/>
      <c r="ELK4" s="157"/>
      <c r="ELL4" s="157"/>
      <c r="ELM4" s="157"/>
      <c r="ELN4" s="157"/>
      <c r="ELO4" s="157"/>
      <c r="ELP4" s="157"/>
      <c r="ELQ4" s="157"/>
      <c r="ELR4" s="157"/>
      <c r="ELS4" s="157"/>
      <c r="ELT4" s="157"/>
      <c r="ELU4" s="157"/>
      <c r="ELV4" s="157"/>
      <c r="ELW4" s="157"/>
      <c r="ELX4" s="157"/>
      <c r="ELY4" s="157"/>
      <c r="ELZ4" s="157"/>
      <c r="EMA4" s="157"/>
      <c r="EMB4" s="157"/>
      <c r="EMC4" s="157"/>
      <c r="EMD4" s="157"/>
      <c r="EME4" s="157"/>
      <c r="EMF4" s="157"/>
      <c r="EMG4" s="157"/>
      <c r="EMH4" s="157"/>
      <c r="EMI4" s="157"/>
      <c r="EMJ4" s="157"/>
      <c r="EMK4" s="157"/>
      <c r="EML4" s="157"/>
      <c r="EMM4" s="157"/>
      <c r="EMN4" s="157"/>
      <c r="EMO4" s="157"/>
      <c r="EMP4" s="157"/>
      <c r="EMQ4" s="157"/>
      <c r="EMR4" s="157"/>
      <c r="EMS4" s="157"/>
      <c r="EMT4" s="157"/>
      <c r="EMU4" s="157"/>
      <c r="EMV4" s="157"/>
      <c r="EMW4" s="157"/>
      <c r="EMX4" s="157"/>
      <c r="EMY4" s="157"/>
      <c r="EMZ4" s="157"/>
      <c r="ENA4" s="157"/>
      <c r="ENB4" s="157"/>
      <c r="ENC4" s="157"/>
      <c r="END4" s="157"/>
      <c r="ENE4" s="157"/>
      <c r="ENF4" s="157"/>
      <c r="ENG4" s="157"/>
      <c r="ENH4" s="157"/>
      <c r="ENI4" s="157"/>
      <c r="ENJ4" s="157"/>
      <c r="ENK4" s="157"/>
      <c r="ENL4" s="157"/>
      <c r="ENM4" s="157"/>
      <c r="ENN4" s="157"/>
      <c r="ENO4" s="157"/>
      <c r="ENP4" s="157"/>
      <c r="ENQ4" s="157"/>
      <c r="ENR4" s="157"/>
      <c r="ENS4" s="157"/>
      <c r="ENT4" s="157"/>
      <c r="ENU4" s="157"/>
      <c r="ENV4" s="157"/>
      <c r="ENW4" s="157"/>
      <c r="ENX4" s="157"/>
      <c r="ENY4" s="157"/>
      <c r="ENZ4" s="157"/>
      <c r="EOA4" s="157"/>
      <c r="EOB4" s="157"/>
      <c r="EOC4" s="157"/>
      <c r="EOD4" s="157"/>
      <c r="EOE4" s="157"/>
      <c r="EOF4" s="157"/>
      <c r="EOG4" s="157"/>
      <c r="EOH4" s="157"/>
      <c r="EOI4" s="157"/>
      <c r="EOJ4" s="157"/>
      <c r="EOK4" s="157"/>
      <c r="EOL4" s="157"/>
      <c r="EOM4" s="157"/>
      <c r="EON4" s="157"/>
      <c r="EOO4" s="157"/>
      <c r="EOP4" s="157"/>
      <c r="EOQ4" s="157"/>
      <c r="EOR4" s="157"/>
      <c r="EOS4" s="157"/>
      <c r="EOT4" s="157"/>
      <c r="EOU4" s="157"/>
      <c r="EOV4" s="157"/>
      <c r="EOW4" s="157"/>
      <c r="EOX4" s="157"/>
      <c r="EOY4" s="157"/>
      <c r="EOZ4" s="157"/>
      <c r="EPA4" s="157"/>
      <c r="EPB4" s="157"/>
      <c r="EPC4" s="157"/>
      <c r="EPD4" s="157"/>
      <c r="EPE4" s="157"/>
      <c r="EPF4" s="157"/>
      <c r="EPG4" s="157"/>
      <c r="EPH4" s="157"/>
      <c r="EPI4" s="157"/>
      <c r="EPJ4" s="157"/>
      <c r="EPK4" s="157"/>
      <c r="EPL4" s="157"/>
      <c r="EPM4" s="157"/>
      <c r="EPN4" s="157"/>
      <c r="EPO4" s="157"/>
      <c r="EPP4" s="157"/>
      <c r="EPQ4" s="157"/>
      <c r="EPR4" s="157"/>
      <c r="EPS4" s="157"/>
      <c r="EPT4" s="157"/>
      <c r="EPU4" s="157"/>
      <c r="EPV4" s="157"/>
      <c r="EPW4" s="157"/>
      <c r="EPX4" s="157"/>
      <c r="EPY4" s="157"/>
      <c r="EPZ4" s="157"/>
      <c r="EQA4" s="157"/>
      <c r="EQB4" s="157"/>
      <c r="EQC4" s="157"/>
      <c r="EQD4" s="157"/>
      <c r="EQE4" s="157"/>
      <c r="EQF4" s="157"/>
      <c r="EQG4" s="157"/>
      <c r="EQH4" s="157"/>
      <c r="EQI4" s="157"/>
      <c r="EQJ4" s="157"/>
      <c r="EQK4" s="157"/>
      <c r="EQL4" s="157"/>
      <c r="EQM4" s="157"/>
      <c r="EQN4" s="157"/>
      <c r="EQO4" s="157"/>
      <c r="EQP4" s="157"/>
      <c r="EQQ4" s="157"/>
      <c r="EQR4" s="157"/>
      <c r="EQS4" s="157"/>
      <c r="EQT4" s="157"/>
      <c r="EQU4" s="157"/>
      <c r="EQV4" s="157"/>
      <c r="EQW4" s="157"/>
      <c r="EQX4" s="157"/>
      <c r="EQY4" s="157"/>
      <c r="EQZ4" s="157"/>
      <c r="ERA4" s="157"/>
      <c r="ERB4" s="157"/>
      <c r="ERC4" s="157"/>
      <c r="ERD4" s="157"/>
      <c r="ERE4" s="157"/>
      <c r="ERF4" s="157"/>
      <c r="ERG4" s="157"/>
      <c r="ERH4" s="157"/>
      <c r="ERI4" s="157"/>
      <c r="ERJ4" s="157"/>
      <c r="ERK4" s="157"/>
      <c r="ERL4" s="157"/>
      <c r="ERM4" s="157"/>
      <c r="ERN4" s="157"/>
      <c r="ERO4" s="157"/>
      <c r="ERP4" s="157"/>
      <c r="ERQ4" s="157"/>
      <c r="ERR4" s="157"/>
      <c r="ERS4" s="157"/>
      <c r="ERT4" s="157"/>
      <c r="ERU4" s="157"/>
      <c r="ERV4" s="157"/>
      <c r="ERW4" s="157"/>
      <c r="ERX4" s="157"/>
      <c r="ERY4" s="157"/>
      <c r="ERZ4" s="157"/>
      <c r="ESA4" s="157"/>
      <c r="ESB4" s="157"/>
      <c r="ESC4" s="157"/>
      <c r="ESD4" s="157"/>
      <c r="ESE4" s="157"/>
      <c r="ESF4" s="157"/>
      <c r="ESG4" s="157"/>
      <c r="ESH4" s="157"/>
      <c r="ESI4" s="157"/>
      <c r="ESJ4" s="157"/>
      <c r="ESK4" s="157"/>
      <c r="ESL4" s="157"/>
      <c r="ESM4" s="157"/>
      <c r="ESN4" s="157"/>
      <c r="ESO4" s="157"/>
      <c r="ESP4" s="157"/>
      <c r="ESQ4" s="157"/>
      <c r="ESR4" s="157"/>
      <c r="ESS4" s="157"/>
      <c r="EST4" s="157"/>
      <c r="ESU4" s="157"/>
      <c r="ESV4" s="157"/>
      <c r="ESW4" s="157"/>
      <c r="ESX4" s="157"/>
      <c r="ESY4" s="157"/>
      <c r="ESZ4" s="157"/>
      <c r="ETA4" s="157"/>
      <c r="ETB4" s="157"/>
      <c r="ETC4" s="157"/>
      <c r="ETD4" s="157"/>
      <c r="ETE4" s="157"/>
      <c r="ETF4" s="157"/>
      <c r="ETG4" s="157"/>
      <c r="ETH4" s="157"/>
      <c r="ETI4" s="157"/>
      <c r="ETJ4" s="157"/>
      <c r="ETK4" s="157"/>
      <c r="ETL4" s="157"/>
      <c r="ETM4" s="157"/>
      <c r="ETN4" s="157"/>
      <c r="ETO4" s="157"/>
      <c r="ETP4" s="157"/>
      <c r="ETQ4" s="157"/>
      <c r="ETR4" s="157"/>
      <c r="ETS4" s="157"/>
      <c r="ETT4" s="157"/>
      <c r="ETU4" s="157"/>
      <c r="ETV4" s="157"/>
      <c r="ETW4" s="157"/>
      <c r="ETX4" s="157"/>
      <c r="ETY4" s="157"/>
      <c r="ETZ4" s="157"/>
      <c r="EUA4" s="157"/>
      <c r="EUB4" s="157"/>
      <c r="EUC4" s="157"/>
      <c r="EUD4" s="157"/>
      <c r="EUE4" s="157"/>
      <c r="EUF4" s="157"/>
      <c r="EUG4" s="157"/>
      <c r="EUH4" s="157"/>
      <c r="EUI4" s="157"/>
      <c r="EUJ4" s="157"/>
      <c r="EUK4" s="157"/>
      <c r="EUL4" s="157"/>
      <c r="EUM4" s="157"/>
      <c r="EUN4" s="157"/>
      <c r="EUO4" s="157"/>
      <c r="EUP4" s="157"/>
      <c r="EUQ4" s="157"/>
      <c r="EUR4" s="157"/>
      <c r="EUS4" s="157"/>
      <c r="EUT4" s="157"/>
      <c r="EUU4" s="157"/>
      <c r="EUV4" s="157"/>
      <c r="EUW4" s="157"/>
      <c r="EUX4" s="157"/>
      <c r="EUY4" s="157"/>
      <c r="EUZ4" s="157"/>
      <c r="EVA4" s="157"/>
      <c r="EVB4" s="157"/>
      <c r="EVC4" s="157"/>
      <c r="EVD4" s="157"/>
      <c r="EVE4" s="157"/>
      <c r="EVF4" s="157"/>
      <c r="EVG4" s="157"/>
      <c r="EVH4" s="157"/>
      <c r="EVI4" s="157"/>
      <c r="EVJ4" s="157"/>
      <c r="EVK4" s="157"/>
      <c r="EVL4" s="157"/>
      <c r="EVM4" s="157"/>
      <c r="EVN4" s="157"/>
      <c r="EVO4" s="157"/>
      <c r="EVP4" s="157"/>
      <c r="EVQ4" s="157"/>
      <c r="EVR4" s="157"/>
      <c r="EVS4" s="157"/>
      <c r="EVT4" s="157"/>
      <c r="EVU4" s="157"/>
      <c r="EVV4" s="157"/>
      <c r="EVW4" s="157"/>
      <c r="EVX4" s="157"/>
      <c r="EVY4" s="157"/>
      <c r="EVZ4" s="157"/>
      <c r="EWA4" s="157"/>
      <c r="EWB4" s="157"/>
      <c r="EWC4" s="157"/>
      <c r="EWD4" s="157"/>
      <c r="EWE4" s="157"/>
      <c r="EWF4" s="157"/>
      <c r="EWG4" s="157"/>
      <c r="EWH4" s="157"/>
      <c r="EWI4" s="157"/>
      <c r="EWJ4" s="157"/>
      <c r="EWK4" s="157"/>
      <c r="EWL4" s="157"/>
      <c r="EWM4" s="157"/>
      <c r="EWN4" s="157"/>
      <c r="EWO4" s="157"/>
      <c r="EWP4" s="157"/>
      <c r="EWQ4" s="157"/>
      <c r="EWR4" s="157"/>
      <c r="EWS4" s="157"/>
      <c r="EWT4" s="157"/>
      <c r="EWU4" s="157"/>
      <c r="EWV4" s="157"/>
      <c r="EWW4" s="157"/>
      <c r="EWX4" s="157"/>
      <c r="EWY4" s="157"/>
      <c r="EWZ4" s="157"/>
      <c r="EXA4" s="157"/>
      <c r="EXB4" s="157"/>
      <c r="EXC4" s="157"/>
      <c r="EXD4" s="157"/>
      <c r="EXE4" s="157"/>
      <c r="EXF4" s="157"/>
      <c r="EXG4" s="157"/>
      <c r="EXH4" s="157"/>
      <c r="EXI4" s="157"/>
      <c r="EXJ4" s="157"/>
      <c r="EXK4" s="157"/>
      <c r="EXL4" s="157"/>
      <c r="EXM4" s="157"/>
      <c r="EXN4" s="157"/>
      <c r="EXO4" s="157"/>
      <c r="EXP4" s="157"/>
      <c r="EXQ4" s="157"/>
      <c r="EXR4" s="157"/>
      <c r="EXS4" s="157"/>
      <c r="EXT4" s="157"/>
      <c r="EXU4" s="157"/>
      <c r="EXV4" s="157"/>
      <c r="EXW4" s="157"/>
      <c r="EXX4" s="157"/>
      <c r="EXY4" s="157"/>
      <c r="EXZ4" s="157"/>
      <c r="EYA4" s="157"/>
      <c r="EYB4" s="157"/>
      <c r="EYC4" s="157"/>
      <c r="EYD4" s="157"/>
      <c r="EYE4" s="157"/>
      <c r="EYF4" s="157"/>
      <c r="EYG4" s="157"/>
      <c r="EYH4" s="157"/>
      <c r="EYI4" s="157"/>
      <c r="EYJ4" s="157"/>
      <c r="EYK4" s="157"/>
      <c r="EYL4" s="157"/>
      <c r="EYM4" s="157"/>
      <c r="EYN4" s="157"/>
      <c r="EYO4" s="157"/>
      <c r="EYP4" s="157"/>
      <c r="EYQ4" s="157"/>
      <c r="EYR4" s="157"/>
      <c r="EYS4" s="157"/>
      <c r="EYT4" s="157"/>
      <c r="EYU4" s="157"/>
      <c r="EYV4" s="157"/>
      <c r="EYW4" s="157"/>
      <c r="EYX4" s="157"/>
      <c r="EYY4" s="157"/>
      <c r="EYZ4" s="157"/>
      <c r="EZA4" s="157"/>
      <c r="EZB4" s="157"/>
      <c r="EZC4" s="157"/>
      <c r="EZD4" s="157"/>
      <c r="EZE4" s="157"/>
      <c r="EZF4" s="157"/>
      <c r="EZG4" s="157"/>
      <c r="EZH4" s="157"/>
      <c r="EZI4" s="157"/>
      <c r="EZJ4" s="157"/>
      <c r="EZK4" s="157"/>
      <c r="EZL4" s="157"/>
      <c r="EZM4" s="157"/>
      <c r="EZN4" s="157"/>
      <c r="EZO4" s="157"/>
      <c r="EZP4" s="157"/>
      <c r="EZQ4" s="157"/>
      <c r="EZR4" s="157"/>
      <c r="EZS4" s="157"/>
      <c r="EZT4" s="157"/>
      <c r="EZU4" s="157"/>
      <c r="EZV4" s="157"/>
      <c r="EZW4" s="157"/>
      <c r="EZX4" s="157"/>
      <c r="EZY4" s="157"/>
      <c r="EZZ4" s="157"/>
      <c r="FAA4" s="157"/>
      <c r="FAB4" s="157"/>
      <c r="FAC4" s="157"/>
      <c r="FAD4" s="157"/>
      <c r="FAE4" s="157"/>
      <c r="FAF4" s="157"/>
      <c r="FAG4" s="157"/>
      <c r="FAH4" s="157"/>
      <c r="FAI4" s="157"/>
      <c r="FAJ4" s="157"/>
      <c r="FAK4" s="157"/>
      <c r="FAL4" s="157"/>
      <c r="FAM4" s="157"/>
      <c r="FAN4" s="157"/>
      <c r="FAO4" s="157"/>
      <c r="FAP4" s="157"/>
      <c r="FAQ4" s="157"/>
      <c r="FAR4" s="157"/>
      <c r="FAS4" s="157"/>
      <c r="FAT4" s="157"/>
      <c r="FAU4" s="157"/>
      <c r="FAV4" s="157"/>
      <c r="FAW4" s="157"/>
      <c r="FAX4" s="157"/>
      <c r="FAY4" s="157"/>
      <c r="FAZ4" s="157"/>
      <c r="FBA4" s="157"/>
      <c r="FBB4" s="157"/>
      <c r="FBC4" s="157"/>
      <c r="FBD4" s="157"/>
      <c r="FBE4" s="157"/>
      <c r="FBF4" s="157"/>
      <c r="FBG4" s="157"/>
      <c r="FBH4" s="157"/>
      <c r="FBI4" s="157"/>
      <c r="FBJ4" s="157"/>
      <c r="FBK4" s="157"/>
      <c r="FBL4" s="157"/>
      <c r="FBM4" s="157"/>
      <c r="FBN4" s="157"/>
      <c r="FBO4" s="157"/>
      <c r="FBP4" s="157"/>
      <c r="FBQ4" s="157"/>
      <c r="FBR4" s="157"/>
      <c r="FBS4" s="157"/>
      <c r="FBT4" s="157"/>
      <c r="FBU4" s="157"/>
      <c r="FBV4" s="157"/>
      <c r="FBW4" s="157"/>
      <c r="FBX4" s="157"/>
      <c r="FBY4" s="157"/>
      <c r="FBZ4" s="157"/>
      <c r="FCA4" s="157"/>
      <c r="FCB4" s="157"/>
      <c r="FCC4" s="157"/>
      <c r="FCD4" s="157"/>
      <c r="FCE4" s="157"/>
      <c r="FCF4" s="157"/>
      <c r="FCG4" s="157"/>
      <c r="FCH4" s="157"/>
      <c r="FCI4" s="157"/>
      <c r="FCJ4" s="157"/>
      <c r="FCK4" s="157"/>
      <c r="FCL4" s="157"/>
      <c r="FCM4" s="157"/>
      <c r="FCN4" s="157"/>
      <c r="FCO4" s="157"/>
      <c r="FCP4" s="157"/>
      <c r="FCQ4" s="157"/>
      <c r="FCR4" s="157"/>
      <c r="FCS4" s="157"/>
      <c r="FCT4" s="157"/>
      <c r="FCU4" s="157"/>
      <c r="FCV4" s="157"/>
      <c r="FCW4" s="157"/>
      <c r="FCX4" s="157"/>
      <c r="FCY4" s="157"/>
      <c r="FCZ4" s="157"/>
      <c r="FDA4" s="157"/>
      <c r="FDB4" s="157"/>
      <c r="FDC4" s="157"/>
      <c r="FDD4" s="157"/>
      <c r="FDE4" s="157"/>
      <c r="FDF4" s="157"/>
      <c r="FDG4" s="157"/>
      <c r="FDH4" s="157"/>
      <c r="FDI4" s="157"/>
      <c r="FDJ4" s="157"/>
      <c r="FDK4" s="157"/>
      <c r="FDL4" s="157"/>
      <c r="FDM4" s="157"/>
      <c r="FDN4" s="157"/>
      <c r="FDO4" s="157"/>
      <c r="FDP4" s="157"/>
      <c r="FDQ4" s="157"/>
      <c r="FDR4" s="157"/>
      <c r="FDS4" s="157"/>
      <c r="FDT4" s="157"/>
      <c r="FDU4" s="157"/>
      <c r="FDV4" s="157"/>
      <c r="FDW4" s="157"/>
      <c r="FDX4" s="157"/>
      <c r="FDY4" s="157"/>
      <c r="FDZ4" s="157"/>
      <c r="FEA4" s="157"/>
      <c r="FEB4" s="157"/>
      <c r="FEC4" s="157"/>
      <c r="FED4" s="157"/>
      <c r="FEE4" s="157"/>
      <c r="FEF4" s="157"/>
      <c r="FEG4" s="157"/>
      <c r="FEH4" s="157"/>
      <c r="FEI4" s="157"/>
      <c r="FEJ4" s="157"/>
      <c r="FEK4" s="157"/>
      <c r="FEL4" s="157"/>
      <c r="FEM4" s="157"/>
      <c r="FEN4" s="157"/>
      <c r="FEO4" s="157"/>
      <c r="FEP4" s="157"/>
      <c r="FEQ4" s="157"/>
      <c r="FER4" s="157"/>
      <c r="FES4" s="157"/>
      <c r="FET4" s="157"/>
      <c r="FEU4" s="157"/>
      <c r="FEV4" s="157"/>
      <c r="FEW4" s="157"/>
      <c r="FEX4" s="157"/>
      <c r="FEY4" s="157"/>
      <c r="FEZ4" s="157"/>
      <c r="FFA4" s="157"/>
      <c r="FFB4" s="157"/>
      <c r="FFC4" s="157"/>
      <c r="FFD4" s="157"/>
      <c r="FFE4" s="157"/>
      <c r="FFF4" s="157"/>
      <c r="FFG4" s="157"/>
      <c r="FFH4" s="157"/>
      <c r="FFI4" s="157"/>
      <c r="FFJ4" s="157"/>
      <c r="FFK4" s="157"/>
      <c r="FFL4" s="157"/>
      <c r="FFM4" s="157"/>
      <c r="FFN4" s="157"/>
      <c r="FFO4" s="157"/>
      <c r="FFP4" s="157"/>
      <c r="FFQ4" s="157"/>
      <c r="FFR4" s="157"/>
      <c r="FFS4" s="157"/>
      <c r="FFT4" s="157"/>
      <c r="FFU4" s="157"/>
      <c r="FFV4" s="157"/>
      <c r="FFW4" s="157"/>
      <c r="FFX4" s="157"/>
      <c r="FFY4" s="157"/>
      <c r="FFZ4" s="157"/>
      <c r="FGA4" s="157"/>
      <c r="FGB4" s="157"/>
      <c r="FGC4" s="157"/>
      <c r="FGD4" s="157"/>
      <c r="FGE4" s="157"/>
      <c r="FGF4" s="157"/>
      <c r="FGG4" s="157"/>
      <c r="FGH4" s="157"/>
      <c r="FGI4" s="157"/>
      <c r="FGJ4" s="157"/>
      <c r="FGK4" s="157"/>
      <c r="FGL4" s="157"/>
      <c r="FGM4" s="157"/>
      <c r="FGN4" s="157"/>
      <c r="FGO4" s="157"/>
      <c r="FGP4" s="157"/>
      <c r="FGQ4" s="157"/>
      <c r="FGR4" s="157"/>
      <c r="FGS4" s="157"/>
      <c r="FGT4" s="157"/>
      <c r="FGU4" s="157"/>
      <c r="FGV4" s="157"/>
      <c r="FGW4" s="157"/>
      <c r="FGX4" s="157"/>
      <c r="FGY4" s="157"/>
      <c r="FGZ4" s="157"/>
      <c r="FHA4" s="157"/>
      <c r="FHB4" s="157"/>
      <c r="FHC4" s="157"/>
      <c r="FHD4" s="157"/>
      <c r="FHE4" s="157"/>
      <c r="FHF4" s="157"/>
      <c r="FHG4" s="157"/>
      <c r="FHH4" s="157"/>
      <c r="FHI4" s="157"/>
      <c r="FHJ4" s="157"/>
      <c r="FHK4" s="157"/>
      <c r="FHL4" s="157"/>
      <c r="FHM4" s="157"/>
      <c r="FHN4" s="157"/>
      <c r="FHO4" s="157"/>
      <c r="FHP4" s="157"/>
      <c r="FHQ4" s="157"/>
      <c r="FHR4" s="157"/>
      <c r="FHS4" s="157"/>
      <c r="FHT4" s="157"/>
      <c r="FHU4" s="157"/>
      <c r="FHV4" s="157"/>
      <c r="FHW4" s="157"/>
      <c r="FHX4" s="157"/>
      <c r="FHY4" s="157"/>
      <c r="FHZ4" s="157"/>
      <c r="FIA4" s="157"/>
      <c r="FIB4" s="157"/>
      <c r="FIC4" s="157"/>
      <c r="FID4" s="157"/>
      <c r="FIE4" s="157"/>
      <c r="FIF4" s="157"/>
      <c r="FIG4" s="157"/>
      <c r="FIH4" s="157"/>
      <c r="FII4" s="157"/>
      <c r="FIJ4" s="157"/>
      <c r="FIK4" s="157"/>
      <c r="FIL4" s="157"/>
      <c r="FIM4" s="157"/>
      <c r="FIN4" s="157"/>
      <c r="FIO4" s="157"/>
      <c r="FIP4" s="157"/>
      <c r="FIQ4" s="157"/>
      <c r="FIR4" s="157"/>
      <c r="FIS4" s="157"/>
      <c r="FIT4" s="157"/>
      <c r="FIU4" s="157"/>
      <c r="FIV4" s="157"/>
      <c r="FIW4" s="157"/>
      <c r="FIX4" s="157"/>
      <c r="FIY4" s="157"/>
      <c r="FIZ4" s="157"/>
      <c r="FJA4" s="157"/>
      <c r="FJB4" s="157"/>
      <c r="FJC4" s="157"/>
      <c r="FJD4" s="157"/>
      <c r="FJE4" s="157"/>
      <c r="FJF4" s="157"/>
      <c r="FJG4" s="157"/>
      <c r="FJH4" s="157"/>
      <c r="FJI4" s="157"/>
      <c r="FJJ4" s="157"/>
      <c r="FJK4" s="157"/>
      <c r="FJL4" s="157"/>
      <c r="FJM4" s="157"/>
      <c r="FJN4" s="157"/>
      <c r="FJO4" s="157"/>
      <c r="FJP4" s="157"/>
      <c r="FJQ4" s="157"/>
      <c r="FJR4" s="157"/>
      <c r="FJS4" s="157"/>
      <c r="FJT4" s="157"/>
      <c r="FJU4" s="157"/>
      <c r="FJV4" s="157"/>
      <c r="FJW4" s="157"/>
      <c r="FJX4" s="157"/>
      <c r="FJY4" s="157"/>
      <c r="FJZ4" s="157"/>
      <c r="FKA4" s="157"/>
      <c r="FKB4" s="157"/>
      <c r="FKC4" s="157"/>
      <c r="FKD4" s="157"/>
      <c r="FKE4" s="157"/>
      <c r="FKF4" s="157"/>
      <c r="FKG4" s="157"/>
      <c r="FKH4" s="157"/>
      <c r="FKI4" s="157"/>
      <c r="FKJ4" s="157"/>
      <c r="FKK4" s="157"/>
      <c r="FKL4" s="157"/>
      <c r="FKM4" s="157"/>
      <c r="FKN4" s="157"/>
      <c r="FKO4" s="157"/>
      <c r="FKP4" s="157"/>
      <c r="FKQ4" s="157"/>
      <c r="FKR4" s="157"/>
      <c r="FKS4" s="157"/>
      <c r="FKT4" s="157"/>
      <c r="FKU4" s="157"/>
      <c r="FKV4" s="157"/>
      <c r="FKW4" s="157"/>
      <c r="FKX4" s="157"/>
      <c r="FKY4" s="157"/>
      <c r="FKZ4" s="157"/>
      <c r="FLA4" s="157"/>
      <c r="FLB4" s="157"/>
      <c r="FLC4" s="157"/>
      <c r="FLD4" s="157"/>
      <c r="FLE4" s="157"/>
      <c r="FLF4" s="157"/>
      <c r="FLG4" s="157"/>
      <c r="FLH4" s="157"/>
      <c r="FLI4" s="157"/>
      <c r="FLJ4" s="157"/>
      <c r="FLK4" s="157"/>
      <c r="FLL4" s="157"/>
      <c r="FLM4" s="157"/>
      <c r="FLN4" s="157"/>
      <c r="FLO4" s="157"/>
      <c r="FLP4" s="157"/>
      <c r="FLQ4" s="157"/>
      <c r="FLR4" s="157"/>
      <c r="FLS4" s="157"/>
      <c r="FLT4" s="157"/>
      <c r="FLU4" s="157"/>
      <c r="FLV4" s="157"/>
      <c r="FLW4" s="157"/>
      <c r="FLX4" s="157"/>
      <c r="FLY4" s="157"/>
      <c r="FLZ4" s="157"/>
      <c r="FMA4" s="157"/>
      <c r="FMB4" s="157"/>
      <c r="FMC4" s="157"/>
      <c r="FMD4" s="157"/>
      <c r="FME4" s="157"/>
      <c r="FMF4" s="157"/>
      <c r="FMG4" s="157"/>
      <c r="FMH4" s="157"/>
      <c r="FMI4" s="157"/>
      <c r="FMJ4" s="157"/>
      <c r="FMK4" s="157"/>
      <c r="FML4" s="157"/>
      <c r="FMM4" s="157"/>
      <c r="FMN4" s="157"/>
      <c r="FMO4" s="157"/>
      <c r="FMP4" s="157"/>
      <c r="FMQ4" s="157"/>
      <c r="FMR4" s="157"/>
      <c r="FMS4" s="157"/>
      <c r="FMT4" s="157"/>
      <c r="FMU4" s="157"/>
      <c r="FMV4" s="157"/>
      <c r="FMW4" s="157"/>
      <c r="FMX4" s="157"/>
      <c r="FMY4" s="157"/>
      <c r="FMZ4" s="157"/>
      <c r="FNA4" s="157"/>
      <c r="FNB4" s="157"/>
      <c r="FNC4" s="157"/>
      <c r="FND4" s="157"/>
      <c r="FNE4" s="157"/>
      <c r="FNF4" s="157"/>
      <c r="FNG4" s="157"/>
      <c r="FNH4" s="157"/>
      <c r="FNI4" s="157"/>
      <c r="FNJ4" s="157"/>
      <c r="FNK4" s="157"/>
      <c r="FNL4" s="157"/>
      <c r="FNM4" s="157"/>
      <c r="FNN4" s="157"/>
      <c r="FNO4" s="157"/>
      <c r="FNP4" s="157"/>
      <c r="FNQ4" s="157"/>
      <c r="FNR4" s="157"/>
      <c r="FNS4" s="157"/>
      <c r="FNT4" s="157"/>
      <c r="FNU4" s="157"/>
      <c r="FNV4" s="157"/>
      <c r="FNW4" s="157"/>
      <c r="FNX4" s="157"/>
      <c r="FNY4" s="157"/>
      <c r="FNZ4" s="157"/>
      <c r="FOA4" s="157"/>
      <c r="FOB4" s="157"/>
      <c r="FOC4" s="157"/>
      <c r="FOD4" s="157"/>
      <c r="FOE4" s="157"/>
      <c r="FOF4" s="157"/>
      <c r="FOG4" s="157"/>
      <c r="FOH4" s="157"/>
      <c r="FOI4" s="157"/>
      <c r="FOJ4" s="157"/>
      <c r="FOK4" s="157"/>
      <c r="FOL4" s="157"/>
      <c r="FOM4" s="157"/>
      <c r="FON4" s="157"/>
      <c r="FOO4" s="157"/>
      <c r="FOP4" s="157"/>
      <c r="FOQ4" s="157"/>
      <c r="FOR4" s="157"/>
      <c r="FOS4" s="157"/>
      <c r="FOT4" s="157"/>
      <c r="FOU4" s="157"/>
      <c r="FOV4" s="157"/>
      <c r="FOW4" s="157"/>
      <c r="FOX4" s="157"/>
      <c r="FOY4" s="157"/>
      <c r="FOZ4" s="157"/>
      <c r="FPA4" s="157"/>
      <c r="FPB4" s="157"/>
      <c r="FPC4" s="157"/>
      <c r="FPD4" s="157"/>
      <c r="FPE4" s="157"/>
      <c r="FPF4" s="157"/>
      <c r="FPG4" s="157"/>
      <c r="FPH4" s="157"/>
      <c r="FPI4" s="157"/>
      <c r="FPJ4" s="157"/>
      <c r="FPK4" s="157"/>
      <c r="FPL4" s="157"/>
      <c r="FPM4" s="157"/>
      <c r="FPN4" s="157"/>
      <c r="FPO4" s="157"/>
      <c r="FPP4" s="157"/>
      <c r="FPQ4" s="157"/>
      <c r="FPR4" s="157"/>
      <c r="FPS4" s="157"/>
      <c r="FPT4" s="157"/>
      <c r="FPU4" s="157"/>
      <c r="FPV4" s="157"/>
      <c r="FPW4" s="157"/>
      <c r="FPX4" s="157"/>
      <c r="FPY4" s="157"/>
      <c r="FPZ4" s="157"/>
      <c r="FQA4" s="157"/>
      <c r="FQB4" s="157"/>
      <c r="FQC4" s="157"/>
      <c r="FQD4" s="157"/>
      <c r="FQE4" s="157"/>
      <c r="FQF4" s="157"/>
      <c r="FQG4" s="157"/>
      <c r="FQH4" s="157"/>
      <c r="FQI4" s="157"/>
      <c r="FQJ4" s="157"/>
      <c r="FQK4" s="157"/>
      <c r="FQL4" s="157"/>
      <c r="FQM4" s="157"/>
      <c r="FQN4" s="157"/>
      <c r="FQO4" s="157"/>
      <c r="FQP4" s="157"/>
      <c r="FQQ4" s="157"/>
      <c r="FQR4" s="157"/>
      <c r="FQS4" s="157"/>
      <c r="FQT4" s="157"/>
      <c r="FQU4" s="157"/>
      <c r="FQV4" s="157"/>
      <c r="FQW4" s="157"/>
      <c r="FQX4" s="157"/>
      <c r="FQY4" s="157"/>
      <c r="FQZ4" s="157"/>
      <c r="FRA4" s="157"/>
      <c r="FRB4" s="157"/>
      <c r="FRC4" s="157"/>
      <c r="FRD4" s="157"/>
      <c r="FRE4" s="157"/>
      <c r="FRF4" s="157"/>
      <c r="FRG4" s="157"/>
      <c r="FRH4" s="157"/>
      <c r="FRI4" s="157"/>
      <c r="FRJ4" s="157"/>
      <c r="FRK4" s="157"/>
      <c r="FRL4" s="157"/>
      <c r="FRM4" s="157"/>
      <c r="FRN4" s="157"/>
      <c r="FRO4" s="157"/>
      <c r="FRP4" s="157"/>
      <c r="FRQ4" s="157"/>
      <c r="FRR4" s="157"/>
      <c r="FRS4" s="157"/>
      <c r="FRT4" s="157"/>
      <c r="FRU4" s="157"/>
      <c r="FRV4" s="157"/>
      <c r="FRW4" s="157"/>
      <c r="FRX4" s="157"/>
      <c r="FRY4" s="157"/>
      <c r="FRZ4" s="157"/>
      <c r="FSA4" s="157"/>
      <c r="FSB4" s="157"/>
      <c r="FSC4" s="157"/>
      <c r="FSD4" s="157"/>
      <c r="FSE4" s="157"/>
      <c r="FSF4" s="157"/>
      <c r="FSG4" s="157"/>
      <c r="FSH4" s="157"/>
      <c r="FSI4" s="157"/>
      <c r="FSJ4" s="157"/>
      <c r="FSK4" s="157"/>
      <c r="FSL4" s="157"/>
      <c r="FSM4" s="157"/>
      <c r="FSN4" s="157"/>
      <c r="FSO4" s="157"/>
      <c r="FSP4" s="157"/>
      <c r="FSQ4" s="157"/>
      <c r="FSR4" s="157"/>
      <c r="FSS4" s="157"/>
      <c r="FST4" s="157"/>
      <c r="FSU4" s="157"/>
      <c r="FSV4" s="157"/>
      <c r="FSW4" s="157"/>
      <c r="FSX4" s="157"/>
      <c r="FSY4" s="157"/>
      <c r="FSZ4" s="157"/>
      <c r="FTA4" s="157"/>
      <c r="FTB4" s="157"/>
      <c r="FTC4" s="157"/>
      <c r="FTD4" s="157"/>
      <c r="FTE4" s="157"/>
      <c r="FTF4" s="157"/>
      <c r="FTG4" s="157"/>
      <c r="FTH4" s="157"/>
      <c r="FTI4" s="157"/>
      <c r="FTJ4" s="157"/>
      <c r="FTK4" s="157"/>
      <c r="FTL4" s="157"/>
      <c r="FTM4" s="157"/>
      <c r="FTN4" s="157"/>
      <c r="FTO4" s="157"/>
      <c r="FTP4" s="157"/>
      <c r="FTQ4" s="157"/>
      <c r="FTR4" s="157"/>
      <c r="FTS4" s="157"/>
      <c r="FTT4" s="157"/>
      <c r="FTU4" s="157"/>
      <c r="FTV4" s="157"/>
      <c r="FTW4" s="157"/>
      <c r="FTX4" s="157"/>
      <c r="FTY4" s="157"/>
      <c r="FTZ4" s="157"/>
      <c r="FUA4" s="157"/>
      <c r="FUB4" s="157"/>
      <c r="FUC4" s="157"/>
      <c r="FUD4" s="157"/>
      <c r="FUE4" s="157"/>
      <c r="FUF4" s="157"/>
      <c r="FUG4" s="157"/>
      <c r="FUH4" s="157"/>
      <c r="FUI4" s="157"/>
      <c r="FUJ4" s="157"/>
      <c r="FUK4" s="157"/>
      <c r="FUL4" s="157"/>
      <c r="FUM4" s="157"/>
      <c r="FUN4" s="157"/>
      <c r="FUO4" s="157"/>
      <c r="FUP4" s="157"/>
      <c r="FUQ4" s="157"/>
      <c r="FUR4" s="157"/>
      <c r="FUS4" s="157"/>
      <c r="FUT4" s="157"/>
      <c r="FUU4" s="157"/>
      <c r="FUV4" s="157"/>
      <c r="FUW4" s="157"/>
      <c r="FUX4" s="157"/>
      <c r="FUY4" s="157"/>
      <c r="FUZ4" s="157"/>
      <c r="FVA4" s="157"/>
      <c r="FVB4" s="157"/>
      <c r="FVC4" s="157"/>
      <c r="FVD4" s="157"/>
      <c r="FVE4" s="157"/>
      <c r="FVF4" s="157"/>
      <c r="FVG4" s="157"/>
      <c r="FVH4" s="157"/>
      <c r="FVI4" s="157"/>
      <c r="FVJ4" s="157"/>
      <c r="FVK4" s="157"/>
      <c r="FVL4" s="157"/>
      <c r="FVM4" s="157"/>
      <c r="FVN4" s="157"/>
      <c r="FVO4" s="157"/>
      <c r="FVP4" s="157"/>
      <c r="FVQ4" s="157"/>
      <c r="FVR4" s="157"/>
      <c r="FVS4" s="157"/>
      <c r="FVT4" s="157"/>
      <c r="FVU4" s="157"/>
      <c r="FVV4" s="157"/>
      <c r="FVW4" s="157"/>
      <c r="FVX4" s="157"/>
      <c r="FVY4" s="157"/>
      <c r="FVZ4" s="157"/>
      <c r="FWA4" s="157"/>
      <c r="FWB4" s="157"/>
      <c r="FWC4" s="157"/>
      <c r="FWD4" s="157"/>
      <c r="FWE4" s="157"/>
      <c r="FWF4" s="157"/>
      <c r="FWG4" s="157"/>
      <c r="FWH4" s="157"/>
      <c r="FWI4" s="157"/>
      <c r="FWJ4" s="157"/>
      <c r="FWK4" s="157"/>
      <c r="FWL4" s="157"/>
      <c r="FWM4" s="157"/>
      <c r="FWN4" s="157"/>
      <c r="FWO4" s="157"/>
      <c r="FWP4" s="157"/>
      <c r="FWQ4" s="157"/>
      <c r="FWR4" s="157"/>
      <c r="FWS4" s="157"/>
      <c r="FWT4" s="157"/>
      <c r="FWU4" s="157"/>
      <c r="FWV4" s="157"/>
      <c r="FWW4" s="157"/>
      <c r="FWX4" s="157"/>
      <c r="FWY4" s="157"/>
      <c r="FWZ4" s="157"/>
      <c r="FXA4" s="157"/>
      <c r="FXB4" s="157"/>
      <c r="FXC4" s="157"/>
      <c r="FXD4" s="157"/>
      <c r="FXE4" s="157"/>
      <c r="FXF4" s="157"/>
      <c r="FXG4" s="157"/>
      <c r="FXH4" s="157"/>
      <c r="FXI4" s="157"/>
      <c r="FXJ4" s="157"/>
      <c r="FXK4" s="157"/>
      <c r="FXL4" s="157"/>
      <c r="FXM4" s="157"/>
      <c r="FXN4" s="157"/>
      <c r="FXO4" s="157"/>
      <c r="FXP4" s="157"/>
      <c r="FXQ4" s="157"/>
      <c r="FXR4" s="157"/>
      <c r="FXS4" s="157"/>
      <c r="FXT4" s="157"/>
      <c r="FXU4" s="157"/>
      <c r="FXV4" s="157"/>
      <c r="FXW4" s="157"/>
      <c r="FXX4" s="157"/>
      <c r="FXY4" s="157"/>
      <c r="FXZ4" s="157"/>
      <c r="FYA4" s="157"/>
      <c r="FYB4" s="157"/>
      <c r="FYC4" s="157"/>
      <c r="FYD4" s="157"/>
      <c r="FYE4" s="157"/>
      <c r="FYF4" s="157"/>
      <c r="FYG4" s="157"/>
      <c r="FYH4" s="157"/>
      <c r="FYI4" s="157"/>
      <c r="FYJ4" s="157"/>
      <c r="FYK4" s="157"/>
      <c r="FYL4" s="157"/>
      <c r="FYM4" s="157"/>
      <c r="FYN4" s="157"/>
      <c r="FYO4" s="157"/>
      <c r="FYP4" s="157"/>
      <c r="FYQ4" s="157"/>
      <c r="FYR4" s="157"/>
      <c r="FYS4" s="157"/>
      <c r="FYT4" s="157"/>
      <c r="FYU4" s="157"/>
      <c r="FYV4" s="157"/>
      <c r="FYW4" s="157"/>
      <c r="FYX4" s="157"/>
      <c r="FYY4" s="157"/>
      <c r="FYZ4" s="157"/>
      <c r="FZA4" s="157"/>
      <c r="FZB4" s="157"/>
      <c r="FZC4" s="157"/>
      <c r="FZD4" s="157"/>
      <c r="FZE4" s="157"/>
      <c r="FZF4" s="157"/>
      <c r="FZG4" s="157"/>
      <c r="FZH4" s="157"/>
      <c r="FZI4" s="157"/>
      <c r="FZJ4" s="157"/>
      <c r="FZK4" s="157"/>
      <c r="FZL4" s="157"/>
      <c r="FZM4" s="157"/>
      <c r="FZN4" s="157"/>
      <c r="FZO4" s="157"/>
      <c r="FZP4" s="157"/>
      <c r="FZQ4" s="157"/>
      <c r="FZR4" s="157"/>
      <c r="FZS4" s="157"/>
      <c r="FZT4" s="157"/>
      <c r="FZU4" s="157"/>
      <c r="FZV4" s="157"/>
      <c r="FZW4" s="157"/>
      <c r="FZX4" s="157"/>
      <c r="FZY4" s="157"/>
      <c r="FZZ4" s="157"/>
      <c r="GAA4" s="157"/>
      <c r="GAB4" s="157"/>
      <c r="GAC4" s="157"/>
      <c r="GAD4" s="157"/>
      <c r="GAE4" s="157"/>
      <c r="GAF4" s="157"/>
      <c r="GAG4" s="157"/>
      <c r="GAH4" s="157"/>
      <c r="GAI4" s="157"/>
      <c r="GAJ4" s="157"/>
      <c r="GAK4" s="157"/>
      <c r="GAL4" s="157"/>
      <c r="GAM4" s="157"/>
      <c r="GAN4" s="157"/>
      <c r="GAO4" s="157"/>
      <c r="GAP4" s="157"/>
      <c r="GAQ4" s="157"/>
      <c r="GAR4" s="157"/>
      <c r="GAS4" s="157"/>
      <c r="GAT4" s="157"/>
      <c r="GAU4" s="157"/>
      <c r="GAV4" s="157"/>
      <c r="GAW4" s="157"/>
      <c r="GAX4" s="157"/>
      <c r="GAY4" s="157"/>
      <c r="GAZ4" s="157"/>
      <c r="GBA4" s="157"/>
      <c r="GBB4" s="157"/>
      <c r="GBC4" s="157"/>
      <c r="GBD4" s="157"/>
      <c r="GBE4" s="157"/>
      <c r="GBF4" s="157"/>
      <c r="GBG4" s="157"/>
      <c r="GBH4" s="157"/>
      <c r="GBI4" s="157"/>
      <c r="GBJ4" s="157"/>
      <c r="GBK4" s="157"/>
      <c r="GBL4" s="157"/>
      <c r="GBM4" s="157"/>
      <c r="GBN4" s="157"/>
      <c r="GBO4" s="157"/>
      <c r="GBP4" s="157"/>
      <c r="GBQ4" s="157"/>
      <c r="GBR4" s="157"/>
      <c r="GBS4" s="157"/>
      <c r="GBT4" s="157"/>
      <c r="GBU4" s="157"/>
      <c r="GBV4" s="157"/>
      <c r="GBW4" s="157"/>
      <c r="GBX4" s="157"/>
      <c r="GBY4" s="157"/>
      <c r="GBZ4" s="157"/>
      <c r="GCA4" s="157"/>
      <c r="GCB4" s="157"/>
      <c r="GCC4" s="157"/>
      <c r="GCD4" s="157"/>
      <c r="GCE4" s="157"/>
      <c r="GCF4" s="157"/>
      <c r="GCG4" s="157"/>
      <c r="GCH4" s="157"/>
      <c r="GCI4" s="157"/>
      <c r="GCJ4" s="157"/>
      <c r="GCK4" s="157"/>
      <c r="GCL4" s="157"/>
      <c r="GCM4" s="157"/>
      <c r="GCN4" s="157"/>
      <c r="GCO4" s="157"/>
      <c r="GCP4" s="157"/>
      <c r="GCQ4" s="157"/>
      <c r="GCR4" s="157"/>
      <c r="GCS4" s="157"/>
      <c r="GCT4" s="157"/>
      <c r="GCU4" s="157"/>
      <c r="GCV4" s="157"/>
      <c r="GCW4" s="157"/>
      <c r="GCX4" s="157"/>
      <c r="GCY4" s="157"/>
      <c r="GCZ4" s="157"/>
      <c r="GDA4" s="157"/>
      <c r="GDB4" s="157"/>
      <c r="GDC4" s="157"/>
      <c r="GDD4" s="157"/>
      <c r="GDE4" s="157"/>
      <c r="GDF4" s="157"/>
      <c r="GDG4" s="157"/>
      <c r="GDH4" s="157"/>
      <c r="GDI4" s="157"/>
      <c r="GDJ4" s="157"/>
      <c r="GDK4" s="157"/>
      <c r="GDL4" s="157"/>
      <c r="GDM4" s="157"/>
      <c r="GDN4" s="157"/>
      <c r="GDO4" s="157"/>
      <c r="GDP4" s="157"/>
      <c r="GDQ4" s="157"/>
      <c r="GDR4" s="157"/>
      <c r="GDS4" s="157"/>
      <c r="GDT4" s="157"/>
      <c r="GDU4" s="157"/>
      <c r="GDV4" s="157"/>
      <c r="GDW4" s="157"/>
      <c r="GDX4" s="157"/>
      <c r="GDY4" s="157"/>
      <c r="GDZ4" s="157"/>
      <c r="GEA4" s="157"/>
      <c r="GEB4" s="157"/>
      <c r="GEC4" s="157"/>
      <c r="GED4" s="157"/>
      <c r="GEE4" s="157"/>
      <c r="GEF4" s="157"/>
      <c r="GEG4" s="157"/>
      <c r="GEH4" s="157"/>
      <c r="GEI4" s="157"/>
      <c r="GEJ4" s="157"/>
      <c r="GEK4" s="157"/>
      <c r="GEL4" s="157"/>
      <c r="GEM4" s="157"/>
      <c r="GEN4" s="157"/>
      <c r="GEO4" s="157"/>
      <c r="GEP4" s="157"/>
      <c r="GEQ4" s="157"/>
      <c r="GER4" s="157"/>
      <c r="GES4" s="157"/>
      <c r="GET4" s="157"/>
      <c r="GEU4" s="157"/>
      <c r="GEV4" s="157"/>
      <c r="GEW4" s="157"/>
      <c r="GEX4" s="157"/>
      <c r="GEY4" s="157"/>
      <c r="GEZ4" s="157"/>
      <c r="GFA4" s="157"/>
      <c r="GFB4" s="157"/>
      <c r="GFC4" s="157"/>
      <c r="GFD4" s="157"/>
      <c r="GFE4" s="157"/>
      <c r="GFF4" s="157"/>
      <c r="GFG4" s="157"/>
      <c r="GFH4" s="157"/>
      <c r="GFI4" s="157"/>
      <c r="GFJ4" s="157"/>
      <c r="GFK4" s="157"/>
      <c r="GFL4" s="157"/>
      <c r="GFM4" s="157"/>
      <c r="GFN4" s="157"/>
      <c r="GFO4" s="157"/>
      <c r="GFP4" s="157"/>
      <c r="GFQ4" s="157"/>
      <c r="GFR4" s="157"/>
      <c r="GFS4" s="157"/>
      <c r="GFT4" s="157"/>
      <c r="GFU4" s="157"/>
      <c r="GFV4" s="157"/>
      <c r="GFW4" s="157"/>
      <c r="GFX4" s="157"/>
      <c r="GFY4" s="157"/>
      <c r="GFZ4" s="157"/>
      <c r="GGA4" s="157"/>
      <c r="GGB4" s="157"/>
      <c r="GGC4" s="157"/>
      <c r="GGD4" s="157"/>
      <c r="GGE4" s="157"/>
      <c r="GGF4" s="157"/>
      <c r="GGG4" s="157"/>
      <c r="GGH4" s="157"/>
      <c r="GGI4" s="157"/>
      <c r="GGJ4" s="157"/>
      <c r="GGK4" s="157"/>
      <c r="GGL4" s="157"/>
      <c r="GGM4" s="157"/>
      <c r="GGN4" s="157"/>
      <c r="GGO4" s="157"/>
      <c r="GGP4" s="157"/>
      <c r="GGQ4" s="157"/>
      <c r="GGR4" s="157"/>
      <c r="GGS4" s="157"/>
      <c r="GGT4" s="157"/>
      <c r="GGU4" s="157"/>
      <c r="GGV4" s="157"/>
      <c r="GGW4" s="157"/>
      <c r="GGX4" s="157"/>
      <c r="GGY4" s="157"/>
      <c r="GGZ4" s="157"/>
      <c r="GHA4" s="157"/>
      <c r="GHB4" s="157"/>
      <c r="GHC4" s="157"/>
      <c r="GHD4" s="157"/>
      <c r="GHE4" s="157"/>
      <c r="GHF4" s="157"/>
      <c r="GHG4" s="157"/>
      <c r="GHH4" s="157"/>
      <c r="GHI4" s="157"/>
      <c r="GHJ4" s="157"/>
      <c r="GHK4" s="157"/>
      <c r="GHL4" s="157"/>
      <c r="GHM4" s="157"/>
      <c r="GHN4" s="157"/>
      <c r="GHO4" s="157"/>
      <c r="GHP4" s="157"/>
      <c r="GHQ4" s="157"/>
      <c r="GHR4" s="157"/>
      <c r="GHS4" s="157"/>
      <c r="GHT4" s="157"/>
      <c r="GHU4" s="157"/>
      <c r="GHV4" s="157"/>
      <c r="GHW4" s="157"/>
      <c r="GHX4" s="157"/>
      <c r="GHY4" s="157"/>
      <c r="GHZ4" s="157"/>
      <c r="GIA4" s="157"/>
      <c r="GIB4" s="157"/>
      <c r="GIC4" s="157"/>
      <c r="GID4" s="157"/>
      <c r="GIE4" s="157"/>
      <c r="GIF4" s="157"/>
      <c r="GIG4" s="157"/>
      <c r="GIH4" s="157"/>
      <c r="GII4" s="157"/>
      <c r="GIJ4" s="157"/>
      <c r="GIK4" s="157"/>
      <c r="GIL4" s="157"/>
      <c r="GIM4" s="157"/>
      <c r="GIN4" s="157"/>
      <c r="GIO4" s="157"/>
      <c r="GIP4" s="157"/>
      <c r="GIQ4" s="157"/>
      <c r="GIR4" s="157"/>
      <c r="GIS4" s="157"/>
      <c r="GIT4" s="157"/>
      <c r="GIU4" s="157"/>
      <c r="GIV4" s="157"/>
      <c r="GIW4" s="157"/>
      <c r="GIX4" s="157"/>
      <c r="GIY4" s="157"/>
      <c r="GIZ4" s="157"/>
      <c r="GJA4" s="157"/>
      <c r="GJB4" s="157"/>
      <c r="GJC4" s="157"/>
      <c r="GJD4" s="157"/>
      <c r="GJE4" s="157"/>
      <c r="GJF4" s="157"/>
      <c r="GJG4" s="157"/>
      <c r="GJH4" s="157"/>
      <c r="GJI4" s="157"/>
      <c r="GJJ4" s="157"/>
      <c r="GJK4" s="157"/>
      <c r="GJL4" s="157"/>
      <c r="GJM4" s="157"/>
      <c r="GJN4" s="157"/>
      <c r="GJO4" s="157"/>
      <c r="GJP4" s="157"/>
      <c r="GJQ4" s="157"/>
      <c r="GJR4" s="157"/>
      <c r="GJS4" s="157"/>
      <c r="GJT4" s="157"/>
      <c r="GJU4" s="157"/>
      <c r="GJV4" s="157"/>
      <c r="GJW4" s="157"/>
      <c r="GJX4" s="157"/>
      <c r="GJY4" s="157"/>
      <c r="GJZ4" s="157"/>
      <c r="GKA4" s="157"/>
      <c r="GKB4" s="157"/>
      <c r="GKC4" s="157"/>
      <c r="GKD4" s="157"/>
      <c r="GKE4" s="157"/>
      <c r="GKF4" s="157"/>
      <c r="GKG4" s="157"/>
      <c r="GKH4" s="157"/>
      <c r="GKI4" s="157"/>
      <c r="GKJ4" s="157"/>
      <c r="GKK4" s="157"/>
      <c r="GKL4" s="157"/>
      <c r="GKM4" s="157"/>
      <c r="GKN4" s="157"/>
      <c r="GKO4" s="157"/>
      <c r="GKP4" s="157"/>
      <c r="GKQ4" s="157"/>
      <c r="GKR4" s="157"/>
      <c r="GKS4" s="157"/>
      <c r="GKT4" s="157"/>
      <c r="GKU4" s="157"/>
      <c r="GKV4" s="157"/>
      <c r="GKW4" s="157"/>
      <c r="GKX4" s="157"/>
      <c r="GKY4" s="157"/>
      <c r="GKZ4" s="157"/>
      <c r="GLA4" s="157"/>
      <c r="GLB4" s="157"/>
      <c r="GLC4" s="157"/>
      <c r="GLD4" s="157"/>
      <c r="GLE4" s="157"/>
      <c r="GLF4" s="157"/>
      <c r="GLG4" s="157"/>
      <c r="GLH4" s="157"/>
      <c r="GLI4" s="157"/>
      <c r="GLJ4" s="157"/>
      <c r="GLK4" s="157"/>
      <c r="GLL4" s="157"/>
      <c r="GLM4" s="157"/>
      <c r="GLN4" s="157"/>
      <c r="GLO4" s="157"/>
      <c r="GLP4" s="157"/>
      <c r="GLQ4" s="157"/>
      <c r="GLR4" s="157"/>
      <c r="GLS4" s="157"/>
      <c r="GLT4" s="157"/>
      <c r="GLU4" s="157"/>
      <c r="GLV4" s="157"/>
      <c r="GLW4" s="157"/>
      <c r="GLX4" s="157"/>
      <c r="GLY4" s="157"/>
      <c r="GLZ4" s="157"/>
      <c r="GMA4" s="157"/>
      <c r="GMB4" s="157"/>
      <c r="GMC4" s="157"/>
      <c r="GMD4" s="157"/>
      <c r="GME4" s="157"/>
      <c r="GMF4" s="157"/>
      <c r="GMG4" s="157"/>
      <c r="GMH4" s="157"/>
      <c r="GMI4" s="157"/>
      <c r="GMJ4" s="157"/>
      <c r="GMK4" s="157"/>
      <c r="GML4" s="157"/>
      <c r="GMM4" s="157"/>
      <c r="GMN4" s="157"/>
      <c r="GMO4" s="157"/>
      <c r="GMP4" s="157"/>
      <c r="GMQ4" s="157"/>
      <c r="GMR4" s="157"/>
      <c r="GMS4" s="157"/>
      <c r="GMT4" s="157"/>
      <c r="GMU4" s="157"/>
      <c r="GMV4" s="157"/>
      <c r="GMW4" s="157"/>
      <c r="GMX4" s="157"/>
      <c r="GMY4" s="157"/>
      <c r="GMZ4" s="157"/>
      <c r="GNA4" s="157"/>
      <c r="GNB4" s="157"/>
      <c r="GNC4" s="157"/>
      <c r="GND4" s="157"/>
      <c r="GNE4" s="157"/>
      <c r="GNF4" s="157"/>
      <c r="GNG4" s="157"/>
      <c r="GNH4" s="157"/>
      <c r="GNI4" s="157"/>
      <c r="GNJ4" s="157"/>
      <c r="GNK4" s="157"/>
      <c r="GNL4" s="157"/>
      <c r="GNM4" s="157"/>
      <c r="GNN4" s="157"/>
      <c r="GNO4" s="157"/>
      <c r="GNP4" s="157"/>
      <c r="GNQ4" s="157"/>
      <c r="GNR4" s="157"/>
      <c r="GNS4" s="157"/>
      <c r="GNT4" s="157"/>
      <c r="GNU4" s="157"/>
      <c r="GNV4" s="157"/>
      <c r="GNW4" s="157"/>
      <c r="GNX4" s="157"/>
      <c r="GNY4" s="157"/>
      <c r="GNZ4" s="157"/>
      <c r="GOA4" s="157"/>
      <c r="GOB4" s="157"/>
      <c r="GOC4" s="157"/>
      <c r="GOD4" s="157"/>
      <c r="GOE4" s="157"/>
      <c r="GOF4" s="157"/>
      <c r="GOG4" s="157"/>
      <c r="GOH4" s="157"/>
      <c r="GOI4" s="157"/>
      <c r="GOJ4" s="157"/>
      <c r="GOK4" s="157"/>
      <c r="GOL4" s="157"/>
      <c r="GOM4" s="157"/>
      <c r="GON4" s="157"/>
      <c r="GOO4" s="157"/>
      <c r="GOP4" s="157"/>
      <c r="GOQ4" s="157"/>
      <c r="GOR4" s="157"/>
      <c r="GOS4" s="157"/>
      <c r="GOT4" s="157"/>
      <c r="GOU4" s="157"/>
      <c r="GOV4" s="157"/>
      <c r="GOW4" s="157"/>
      <c r="GOX4" s="157"/>
      <c r="GOY4" s="157"/>
      <c r="GOZ4" s="157"/>
      <c r="GPA4" s="157"/>
      <c r="GPB4" s="157"/>
      <c r="GPC4" s="157"/>
      <c r="GPD4" s="157"/>
      <c r="GPE4" s="157"/>
      <c r="GPF4" s="157"/>
      <c r="GPG4" s="157"/>
      <c r="GPH4" s="157"/>
      <c r="GPI4" s="157"/>
      <c r="GPJ4" s="157"/>
      <c r="GPK4" s="157"/>
      <c r="GPL4" s="157"/>
      <c r="GPM4" s="157"/>
      <c r="GPN4" s="157"/>
      <c r="GPO4" s="157"/>
      <c r="GPP4" s="157"/>
      <c r="GPQ4" s="157"/>
      <c r="GPR4" s="157"/>
      <c r="GPS4" s="157"/>
      <c r="GPT4" s="157"/>
      <c r="GPU4" s="157"/>
      <c r="GPV4" s="157"/>
      <c r="GPW4" s="157"/>
      <c r="GPX4" s="157"/>
      <c r="GPY4" s="157"/>
      <c r="GPZ4" s="157"/>
      <c r="GQA4" s="157"/>
      <c r="GQB4" s="157"/>
      <c r="GQC4" s="157"/>
      <c r="GQD4" s="157"/>
      <c r="GQE4" s="157"/>
      <c r="GQF4" s="157"/>
      <c r="GQG4" s="157"/>
      <c r="GQH4" s="157"/>
      <c r="GQI4" s="157"/>
      <c r="GQJ4" s="157"/>
      <c r="GQK4" s="157"/>
      <c r="GQL4" s="157"/>
      <c r="GQM4" s="157"/>
      <c r="GQN4" s="157"/>
      <c r="GQO4" s="157"/>
      <c r="GQP4" s="157"/>
      <c r="GQQ4" s="157"/>
      <c r="GQR4" s="157"/>
      <c r="GQS4" s="157"/>
      <c r="GQT4" s="157"/>
      <c r="GQU4" s="157"/>
      <c r="GQV4" s="157"/>
      <c r="GQW4" s="157"/>
      <c r="GQX4" s="157"/>
      <c r="GQY4" s="157"/>
      <c r="GQZ4" s="157"/>
      <c r="GRA4" s="157"/>
      <c r="GRB4" s="157"/>
      <c r="GRC4" s="157"/>
      <c r="GRD4" s="157"/>
      <c r="GRE4" s="157"/>
      <c r="GRF4" s="157"/>
      <c r="GRG4" s="157"/>
      <c r="GRH4" s="157"/>
      <c r="GRI4" s="157"/>
      <c r="GRJ4" s="157"/>
      <c r="GRK4" s="157"/>
      <c r="GRL4" s="157"/>
      <c r="GRM4" s="157"/>
      <c r="GRN4" s="157"/>
      <c r="GRO4" s="157"/>
      <c r="GRP4" s="157"/>
      <c r="GRQ4" s="157"/>
      <c r="GRR4" s="157"/>
      <c r="GRS4" s="157"/>
      <c r="GRT4" s="157"/>
      <c r="GRU4" s="157"/>
      <c r="GRV4" s="157"/>
      <c r="GRW4" s="157"/>
      <c r="GRX4" s="157"/>
      <c r="GRY4" s="157"/>
      <c r="GRZ4" s="157"/>
      <c r="GSA4" s="157"/>
      <c r="GSB4" s="157"/>
      <c r="GSC4" s="157"/>
      <c r="GSD4" s="157"/>
      <c r="GSE4" s="157"/>
      <c r="GSF4" s="157"/>
      <c r="GSG4" s="157"/>
      <c r="GSH4" s="157"/>
      <c r="GSI4" s="157"/>
      <c r="GSJ4" s="157"/>
      <c r="GSK4" s="157"/>
      <c r="GSL4" s="157"/>
      <c r="GSM4" s="157"/>
      <c r="GSN4" s="157"/>
      <c r="GSO4" s="157"/>
      <c r="GSP4" s="157"/>
      <c r="GSQ4" s="157"/>
      <c r="GSR4" s="157"/>
      <c r="GSS4" s="157"/>
      <c r="GST4" s="157"/>
      <c r="GSU4" s="157"/>
      <c r="GSV4" s="157"/>
      <c r="GSW4" s="157"/>
      <c r="GSX4" s="157"/>
      <c r="GSY4" s="157"/>
      <c r="GSZ4" s="157"/>
      <c r="GTA4" s="157"/>
      <c r="GTB4" s="157"/>
      <c r="GTC4" s="157"/>
      <c r="GTD4" s="157"/>
      <c r="GTE4" s="157"/>
      <c r="GTF4" s="157"/>
      <c r="GTG4" s="157"/>
      <c r="GTH4" s="157"/>
      <c r="GTI4" s="157"/>
      <c r="GTJ4" s="157"/>
      <c r="GTK4" s="157"/>
      <c r="GTL4" s="157"/>
      <c r="GTM4" s="157"/>
      <c r="GTN4" s="157"/>
      <c r="GTO4" s="157"/>
      <c r="GTP4" s="157"/>
      <c r="GTQ4" s="157"/>
      <c r="GTR4" s="157"/>
      <c r="GTS4" s="157"/>
      <c r="GTT4" s="157"/>
      <c r="GTU4" s="157"/>
      <c r="GTV4" s="157"/>
      <c r="GTW4" s="157"/>
      <c r="GTX4" s="157"/>
      <c r="GTY4" s="157"/>
      <c r="GTZ4" s="157"/>
      <c r="GUA4" s="157"/>
      <c r="GUB4" s="157"/>
      <c r="GUC4" s="157"/>
      <c r="GUD4" s="157"/>
      <c r="GUE4" s="157"/>
      <c r="GUF4" s="157"/>
      <c r="GUG4" s="157"/>
      <c r="GUH4" s="157"/>
      <c r="GUI4" s="157"/>
      <c r="GUJ4" s="157"/>
      <c r="GUK4" s="157"/>
      <c r="GUL4" s="157"/>
      <c r="GUM4" s="157"/>
      <c r="GUN4" s="157"/>
      <c r="GUO4" s="157"/>
      <c r="GUP4" s="157"/>
      <c r="GUQ4" s="157"/>
      <c r="GUR4" s="157"/>
      <c r="GUS4" s="157"/>
      <c r="GUT4" s="157"/>
      <c r="GUU4" s="157"/>
      <c r="GUV4" s="157"/>
      <c r="GUW4" s="157"/>
      <c r="GUX4" s="157"/>
      <c r="GUY4" s="157"/>
      <c r="GUZ4" s="157"/>
      <c r="GVA4" s="157"/>
      <c r="GVB4" s="157"/>
      <c r="GVC4" s="157"/>
      <c r="GVD4" s="157"/>
      <c r="GVE4" s="157"/>
      <c r="GVF4" s="157"/>
      <c r="GVG4" s="157"/>
      <c r="GVH4" s="157"/>
      <c r="GVI4" s="157"/>
      <c r="GVJ4" s="157"/>
      <c r="GVK4" s="157"/>
      <c r="GVL4" s="157"/>
      <c r="GVM4" s="157"/>
      <c r="GVN4" s="157"/>
      <c r="GVO4" s="157"/>
      <c r="GVP4" s="157"/>
      <c r="GVQ4" s="157"/>
      <c r="GVR4" s="157"/>
      <c r="GVS4" s="157"/>
      <c r="GVT4" s="157"/>
      <c r="GVU4" s="157"/>
      <c r="GVV4" s="157"/>
      <c r="GVW4" s="157"/>
      <c r="GVX4" s="157"/>
      <c r="GVY4" s="157"/>
      <c r="GVZ4" s="157"/>
      <c r="GWA4" s="157"/>
      <c r="GWB4" s="157"/>
      <c r="GWC4" s="157"/>
      <c r="GWD4" s="157"/>
      <c r="GWE4" s="157"/>
      <c r="GWF4" s="157"/>
      <c r="GWG4" s="157"/>
      <c r="GWH4" s="157"/>
      <c r="GWI4" s="157"/>
      <c r="GWJ4" s="157"/>
      <c r="GWK4" s="157"/>
      <c r="GWL4" s="157"/>
      <c r="GWM4" s="157"/>
      <c r="GWN4" s="157"/>
      <c r="GWO4" s="157"/>
      <c r="GWP4" s="157"/>
      <c r="GWQ4" s="157"/>
      <c r="GWR4" s="157"/>
      <c r="GWS4" s="157"/>
      <c r="GWT4" s="157"/>
      <c r="GWU4" s="157"/>
      <c r="GWV4" s="157"/>
      <c r="GWW4" s="157"/>
      <c r="GWX4" s="157"/>
      <c r="GWY4" s="157"/>
      <c r="GWZ4" s="157"/>
      <c r="GXA4" s="157"/>
      <c r="GXB4" s="157"/>
      <c r="GXC4" s="157"/>
      <c r="GXD4" s="157"/>
      <c r="GXE4" s="157"/>
      <c r="GXF4" s="157"/>
      <c r="GXG4" s="157"/>
      <c r="GXH4" s="157"/>
      <c r="GXI4" s="157"/>
      <c r="GXJ4" s="157"/>
      <c r="GXK4" s="157"/>
      <c r="GXL4" s="157"/>
      <c r="GXM4" s="157"/>
      <c r="GXN4" s="157"/>
      <c r="GXO4" s="157"/>
      <c r="GXP4" s="157"/>
      <c r="GXQ4" s="157"/>
      <c r="GXR4" s="157"/>
      <c r="GXS4" s="157"/>
      <c r="GXT4" s="157"/>
      <c r="GXU4" s="157"/>
      <c r="GXV4" s="157"/>
      <c r="GXW4" s="157"/>
      <c r="GXX4" s="157"/>
      <c r="GXY4" s="157"/>
      <c r="GXZ4" s="157"/>
      <c r="GYA4" s="157"/>
      <c r="GYB4" s="157"/>
      <c r="GYC4" s="157"/>
      <c r="GYD4" s="157"/>
      <c r="GYE4" s="157"/>
      <c r="GYF4" s="157"/>
      <c r="GYG4" s="157"/>
      <c r="GYH4" s="157"/>
      <c r="GYI4" s="157"/>
      <c r="GYJ4" s="157"/>
      <c r="GYK4" s="157"/>
      <c r="GYL4" s="157"/>
      <c r="GYM4" s="157"/>
      <c r="GYN4" s="157"/>
      <c r="GYO4" s="157"/>
      <c r="GYP4" s="157"/>
      <c r="GYQ4" s="157"/>
      <c r="GYR4" s="157"/>
      <c r="GYS4" s="157"/>
      <c r="GYT4" s="157"/>
      <c r="GYU4" s="157"/>
      <c r="GYV4" s="157"/>
      <c r="GYW4" s="157"/>
      <c r="GYX4" s="157"/>
      <c r="GYY4" s="157"/>
      <c r="GYZ4" s="157"/>
      <c r="GZA4" s="157"/>
      <c r="GZB4" s="157"/>
      <c r="GZC4" s="157"/>
      <c r="GZD4" s="157"/>
      <c r="GZE4" s="157"/>
      <c r="GZF4" s="157"/>
      <c r="GZG4" s="157"/>
      <c r="GZH4" s="157"/>
      <c r="GZI4" s="157"/>
      <c r="GZJ4" s="157"/>
      <c r="GZK4" s="157"/>
      <c r="GZL4" s="157"/>
      <c r="GZM4" s="157"/>
      <c r="GZN4" s="157"/>
      <c r="GZO4" s="157"/>
      <c r="GZP4" s="157"/>
      <c r="GZQ4" s="157"/>
      <c r="GZR4" s="157"/>
      <c r="GZS4" s="157"/>
      <c r="GZT4" s="157"/>
      <c r="GZU4" s="157"/>
      <c r="GZV4" s="157"/>
      <c r="GZW4" s="157"/>
      <c r="GZX4" s="157"/>
      <c r="GZY4" s="157"/>
      <c r="GZZ4" s="157"/>
      <c r="HAA4" s="157"/>
      <c r="HAB4" s="157"/>
      <c r="HAC4" s="157"/>
      <c r="HAD4" s="157"/>
      <c r="HAE4" s="157"/>
      <c r="HAF4" s="157"/>
      <c r="HAG4" s="157"/>
      <c r="HAH4" s="157"/>
      <c r="HAI4" s="157"/>
      <c r="HAJ4" s="157"/>
      <c r="HAK4" s="157"/>
      <c r="HAL4" s="157"/>
      <c r="HAM4" s="157"/>
      <c r="HAN4" s="157"/>
      <c r="HAO4" s="157"/>
      <c r="HAP4" s="157"/>
      <c r="HAQ4" s="157"/>
      <c r="HAR4" s="157"/>
      <c r="HAS4" s="157"/>
      <c r="HAT4" s="157"/>
      <c r="HAU4" s="157"/>
      <c r="HAV4" s="157"/>
      <c r="HAW4" s="157"/>
      <c r="HAX4" s="157"/>
      <c r="HAY4" s="157"/>
      <c r="HAZ4" s="157"/>
      <c r="HBA4" s="157"/>
      <c r="HBB4" s="157"/>
      <c r="HBC4" s="157"/>
      <c r="HBD4" s="157"/>
      <c r="HBE4" s="157"/>
      <c r="HBF4" s="157"/>
      <c r="HBG4" s="157"/>
      <c r="HBH4" s="157"/>
      <c r="HBI4" s="157"/>
      <c r="HBJ4" s="157"/>
      <c r="HBK4" s="157"/>
      <c r="HBL4" s="157"/>
      <c r="HBM4" s="157"/>
      <c r="HBN4" s="157"/>
      <c r="HBO4" s="157"/>
      <c r="HBP4" s="157"/>
      <c r="HBQ4" s="157"/>
      <c r="HBR4" s="157"/>
      <c r="HBS4" s="157"/>
      <c r="HBT4" s="157"/>
      <c r="HBU4" s="157"/>
      <c r="HBV4" s="157"/>
      <c r="HBW4" s="157"/>
      <c r="HBX4" s="157"/>
      <c r="HBY4" s="157"/>
      <c r="HBZ4" s="157"/>
      <c r="HCA4" s="157"/>
      <c r="HCB4" s="157"/>
      <c r="HCC4" s="157"/>
      <c r="HCD4" s="157"/>
      <c r="HCE4" s="157"/>
      <c r="HCF4" s="157"/>
      <c r="HCG4" s="157"/>
      <c r="HCH4" s="157"/>
      <c r="HCI4" s="157"/>
      <c r="HCJ4" s="157"/>
      <c r="HCK4" s="157"/>
      <c r="HCL4" s="157"/>
      <c r="HCM4" s="157"/>
      <c r="HCN4" s="157"/>
      <c r="HCO4" s="157"/>
      <c r="HCP4" s="157"/>
      <c r="HCQ4" s="157"/>
      <c r="HCR4" s="157"/>
      <c r="HCS4" s="157"/>
      <c r="HCT4" s="157"/>
      <c r="HCU4" s="157"/>
      <c r="HCV4" s="157"/>
      <c r="HCW4" s="157"/>
      <c r="HCX4" s="157"/>
      <c r="HCY4" s="157"/>
      <c r="HCZ4" s="157"/>
      <c r="HDA4" s="157"/>
      <c r="HDB4" s="157"/>
      <c r="HDC4" s="157"/>
      <c r="HDD4" s="157"/>
      <c r="HDE4" s="157"/>
      <c r="HDF4" s="157"/>
      <c r="HDG4" s="157"/>
      <c r="HDH4" s="157"/>
      <c r="HDI4" s="157"/>
      <c r="HDJ4" s="157"/>
      <c r="HDK4" s="157"/>
      <c r="HDL4" s="157"/>
      <c r="HDM4" s="157"/>
      <c r="HDN4" s="157"/>
      <c r="HDO4" s="157"/>
      <c r="HDP4" s="157"/>
      <c r="HDQ4" s="157"/>
      <c r="HDR4" s="157"/>
      <c r="HDS4" s="157"/>
      <c r="HDT4" s="157"/>
      <c r="HDU4" s="157"/>
      <c r="HDV4" s="157"/>
      <c r="HDW4" s="157"/>
      <c r="HDX4" s="157"/>
      <c r="HDY4" s="157"/>
      <c r="HDZ4" s="157"/>
      <c r="HEA4" s="157"/>
      <c r="HEB4" s="157"/>
      <c r="HEC4" s="157"/>
      <c r="HED4" s="157"/>
      <c r="HEE4" s="157"/>
      <c r="HEF4" s="157"/>
      <c r="HEG4" s="157"/>
      <c r="HEH4" s="157"/>
      <c r="HEI4" s="157"/>
      <c r="HEJ4" s="157"/>
      <c r="HEK4" s="157"/>
      <c r="HEL4" s="157"/>
      <c r="HEM4" s="157"/>
      <c r="HEN4" s="157"/>
      <c r="HEO4" s="157"/>
      <c r="HEP4" s="157"/>
      <c r="HEQ4" s="157"/>
      <c r="HER4" s="157"/>
      <c r="HES4" s="157"/>
      <c r="HET4" s="157"/>
      <c r="HEU4" s="157"/>
      <c r="HEV4" s="157"/>
      <c r="HEW4" s="157"/>
      <c r="HEX4" s="157"/>
      <c r="HEY4" s="157"/>
      <c r="HEZ4" s="157"/>
      <c r="HFA4" s="157"/>
      <c r="HFB4" s="157"/>
      <c r="HFC4" s="157"/>
      <c r="HFD4" s="157"/>
      <c r="HFE4" s="157"/>
      <c r="HFF4" s="157"/>
      <c r="HFG4" s="157"/>
      <c r="HFH4" s="157"/>
      <c r="HFI4" s="157"/>
      <c r="HFJ4" s="157"/>
      <c r="HFK4" s="157"/>
      <c r="HFL4" s="157"/>
      <c r="HFM4" s="157"/>
      <c r="HFN4" s="157"/>
      <c r="HFO4" s="157"/>
      <c r="HFP4" s="157"/>
      <c r="HFQ4" s="157"/>
      <c r="HFR4" s="157"/>
      <c r="HFS4" s="157"/>
      <c r="HFT4" s="157"/>
      <c r="HFU4" s="157"/>
      <c r="HFV4" s="157"/>
      <c r="HFW4" s="157"/>
      <c r="HFX4" s="157"/>
      <c r="HFY4" s="157"/>
      <c r="HFZ4" s="157"/>
      <c r="HGA4" s="157"/>
      <c r="HGB4" s="157"/>
      <c r="HGC4" s="157"/>
      <c r="HGD4" s="157"/>
      <c r="HGE4" s="157"/>
      <c r="HGF4" s="157"/>
      <c r="HGG4" s="157"/>
      <c r="HGH4" s="157"/>
      <c r="HGI4" s="157"/>
      <c r="HGJ4" s="157"/>
      <c r="HGK4" s="157"/>
      <c r="HGL4" s="157"/>
      <c r="HGM4" s="157"/>
      <c r="HGN4" s="157"/>
      <c r="HGO4" s="157"/>
      <c r="HGP4" s="157"/>
      <c r="HGQ4" s="157"/>
      <c r="HGR4" s="157"/>
      <c r="HGS4" s="157"/>
      <c r="HGT4" s="157"/>
      <c r="HGU4" s="157"/>
      <c r="HGV4" s="157"/>
      <c r="HGW4" s="157"/>
      <c r="HGX4" s="157"/>
      <c r="HGY4" s="157"/>
      <c r="HGZ4" s="157"/>
      <c r="HHA4" s="157"/>
      <c r="HHB4" s="157"/>
      <c r="HHC4" s="157"/>
      <c r="HHD4" s="157"/>
      <c r="HHE4" s="157"/>
      <c r="HHF4" s="157"/>
      <c r="HHG4" s="157"/>
      <c r="HHH4" s="157"/>
      <c r="HHI4" s="157"/>
      <c r="HHJ4" s="157"/>
      <c r="HHK4" s="157"/>
      <c r="HHL4" s="157"/>
      <c r="HHM4" s="157"/>
      <c r="HHN4" s="157"/>
      <c r="HHO4" s="157"/>
      <c r="HHP4" s="157"/>
      <c r="HHQ4" s="157"/>
      <c r="HHR4" s="157"/>
      <c r="HHS4" s="157"/>
      <c r="HHT4" s="157"/>
      <c r="HHU4" s="157"/>
      <c r="HHV4" s="157"/>
      <c r="HHW4" s="157"/>
      <c r="HHX4" s="157"/>
      <c r="HHY4" s="157"/>
      <c r="HHZ4" s="157"/>
      <c r="HIA4" s="157"/>
      <c r="HIB4" s="157"/>
      <c r="HIC4" s="157"/>
      <c r="HID4" s="157"/>
      <c r="HIE4" s="157"/>
      <c r="HIF4" s="157"/>
      <c r="HIG4" s="157"/>
      <c r="HIH4" s="157"/>
      <c r="HII4" s="157"/>
      <c r="HIJ4" s="157"/>
      <c r="HIK4" s="157"/>
      <c r="HIL4" s="157"/>
      <c r="HIM4" s="157"/>
      <c r="HIN4" s="157"/>
      <c r="HIO4" s="157"/>
      <c r="HIP4" s="157"/>
      <c r="HIQ4" s="157"/>
      <c r="HIR4" s="157"/>
      <c r="HIS4" s="157"/>
      <c r="HIT4" s="157"/>
      <c r="HIU4" s="157"/>
      <c r="HIV4" s="157"/>
      <c r="HIW4" s="157"/>
      <c r="HIX4" s="157"/>
      <c r="HIY4" s="157"/>
      <c r="HIZ4" s="157"/>
      <c r="HJA4" s="157"/>
      <c r="HJB4" s="157"/>
      <c r="HJC4" s="157"/>
      <c r="HJD4" s="157"/>
      <c r="HJE4" s="157"/>
      <c r="HJF4" s="157"/>
      <c r="HJG4" s="157"/>
      <c r="HJH4" s="157"/>
      <c r="HJI4" s="157"/>
      <c r="HJJ4" s="157"/>
      <c r="HJK4" s="157"/>
      <c r="HJL4" s="157"/>
      <c r="HJM4" s="157"/>
      <c r="HJN4" s="157"/>
      <c r="HJO4" s="157"/>
      <c r="HJP4" s="157"/>
      <c r="HJQ4" s="157"/>
      <c r="HJR4" s="157"/>
      <c r="HJS4" s="157"/>
      <c r="HJT4" s="157"/>
      <c r="HJU4" s="157"/>
      <c r="HJV4" s="157"/>
      <c r="HJW4" s="157"/>
      <c r="HJX4" s="157"/>
      <c r="HJY4" s="157"/>
      <c r="HJZ4" s="157"/>
      <c r="HKA4" s="157"/>
      <c r="HKB4" s="157"/>
      <c r="HKC4" s="157"/>
      <c r="HKD4" s="157"/>
      <c r="HKE4" s="157"/>
      <c r="HKF4" s="157"/>
      <c r="HKG4" s="157"/>
      <c r="HKH4" s="157"/>
      <c r="HKI4" s="157"/>
      <c r="HKJ4" s="157"/>
      <c r="HKK4" s="157"/>
      <c r="HKL4" s="157"/>
      <c r="HKM4" s="157"/>
      <c r="HKN4" s="157"/>
      <c r="HKO4" s="157"/>
      <c r="HKP4" s="157"/>
      <c r="HKQ4" s="157"/>
      <c r="HKR4" s="157"/>
      <c r="HKS4" s="157"/>
      <c r="HKT4" s="157"/>
      <c r="HKU4" s="157"/>
      <c r="HKV4" s="157"/>
      <c r="HKW4" s="157"/>
      <c r="HKX4" s="157"/>
      <c r="HKY4" s="157"/>
      <c r="HKZ4" s="157"/>
      <c r="HLA4" s="157"/>
      <c r="HLB4" s="157"/>
      <c r="HLC4" s="157"/>
      <c r="HLD4" s="157"/>
      <c r="HLE4" s="157"/>
      <c r="HLF4" s="157"/>
      <c r="HLG4" s="157"/>
      <c r="HLH4" s="157"/>
      <c r="HLI4" s="157"/>
      <c r="HLJ4" s="157"/>
      <c r="HLK4" s="157"/>
      <c r="HLL4" s="157"/>
      <c r="HLM4" s="157"/>
      <c r="HLN4" s="157"/>
      <c r="HLO4" s="157"/>
      <c r="HLP4" s="157"/>
      <c r="HLQ4" s="157"/>
      <c r="HLR4" s="157"/>
      <c r="HLS4" s="157"/>
      <c r="HLT4" s="157"/>
      <c r="HLU4" s="157"/>
      <c r="HLV4" s="157"/>
      <c r="HLW4" s="157"/>
      <c r="HLX4" s="157"/>
      <c r="HLY4" s="157"/>
      <c r="HLZ4" s="157"/>
      <c r="HMA4" s="157"/>
      <c r="HMB4" s="157"/>
      <c r="HMC4" s="157"/>
      <c r="HMD4" s="157"/>
      <c r="HME4" s="157"/>
      <c r="HMF4" s="157"/>
      <c r="HMG4" s="157"/>
      <c r="HMH4" s="157"/>
      <c r="HMI4" s="157"/>
      <c r="HMJ4" s="157"/>
      <c r="HMK4" s="157"/>
      <c r="HML4" s="157"/>
      <c r="HMM4" s="157"/>
      <c r="HMN4" s="157"/>
      <c r="HMO4" s="157"/>
      <c r="HMP4" s="157"/>
      <c r="HMQ4" s="157"/>
      <c r="HMR4" s="157"/>
      <c r="HMS4" s="157"/>
      <c r="HMT4" s="157"/>
      <c r="HMU4" s="157"/>
      <c r="HMV4" s="157"/>
      <c r="HMW4" s="157"/>
      <c r="HMX4" s="157"/>
      <c r="HMY4" s="157"/>
      <c r="HMZ4" s="157"/>
      <c r="HNA4" s="157"/>
      <c r="HNB4" s="157"/>
      <c r="HNC4" s="157"/>
      <c r="HND4" s="157"/>
      <c r="HNE4" s="157"/>
      <c r="HNF4" s="157"/>
      <c r="HNG4" s="157"/>
      <c r="HNH4" s="157"/>
      <c r="HNI4" s="157"/>
      <c r="HNJ4" s="157"/>
      <c r="HNK4" s="157"/>
      <c r="HNL4" s="157"/>
      <c r="HNM4" s="157"/>
      <c r="HNN4" s="157"/>
      <c r="HNO4" s="157"/>
      <c r="HNP4" s="157"/>
      <c r="HNQ4" s="157"/>
      <c r="HNR4" s="157"/>
      <c r="HNS4" s="157"/>
      <c r="HNT4" s="157"/>
      <c r="HNU4" s="157"/>
      <c r="HNV4" s="157"/>
      <c r="HNW4" s="157"/>
      <c r="HNX4" s="157"/>
      <c r="HNY4" s="157"/>
      <c r="HNZ4" s="157"/>
      <c r="HOA4" s="157"/>
      <c r="HOB4" s="157"/>
      <c r="HOC4" s="157"/>
      <c r="HOD4" s="157"/>
      <c r="HOE4" s="157"/>
      <c r="HOF4" s="157"/>
      <c r="HOG4" s="157"/>
      <c r="HOH4" s="157"/>
      <c r="HOI4" s="157"/>
      <c r="HOJ4" s="157"/>
      <c r="HOK4" s="157"/>
      <c r="HOL4" s="157"/>
      <c r="HOM4" s="157"/>
      <c r="HON4" s="157"/>
      <c r="HOO4" s="157"/>
      <c r="HOP4" s="157"/>
      <c r="HOQ4" s="157"/>
      <c r="HOR4" s="157"/>
      <c r="HOS4" s="157"/>
      <c r="HOT4" s="157"/>
      <c r="HOU4" s="157"/>
      <c r="HOV4" s="157"/>
      <c r="HOW4" s="157"/>
      <c r="HOX4" s="157"/>
      <c r="HOY4" s="157"/>
      <c r="HOZ4" s="157"/>
      <c r="HPA4" s="157"/>
      <c r="HPB4" s="157"/>
      <c r="HPC4" s="157"/>
      <c r="HPD4" s="157"/>
      <c r="HPE4" s="157"/>
      <c r="HPF4" s="157"/>
      <c r="HPG4" s="157"/>
      <c r="HPH4" s="157"/>
      <c r="HPI4" s="157"/>
      <c r="HPJ4" s="157"/>
      <c r="HPK4" s="157"/>
      <c r="HPL4" s="157"/>
      <c r="HPM4" s="157"/>
      <c r="HPN4" s="157"/>
      <c r="HPO4" s="157"/>
      <c r="HPP4" s="157"/>
      <c r="HPQ4" s="157"/>
      <c r="HPR4" s="157"/>
      <c r="HPS4" s="157"/>
      <c r="HPT4" s="157"/>
      <c r="HPU4" s="157"/>
      <c r="HPV4" s="157"/>
      <c r="HPW4" s="157"/>
      <c r="HPX4" s="157"/>
      <c r="HPY4" s="157"/>
      <c r="HPZ4" s="157"/>
      <c r="HQA4" s="157"/>
      <c r="HQB4" s="157"/>
      <c r="HQC4" s="157"/>
      <c r="HQD4" s="157"/>
      <c r="HQE4" s="157"/>
      <c r="HQF4" s="157"/>
      <c r="HQG4" s="157"/>
      <c r="HQH4" s="157"/>
      <c r="HQI4" s="157"/>
      <c r="HQJ4" s="157"/>
      <c r="HQK4" s="157"/>
      <c r="HQL4" s="157"/>
      <c r="HQM4" s="157"/>
      <c r="HQN4" s="157"/>
      <c r="HQO4" s="157"/>
      <c r="HQP4" s="157"/>
      <c r="HQQ4" s="157"/>
      <c r="HQR4" s="157"/>
      <c r="HQS4" s="157"/>
      <c r="HQT4" s="157"/>
      <c r="HQU4" s="157"/>
      <c r="HQV4" s="157"/>
      <c r="HQW4" s="157"/>
      <c r="HQX4" s="157"/>
      <c r="HQY4" s="157"/>
      <c r="HQZ4" s="157"/>
      <c r="HRA4" s="157"/>
      <c r="HRB4" s="157"/>
      <c r="HRC4" s="157"/>
      <c r="HRD4" s="157"/>
      <c r="HRE4" s="157"/>
      <c r="HRF4" s="157"/>
      <c r="HRG4" s="157"/>
      <c r="HRH4" s="157"/>
      <c r="HRI4" s="157"/>
      <c r="HRJ4" s="157"/>
      <c r="HRK4" s="157"/>
      <c r="HRL4" s="157"/>
      <c r="HRM4" s="157"/>
      <c r="HRN4" s="157"/>
      <c r="HRO4" s="157"/>
      <c r="HRP4" s="157"/>
      <c r="HRQ4" s="157"/>
      <c r="HRR4" s="157"/>
      <c r="HRS4" s="157"/>
      <c r="HRT4" s="157"/>
      <c r="HRU4" s="157"/>
      <c r="HRV4" s="157"/>
      <c r="HRW4" s="157"/>
      <c r="HRX4" s="157"/>
      <c r="HRY4" s="157"/>
      <c r="HRZ4" s="157"/>
      <c r="HSA4" s="157"/>
      <c r="HSB4" s="157"/>
      <c r="HSC4" s="157"/>
      <c r="HSD4" s="157"/>
      <c r="HSE4" s="157"/>
      <c r="HSF4" s="157"/>
      <c r="HSG4" s="157"/>
      <c r="HSH4" s="157"/>
      <c r="HSI4" s="157"/>
      <c r="HSJ4" s="157"/>
      <c r="HSK4" s="157"/>
      <c r="HSL4" s="157"/>
      <c r="HSM4" s="157"/>
      <c r="HSN4" s="157"/>
      <c r="HSO4" s="157"/>
      <c r="HSP4" s="157"/>
      <c r="HSQ4" s="157"/>
      <c r="HSR4" s="157"/>
      <c r="HSS4" s="157"/>
      <c r="HST4" s="157"/>
      <c r="HSU4" s="157"/>
      <c r="HSV4" s="157"/>
      <c r="HSW4" s="157"/>
      <c r="HSX4" s="157"/>
      <c r="HSY4" s="157"/>
      <c r="HSZ4" s="157"/>
      <c r="HTA4" s="157"/>
      <c r="HTB4" s="157"/>
      <c r="HTC4" s="157"/>
      <c r="HTD4" s="157"/>
      <c r="HTE4" s="157"/>
      <c r="HTF4" s="157"/>
      <c r="HTG4" s="157"/>
      <c r="HTH4" s="157"/>
      <c r="HTI4" s="157"/>
      <c r="HTJ4" s="157"/>
      <c r="HTK4" s="157"/>
      <c r="HTL4" s="157"/>
      <c r="HTM4" s="157"/>
      <c r="HTN4" s="157"/>
      <c r="HTO4" s="157"/>
      <c r="HTP4" s="157"/>
      <c r="HTQ4" s="157"/>
      <c r="HTR4" s="157"/>
      <c r="HTS4" s="157"/>
      <c r="HTT4" s="157"/>
      <c r="HTU4" s="157"/>
      <c r="HTV4" s="157"/>
      <c r="HTW4" s="157"/>
      <c r="HTX4" s="157"/>
      <c r="HTY4" s="157"/>
      <c r="HTZ4" s="157"/>
      <c r="HUA4" s="157"/>
      <c r="HUB4" s="157"/>
      <c r="HUC4" s="157"/>
      <c r="HUD4" s="157"/>
      <c r="HUE4" s="157"/>
      <c r="HUF4" s="157"/>
      <c r="HUG4" s="157"/>
      <c r="HUH4" s="157"/>
      <c r="HUI4" s="157"/>
      <c r="HUJ4" s="157"/>
      <c r="HUK4" s="157"/>
      <c r="HUL4" s="157"/>
      <c r="HUM4" s="157"/>
      <c r="HUN4" s="157"/>
      <c r="HUO4" s="157"/>
      <c r="HUP4" s="157"/>
      <c r="HUQ4" s="157"/>
      <c r="HUR4" s="157"/>
      <c r="HUS4" s="157"/>
      <c r="HUT4" s="157"/>
      <c r="HUU4" s="157"/>
      <c r="HUV4" s="157"/>
      <c r="HUW4" s="157"/>
      <c r="HUX4" s="157"/>
      <c r="HUY4" s="157"/>
      <c r="HUZ4" s="157"/>
      <c r="HVA4" s="157"/>
      <c r="HVB4" s="157"/>
      <c r="HVC4" s="157"/>
      <c r="HVD4" s="157"/>
      <c r="HVE4" s="157"/>
      <c r="HVF4" s="157"/>
      <c r="HVG4" s="157"/>
      <c r="HVH4" s="157"/>
      <c r="HVI4" s="157"/>
      <c r="HVJ4" s="157"/>
      <c r="HVK4" s="157"/>
      <c r="HVL4" s="157"/>
      <c r="HVM4" s="157"/>
      <c r="HVN4" s="157"/>
      <c r="HVO4" s="157"/>
      <c r="HVP4" s="157"/>
      <c r="HVQ4" s="157"/>
      <c r="HVR4" s="157"/>
      <c r="HVS4" s="157"/>
      <c r="HVT4" s="157"/>
      <c r="HVU4" s="157"/>
      <c r="HVV4" s="157"/>
      <c r="HVW4" s="157"/>
      <c r="HVX4" s="157"/>
      <c r="HVY4" s="157"/>
      <c r="HVZ4" s="157"/>
      <c r="HWA4" s="157"/>
      <c r="HWB4" s="157"/>
      <c r="HWC4" s="157"/>
      <c r="HWD4" s="157"/>
      <c r="HWE4" s="157"/>
      <c r="HWF4" s="157"/>
      <c r="HWG4" s="157"/>
      <c r="HWH4" s="157"/>
      <c r="HWI4" s="157"/>
      <c r="HWJ4" s="157"/>
      <c r="HWK4" s="157"/>
      <c r="HWL4" s="157"/>
      <c r="HWM4" s="157"/>
      <c r="HWN4" s="157"/>
      <c r="HWO4" s="157"/>
      <c r="HWP4" s="157"/>
      <c r="HWQ4" s="157"/>
      <c r="HWR4" s="157"/>
      <c r="HWS4" s="157"/>
      <c r="HWT4" s="157"/>
      <c r="HWU4" s="157"/>
      <c r="HWV4" s="157"/>
      <c r="HWW4" s="157"/>
      <c r="HWX4" s="157"/>
      <c r="HWY4" s="157"/>
      <c r="HWZ4" s="157"/>
      <c r="HXA4" s="157"/>
      <c r="HXB4" s="157"/>
      <c r="HXC4" s="157"/>
      <c r="HXD4" s="157"/>
      <c r="HXE4" s="157"/>
      <c r="HXF4" s="157"/>
      <c r="HXG4" s="157"/>
      <c r="HXH4" s="157"/>
      <c r="HXI4" s="157"/>
      <c r="HXJ4" s="157"/>
      <c r="HXK4" s="157"/>
      <c r="HXL4" s="157"/>
      <c r="HXM4" s="157"/>
      <c r="HXN4" s="157"/>
      <c r="HXO4" s="157"/>
      <c r="HXP4" s="157"/>
      <c r="HXQ4" s="157"/>
      <c r="HXR4" s="157"/>
      <c r="HXS4" s="157"/>
      <c r="HXT4" s="157"/>
      <c r="HXU4" s="157"/>
      <c r="HXV4" s="157"/>
      <c r="HXW4" s="157"/>
      <c r="HXX4" s="157"/>
      <c r="HXY4" s="157"/>
      <c r="HXZ4" s="157"/>
      <c r="HYA4" s="157"/>
      <c r="HYB4" s="157"/>
      <c r="HYC4" s="157"/>
      <c r="HYD4" s="157"/>
      <c r="HYE4" s="157"/>
      <c r="HYF4" s="157"/>
      <c r="HYG4" s="157"/>
      <c r="HYH4" s="157"/>
      <c r="HYI4" s="157"/>
      <c r="HYJ4" s="157"/>
      <c r="HYK4" s="157"/>
      <c r="HYL4" s="157"/>
      <c r="HYM4" s="157"/>
      <c r="HYN4" s="157"/>
      <c r="HYO4" s="157"/>
      <c r="HYP4" s="157"/>
      <c r="HYQ4" s="157"/>
      <c r="HYR4" s="157"/>
      <c r="HYS4" s="157"/>
      <c r="HYT4" s="157"/>
      <c r="HYU4" s="157"/>
      <c r="HYV4" s="157"/>
      <c r="HYW4" s="157"/>
      <c r="HYX4" s="157"/>
      <c r="HYY4" s="157"/>
      <c r="HYZ4" s="157"/>
      <c r="HZA4" s="157"/>
      <c r="HZB4" s="157"/>
      <c r="HZC4" s="157"/>
      <c r="HZD4" s="157"/>
      <c r="HZE4" s="157"/>
      <c r="HZF4" s="157"/>
      <c r="HZG4" s="157"/>
      <c r="HZH4" s="157"/>
      <c r="HZI4" s="157"/>
      <c r="HZJ4" s="157"/>
      <c r="HZK4" s="157"/>
      <c r="HZL4" s="157"/>
      <c r="HZM4" s="157"/>
      <c r="HZN4" s="157"/>
      <c r="HZO4" s="157"/>
      <c r="HZP4" s="157"/>
      <c r="HZQ4" s="157"/>
      <c r="HZR4" s="157"/>
      <c r="HZS4" s="157"/>
      <c r="HZT4" s="157"/>
      <c r="HZU4" s="157"/>
      <c r="HZV4" s="157"/>
      <c r="HZW4" s="157"/>
      <c r="HZX4" s="157"/>
      <c r="HZY4" s="157"/>
      <c r="HZZ4" s="157"/>
      <c r="IAA4" s="157"/>
      <c r="IAB4" s="157"/>
      <c r="IAC4" s="157"/>
      <c r="IAD4" s="157"/>
      <c r="IAE4" s="157"/>
      <c r="IAF4" s="157"/>
      <c r="IAG4" s="157"/>
      <c r="IAH4" s="157"/>
      <c r="IAI4" s="157"/>
      <c r="IAJ4" s="157"/>
      <c r="IAK4" s="157"/>
      <c r="IAL4" s="157"/>
      <c r="IAM4" s="157"/>
      <c r="IAN4" s="157"/>
      <c r="IAO4" s="157"/>
      <c r="IAP4" s="157"/>
      <c r="IAQ4" s="157"/>
      <c r="IAR4" s="157"/>
      <c r="IAS4" s="157"/>
      <c r="IAT4" s="157"/>
      <c r="IAU4" s="157"/>
      <c r="IAV4" s="157"/>
      <c r="IAW4" s="157"/>
      <c r="IAX4" s="157"/>
      <c r="IAY4" s="157"/>
      <c r="IAZ4" s="157"/>
      <c r="IBA4" s="157"/>
      <c r="IBB4" s="157"/>
      <c r="IBC4" s="157"/>
      <c r="IBD4" s="157"/>
      <c r="IBE4" s="157"/>
      <c r="IBF4" s="157"/>
      <c r="IBG4" s="157"/>
      <c r="IBH4" s="157"/>
      <c r="IBI4" s="157"/>
      <c r="IBJ4" s="157"/>
      <c r="IBK4" s="157"/>
      <c r="IBL4" s="157"/>
      <c r="IBM4" s="157"/>
      <c r="IBN4" s="157"/>
      <c r="IBO4" s="157"/>
      <c r="IBP4" s="157"/>
      <c r="IBQ4" s="157"/>
      <c r="IBR4" s="157"/>
      <c r="IBS4" s="157"/>
      <c r="IBT4" s="157"/>
      <c r="IBU4" s="157"/>
      <c r="IBV4" s="157"/>
      <c r="IBW4" s="157"/>
      <c r="IBX4" s="157"/>
      <c r="IBY4" s="157"/>
      <c r="IBZ4" s="157"/>
      <c r="ICA4" s="157"/>
      <c r="ICB4" s="157"/>
      <c r="ICC4" s="157"/>
      <c r="ICD4" s="157"/>
      <c r="ICE4" s="157"/>
      <c r="ICF4" s="157"/>
      <c r="ICG4" s="157"/>
      <c r="ICH4" s="157"/>
      <c r="ICI4" s="157"/>
      <c r="ICJ4" s="157"/>
      <c r="ICK4" s="157"/>
      <c r="ICL4" s="157"/>
      <c r="ICM4" s="157"/>
      <c r="ICN4" s="157"/>
      <c r="ICO4" s="157"/>
      <c r="ICP4" s="157"/>
      <c r="ICQ4" s="157"/>
      <c r="ICR4" s="157"/>
      <c r="ICS4" s="157"/>
      <c r="ICT4" s="157"/>
      <c r="ICU4" s="157"/>
      <c r="ICV4" s="157"/>
      <c r="ICW4" s="157"/>
      <c r="ICX4" s="157"/>
      <c r="ICY4" s="157"/>
      <c r="ICZ4" s="157"/>
      <c r="IDA4" s="157"/>
      <c r="IDB4" s="157"/>
      <c r="IDC4" s="157"/>
      <c r="IDD4" s="157"/>
      <c r="IDE4" s="157"/>
      <c r="IDF4" s="157"/>
      <c r="IDG4" s="157"/>
      <c r="IDH4" s="157"/>
      <c r="IDI4" s="157"/>
      <c r="IDJ4" s="157"/>
      <c r="IDK4" s="157"/>
      <c r="IDL4" s="157"/>
      <c r="IDM4" s="157"/>
      <c r="IDN4" s="157"/>
      <c r="IDO4" s="157"/>
      <c r="IDP4" s="157"/>
      <c r="IDQ4" s="157"/>
      <c r="IDR4" s="157"/>
      <c r="IDS4" s="157"/>
      <c r="IDT4" s="157"/>
      <c r="IDU4" s="157"/>
      <c r="IDV4" s="157"/>
      <c r="IDW4" s="157"/>
      <c r="IDX4" s="157"/>
      <c r="IDY4" s="157"/>
      <c r="IDZ4" s="157"/>
      <c r="IEA4" s="157"/>
      <c r="IEB4" s="157"/>
      <c r="IEC4" s="157"/>
      <c r="IED4" s="157"/>
      <c r="IEE4" s="157"/>
      <c r="IEF4" s="157"/>
      <c r="IEG4" s="157"/>
      <c r="IEH4" s="157"/>
      <c r="IEI4" s="157"/>
      <c r="IEJ4" s="157"/>
      <c r="IEK4" s="157"/>
      <c r="IEL4" s="157"/>
      <c r="IEM4" s="157"/>
      <c r="IEN4" s="157"/>
      <c r="IEO4" s="157"/>
      <c r="IEP4" s="157"/>
      <c r="IEQ4" s="157"/>
      <c r="IER4" s="157"/>
      <c r="IES4" s="157"/>
      <c r="IET4" s="157"/>
      <c r="IEU4" s="157"/>
      <c r="IEV4" s="157"/>
      <c r="IEW4" s="157"/>
      <c r="IEX4" s="157"/>
      <c r="IEY4" s="157"/>
      <c r="IEZ4" s="157"/>
      <c r="IFA4" s="157"/>
      <c r="IFB4" s="157"/>
      <c r="IFC4" s="157"/>
      <c r="IFD4" s="157"/>
      <c r="IFE4" s="157"/>
      <c r="IFF4" s="157"/>
      <c r="IFG4" s="157"/>
      <c r="IFH4" s="157"/>
      <c r="IFI4" s="157"/>
      <c r="IFJ4" s="157"/>
      <c r="IFK4" s="157"/>
      <c r="IFL4" s="157"/>
      <c r="IFM4" s="157"/>
      <c r="IFN4" s="157"/>
      <c r="IFO4" s="157"/>
      <c r="IFP4" s="157"/>
      <c r="IFQ4" s="157"/>
      <c r="IFR4" s="157"/>
      <c r="IFS4" s="157"/>
      <c r="IFT4" s="157"/>
      <c r="IFU4" s="157"/>
      <c r="IFV4" s="157"/>
      <c r="IFW4" s="157"/>
      <c r="IFX4" s="157"/>
      <c r="IFY4" s="157"/>
      <c r="IFZ4" s="157"/>
      <c r="IGA4" s="157"/>
      <c r="IGB4" s="157"/>
      <c r="IGC4" s="157"/>
      <c r="IGD4" s="157"/>
      <c r="IGE4" s="157"/>
      <c r="IGF4" s="157"/>
      <c r="IGG4" s="157"/>
      <c r="IGH4" s="157"/>
      <c r="IGI4" s="157"/>
      <c r="IGJ4" s="157"/>
      <c r="IGK4" s="157"/>
      <c r="IGL4" s="157"/>
      <c r="IGM4" s="157"/>
      <c r="IGN4" s="157"/>
      <c r="IGO4" s="157"/>
      <c r="IGP4" s="157"/>
      <c r="IGQ4" s="157"/>
      <c r="IGR4" s="157"/>
      <c r="IGS4" s="157"/>
      <c r="IGT4" s="157"/>
      <c r="IGU4" s="157"/>
      <c r="IGV4" s="157"/>
      <c r="IGW4" s="157"/>
      <c r="IGX4" s="157"/>
      <c r="IGY4" s="157"/>
      <c r="IGZ4" s="157"/>
      <c r="IHA4" s="157"/>
      <c r="IHB4" s="157"/>
      <c r="IHC4" s="157"/>
      <c r="IHD4" s="157"/>
      <c r="IHE4" s="157"/>
      <c r="IHF4" s="157"/>
      <c r="IHG4" s="157"/>
      <c r="IHH4" s="157"/>
      <c r="IHI4" s="157"/>
      <c r="IHJ4" s="157"/>
      <c r="IHK4" s="157"/>
      <c r="IHL4" s="157"/>
      <c r="IHM4" s="157"/>
      <c r="IHN4" s="157"/>
      <c r="IHO4" s="157"/>
      <c r="IHP4" s="157"/>
      <c r="IHQ4" s="157"/>
      <c r="IHR4" s="157"/>
      <c r="IHS4" s="157"/>
      <c r="IHT4" s="157"/>
      <c r="IHU4" s="157"/>
      <c r="IHV4" s="157"/>
      <c r="IHW4" s="157"/>
      <c r="IHX4" s="157"/>
      <c r="IHY4" s="157"/>
      <c r="IHZ4" s="157"/>
      <c r="IIA4" s="157"/>
      <c r="IIB4" s="157"/>
      <c r="IIC4" s="157"/>
      <c r="IID4" s="157"/>
      <c r="IIE4" s="157"/>
      <c r="IIF4" s="157"/>
      <c r="IIG4" s="157"/>
      <c r="IIH4" s="157"/>
      <c r="III4" s="157"/>
      <c r="IIJ4" s="157"/>
      <c r="IIK4" s="157"/>
      <c r="IIL4" s="157"/>
      <c r="IIM4" s="157"/>
      <c r="IIN4" s="157"/>
      <c r="IIO4" s="157"/>
      <c r="IIP4" s="157"/>
      <c r="IIQ4" s="157"/>
      <c r="IIR4" s="157"/>
      <c r="IIS4" s="157"/>
      <c r="IIT4" s="157"/>
      <c r="IIU4" s="157"/>
      <c r="IIV4" s="157"/>
      <c r="IIW4" s="157"/>
      <c r="IIX4" s="157"/>
      <c r="IIY4" s="157"/>
      <c r="IIZ4" s="157"/>
      <c r="IJA4" s="157"/>
      <c r="IJB4" s="157"/>
      <c r="IJC4" s="157"/>
      <c r="IJD4" s="157"/>
      <c r="IJE4" s="157"/>
      <c r="IJF4" s="157"/>
      <c r="IJG4" s="157"/>
      <c r="IJH4" s="157"/>
      <c r="IJI4" s="157"/>
      <c r="IJJ4" s="157"/>
      <c r="IJK4" s="157"/>
      <c r="IJL4" s="157"/>
      <c r="IJM4" s="157"/>
      <c r="IJN4" s="157"/>
      <c r="IJO4" s="157"/>
      <c r="IJP4" s="157"/>
      <c r="IJQ4" s="157"/>
      <c r="IJR4" s="157"/>
      <c r="IJS4" s="157"/>
      <c r="IJT4" s="157"/>
      <c r="IJU4" s="157"/>
      <c r="IJV4" s="157"/>
      <c r="IJW4" s="157"/>
      <c r="IJX4" s="157"/>
      <c r="IJY4" s="157"/>
      <c r="IJZ4" s="157"/>
      <c r="IKA4" s="157"/>
      <c r="IKB4" s="157"/>
      <c r="IKC4" s="157"/>
      <c r="IKD4" s="157"/>
      <c r="IKE4" s="157"/>
      <c r="IKF4" s="157"/>
      <c r="IKG4" s="157"/>
      <c r="IKH4" s="157"/>
      <c r="IKI4" s="157"/>
      <c r="IKJ4" s="157"/>
      <c r="IKK4" s="157"/>
      <c r="IKL4" s="157"/>
      <c r="IKM4" s="157"/>
      <c r="IKN4" s="157"/>
      <c r="IKO4" s="157"/>
      <c r="IKP4" s="157"/>
      <c r="IKQ4" s="157"/>
      <c r="IKR4" s="157"/>
      <c r="IKS4" s="157"/>
      <c r="IKT4" s="157"/>
      <c r="IKU4" s="157"/>
      <c r="IKV4" s="157"/>
      <c r="IKW4" s="157"/>
      <c r="IKX4" s="157"/>
      <c r="IKY4" s="157"/>
      <c r="IKZ4" s="157"/>
      <c r="ILA4" s="157"/>
      <c r="ILB4" s="157"/>
      <c r="ILC4" s="157"/>
      <c r="ILD4" s="157"/>
      <c r="ILE4" s="157"/>
      <c r="ILF4" s="157"/>
      <c r="ILG4" s="157"/>
      <c r="ILH4" s="157"/>
      <c r="ILI4" s="157"/>
      <c r="ILJ4" s="157"/>
      <c r="ILK4" s="157"/>
      <c r="ILL4" s="157"/>
      <c r="ILM4" s="157"/>
      <c r="ILN4" s="157"/>
      <c r="ILO4" s="157"/>
      <c r="ILP4" s="157"/>
      <c r="ILQ4" s="157"/>
      <c r="ILR4" s="157"/>
      <c r="ILS4" s="157"/>
      <c r="ILT4" s="157"/>
      <c r="ILU4" s="157"/>
      <c r="ILV4" s="157"/>
      <c r="ILW4" s="157"/>
      <c r="ILX4" s="157"/>
      <c r="ILY4" s="157"/>
      <c r="ILZ4" s="157"/>
      <c r="IMA4" s="157"/>
      <c r="IMB4" s="157"/>
      <c r="IMC4" s="157"/>
      <c r="IMD4" s="157"/>
      <c r="IME4" s="157"/>
      <c r="IMF4" s="157"/>
      <c r="IMG4" s="157"/>
      <c r="IMH4" s="157"/>
      <c r="IMI4" s="157"/>
      <c r="IMJ4" s="157"/>
      <c r="IMK4" s="157"/>
      <c r="IML4" s="157"/>
      <c r="IMM4" s="157"/>
      <c r="IMN4" s="157"/>
      <c r="IMO4" s="157"/>
      <c r="IMP4" s="157"/>
      <c r="IMQ4" s="157"/>
      <c r="IMR4" s="157"/>
      <c r="IMS4" s="157"/>
      <c r="IMT4" s="157"/>
      <c r="IMU4" s="157"/>
      <c r="IMV4" s="157"/>
      <c r="IMW4" s="157"/>
      <c r="IMX4" s="157"/>
      <c r="IMY4" s="157"/>
      <c r="IMZ4" s="157"/>
      <c r="INA4" s="157"/>
      <c r="INB4" s="157"/>
      <c r="INC4" s="157"/>
      <c r="IND4" s="157"/>
      <c r="INE4" s="157"/>
      <c r="INF4" s="157"/>
      <c r="ING4" s="157"/>
      <c r="INH4" s="157"/>
      <c r="INI4" s="157"/>
      <c r="INJ4" s="157"/>
      <c r="INK4" s="157"/>
      <c r="INL4" s="157"/>
      <c r="INM4" s="157"/>
      <c r="INN4" s="157"/>
      <c r="INO4" s="157"/>
      <c r="INP4" s="157"/>
      <c r="INQ4" s="157"/>
      <c r="INR4" s="157"/>
      <c r="INS4" s="157"/>
      <c r="INT4" s="157"/>
      <c r="INU4" s="157"/>
      <c r="INV4" s="157"/>
      <c r="INW4" s="157"/>
      <c r="INX4" s="157"/>
      <c r="INY4" s="157"/>
      <c r="INZ4" s="157"/>
      <c r="IOA4" s="157"/>
      <c r="IOB4" s="157"/>
      <c r="IOC4" s="157"/>
      <c r="IOD4" s="157"/>
      <c r="IOE4" s="157"/>
      <c r="IOF4" s="157"/>
      <c r="IOG4" s="157"/>
      <c r="IOH4" s="157"/>
      <c r="IOI4" s="157"/>
      <c r="IOJ4" s="157"/>
      <c r="IOK4" s="157"/>
      <c r="IOL4" s="157"/>
      <c r="IOM4" s="157"/>
      <c r="ION4" s="157"/>
      <c r="IOO4" s="157"/>
      <c r="IOP4" s="157"/>
      <c r="IOQ4" s="157"/>
      <c r="IOR4" s="157"/>
      <c r="IOS4" s="157"/>
      <c r="IOT4" s="157"/>
      <c r="IOU4" s="157"/>
      <c r="IOV4" s="157"/>
      <c r="IOW4" s="157"/>
      <c r="IOX4" s="157"/>
      <c r="IOY4" s="157"/>
      <c r="IOZ4" s="157"/>
      <c r="IPA4" s="157"/>
      <c r="IPB4" s="157"/>
      <c r="IPC4" s="157"/>
      <c r="IPD4" s="157"/>
      <c r="IPE4" s="157"/>
      <c r="IPF4" s="157"/>
      <c r="IPG4" s="157"/>
      <c r="IPH4" s="157"/>
      <c r="IPI4" s="157"/>
      <c r="IPJ4" s="157"/>
      <c r="IPK4" s="157"/>
      <c r="IPL4" s="157"/>
      <c r="IPM4" s="157"/>
      <c r="IPN4" s="157"/>
      <c r="IPO4" s="157"/>
      <c r="IPP4" s="157"/>
      <c r="IPQ4" s="157"/>
      <c r="IPR4" s="157"/>
      <c r="IPS4" s="157"/>
      <c r="IPT4" s="157"/>
      <c r="IPU4" s="157"/>
      <c r="IPV4" s="157"/>
      <c r="IPW4" s="157"/>
      <c r="IPX4" s="157"/>
      <c r="IPY4" s="157"/>
      <c r="IPZ4" s="157"/>
      <c r="IQA4" s="157"/>
      <c r="IQB4" s="157"/>
      <c r="IQC4" s="157"/>
      <c r="IQD4" s="157"/>
      <c r="IQE4" s="157"/>
      <c r="IQF4" s="157"/>
      <c r="IQG4" s="157"/>
      <c r="IQH4" s="157"/>
      <c r="IQI4" s="157"/>
      <c r="IQJ4" s="157"/>
      <c r="IQK4" s="157"/>
      <c r="IQL4" s="157"/>
      <c r="IQM4" s="157"/>
      <c r="IQN4" s="157"/>
      <c r="IQO4" s="157"/>
      <c r="IQP4" s="157"/>
      <c r="IQQ4" s="157"/>
      <c r="IQR4" s="157"/>
      <c r="IQS4" s="157"/>
      <c r="IQT4" s="157"/>
      <c r="IQU4" s="157"/>
      <c r="IQV4" s="157"/>
      <c r="IQW4" s="157"/>
      <c r="IQX4" s="157"/>
      <c r="IQY4" s="157"/>
      <c r="IQZ4" s="157"/>
      <c r="IRA4" s="157"/>
      <c r="IRB4" s="157"/>
      <c r="IRC4" s="157"/>
      <c r="IRD4" s="157"/>
      <c r="IRE4" s="157"/>
      <c r="IRF4" s="157"/>
      <c r="IRG4" s="157"/>
      <c r="IRH4" s="157"/>
      <c r="IRI4" s="157"/>
      <c r="IRJ4" s="157"/>
      <c r="IRK4" s="157"/>
      <c r="IRL4" s="157"/>
      <c r="IRM4" s="157"/>
      <c r="IRN4" s="157"/>
      <c r="IRO4" s="157"/>
      <c r="IRP4" s="157"/>
      <c r="IRQ4" s="157"/>
      <c r="IRR4" s="157"/>
      <c r="IRS4" s="157"/>
      <c r="IRT4" s="157"/>
      <c r="IRU4" s="157"/>
      <c r="IRV4" s="157"/>
      <c r="IRW4" s="157"/>
      <c r="IRX4" s="157"/>
      <c r="IRY4" s="157"/>
      <c r="IRZ4" s="157"/>
      <c r="ISA4" s="157"/>
      <c r="ISB4" s="157"/>
      <c r="ISC4" s="157"/>
      <c r="ISD4" s="157"/>
      <c r="ISE4" s="157"/>
      <c r="ISF4" s="157"/>
      <c r="ISG4" s="157"/>
      <c r="ISH4" s="157"/>
      <c r="ISI4" s="157"/>
      <c r="ISJ4" s="157"/>
      <c r="ISK4" s="157"/>
      <c r="ISL4" s="157"/>
      <c r="ISM4" s="157"/>
      <c r="ISN4" s="157"/>
      <c r="ISO4" s="157"/>
      <c r="ISP4" s="157"/>
      <c r="ISQ4" s="157"/>
      <c r="ISR4" s="157"/>
      <c r="ISS4" s="157"/>
      <c r="IST4" s="157"/>
      <c r="ISU4" s="157"/>
      <c r="ISV4" s="157"/>
      <c r="ISW4" s="157"/>
      <c r="ISX4" s="157"/>
      <c r="ISY4" s="157"/>
      <c r="ISZ4" s="157"/>
      <c r="ITA4" s="157"/>
      <c r="ITB4" s="157"/>
      <c r="ITC4" s="157"/>
      <c r="ITD4" s="157"/>
      <c r="ITE4" s="157"/>
      <c r="ITF4" s="157"/>
      <c r="ITG4" s="157"/>
      <c r="ITH4" s="157"/>
      <c r="ITI4" s="157"/>
      <c r="ITJ4" s="157"/>
      <c r="ITK4" s="157"/>
      <c r="ITL4" s="157"/>
      <c r="ITM4" s="157"/>
      <c r="ITN4" s="157"/>
      <c r="ITO4" s="157"/>
      <c r="ITP4" s="157"/>
      <c r="ITQ4" s="157"/>
      <c r="ITR4" s="157"/>
      <c r="ITS4" s="157"/>
      <c r="ITT4" s="157"/>
      <c r="ITU4" s="157"/>
      <c r="ITV4" s="157"/>
      <c r="ITW4" s="157"/>
      <c r="ITX4" s="157"/>
      <c r="ITY4" s="157"/>
      <c r="ITZ4" s="157"/>
      <c r="IUA4" s="157"/>
      <c r="IUB4" s="157"/>
      <c r="IUC4" s="157"/>
      <c r="IUD4" s="157"/>
      <c r="IUE4" s="157"/>
      <c r="IUF4" s="157"/>
      <c r="IUG4" s="157"/>
      <c r="IUH4" s="157"/>
      <c r="IUI4" s="157"/>
      <c r="IUJ4" s="157"/>
      <c r="IUK4" s="157"/>
      <c r="IUL4" s="157"/>
      <c r="IUM4" s="157"/>
      <c r="IUN4" s="157"/>
      <c r="IUO4" s="157"/>
      <c r="IUP4" s="157"/>
      <c r="IUQ4" s="157"/>
      <c r="IUR4" s="157"/>
      <c r="IUS4" s="157"/>
      <c r="IUT4" s="157"/>
      <c r="IUU4" s="157"/>
      <c r="IUV4" s="157"/>
      <c r="IUW4" s="157"/>
      <c r="IUX4" s="157"/>
      <c r="IUY4" s="157"/>
      <c r="IUZ4" s="157"/>
      <c r="IVA4" s="157"/>
      <c r="IVB4" s="157"/>
      <c r="IVC4" s="157"/>
      <c r="IVD4" s="157"/>
      <c r="IVE4" s="157"/>
      <c r="IVF4" s="157"/>
      <c r="IVG4" s="157"/>
      <c r="IVH4" s="157"/>
      <c r="IVI4" s="157"/>
      <c r="IVJ4" s="157"/>
      <c r="IVK4" s="157"/>
      <c r="IVL4" s="157"/>
      <c r="IVM4" s="157"/>
      <c r="IVN4" s="157"/>
      <c r="IVO4" s="157"/>
      <c r="IVP4" s="157"/>
      <c r="IVQ4" s="157"/>
      <c r="IVR4" s="157"/>
      <c r="IVS4" s="157"/>
      <c r="IVT4" s="157"/>
      <c r="IVU4" s="157"/>
      <c r="IVV4" s="157"/>
      <c r="IVW4" s="157"/>
      <c r="IVX4" s="157"/>
      <c r="IVY4" s="157"/>
      <c r="IVZ4" s="157"/>
      <c r="IWA4" s="157"/>
      <c r="IWB4" s="157"/>
      <c r="IWC4" s="157"/>
      <c r="IWD4" s="157"/>
      <c r="IWE4" s="157"/>
      <c r="IWF4" s="157"/>
      <c r="IWG4" s="157"/>
      <c r="IWH4" s="157"/>
      <c r="IWI4" s="157"/>
      <c r="IWJ4" s="157"/>
      <c r="IWK4" s="157"/>
      <c r="IWL4" s="157"/>
      <c r="IWM4" s="157"/>
      <c r="IWN4" s="157"/>
      <c r="IWO4" s="157"/>
      <c r="IWP4" s="157"/>
      <c r="IWQ4" s="157"/>
      <c r="IWR4" s="157"/>
      <c r="IWS4" s="157"/>
      <c r="IWT4" s="157"/>
      <c r="IWU4" s="157"/>
      <c r="IWV4" s="157"/>
      <c r="IWW4" s="157"/>
      <c r="IWX4" s="157"/>
      <c r="IWY4" s="157"/>
      <c r="IWZ4" s="157"/>
      <c r="IXA4" s="157"/>
      <c r="IXB4" s="157"/>
      <c r="IXC4" s="157"/>
      <c r="IXD4" s="157"/>
      <c r="IXE4" s="157"/>
      <c r="IXF4" s="157"/>
      <c r="IXG4" s="157"/>
      <c r="IXH4" s="157"/>
      <c r="IXI4" s="157"/>
      <c r="IXJ4" s="157"/>
      <c r="IXK4" s="157"/>
      <c r="IXL4" s="157"/>
      <c r="IXM4" s="157"/>
      <c r="IXN4" s="157"/>
      <c r="IXO4" s="157"/>
      <c r="IXP4" s="157"/>
      <c r="IXQ4" s="157"/>
      <c r="IXR4" s="157"/>
      <c r="IXS4" s="157"/>
      <c r="IXT4" s="157"/>
      <c r="IXU4" s="157"/>
      <c r="IXV4" s="157"/>
      <c r="IXW4" s="157"/>
      <c r="IXX4" s="157"/>
      <c r="IXY4" s="157"/>
      <c r="IXZ4" s="157"/>
      <c r="IYA4" s="157"/>
      <c r="IYB4" s="157"/>
      <c r="IYC4" s="157"/>
      <c r="IYD4" s="157"/>
      <c r="IYE4" s="157"/>
      <c r="IYF4" s="157"/>
      <c r="IYG4" s="157"/>
      <c r="IYH4" s="157"/>
      <c r="IYI4" s="157"/>
      <c r="IYJ4" s="157"/>
      <c r="IYK4" s="157"/>
      <c r="IYL4" s="157"/>
      <c r="IYM4" s="157"/>
      <c r="IYN4" s="157"/>
      <c r="IYO4" s="157"/>
      <c r="IYP4" s="157"/>
      <c r="IYQ4" s="157"/>
      <c r="IYR4" s="157"/>
      <c r="IYS4" s="157"/>
      <c r="IYT4" s="157"/>
      <c r="IYU4" s="157"/>
      <c r="IYV4" s="157"/>
      <c r="IYW4" s="157"/>
      <c r="IYX4" s="157"/>
      <c r="IYY4" s="157"/>
      <c r="IYZ4" s="157"/>
      <c r="IZA4" s="157"/>
      <c r="IZB4" s="157"/>
      <c r="IZC4" s="157"/>
      <c r="IZD4" s="157"/>
      <c r="IZE4" s="157"/>
      <c r="IZF4" s="157"/>
      <c r="IZG4" s="157"/>
      <c r="IZH4" s="157"/>
      <c r="IZI4" s="157"/>
      <c r="IZJ4" s="157"/>
      <c r="IZK4" s="157"/>
      <c r="IZL4" s="157"/>
      <c r="IZM4" s="157"/>
      <c r="IZN4" s="157"/>
      <c r="IZO4" s="157"/>
      <c r="IZP4" s="157"/>
      <c r="IZQ4" s="157"/>
      <c r="IZR4" s="157"/>
      <c r="IZS4" s="157"/>
      <c r="IZT4" s="157"/>
      <c r="IZU4" s="157"/>
      <c r="IZV4" s="157"/>
      <c r="IZW4" s="157"/>
      <c r="IZX4" s="157"/>
      <c r="IZY4" s="157"/>
      <c r="IZZ4" s="157"/>
      <c r="JAA4" s="157"/>
      <c r="JAB4" s="157"/>
      <c r="JAC4" s="157"/>
      <c r="JAD4" s="157"/>
      <c r="JAE4" s="157"/>
      <c r="JAF4" s="157"/>
      <c r="JAG4" s="157"/>
      <c r="JAH4" s="157"/>
      <c r="JAI4" s="157"/>
      <c r="JAJ4" s="157"/>
      <c r="JAK4" s="157"/>
      <c r="JAL4" s="157"/>
      <c r="JAM4" s="157"/>
      <c r="JAN4" s="157"/>
      <c r="JAO4" s="157"/>
      <c r="JAP4" s="157"/>
      <c r="JAQ4" s="157"/>
      <c r="JAR4" s="157"/>
      <c r="JAS4" s="157"/>
      <c r="JAT4" s="157"/>
      <c r="JAU4" s="157"/>
      <c r="JAV4" s="157"/>
      <c r="JAW4" s="157"/>
      <c r="JAX4" s="157"/>
      <c r="JAY4" s="157"/>
      <c r="JAZ4" s="157"/>
      <c r="JBA4" s="157"/>
      <c r="JBB4" s="157"/>
      <c r="JBC4" s="157"/>
      <c r="JBD4" s="157"/>
      <c r="JBE4" s="157"/>
      <c r="JBF4" s="157"/>
      <c r="JBG4" s="157"/>
      <c r="JBH4" s="157"/>
      <c r="JBI4" s="157"/>
      <c r="JBJ4" s="157"/>
      <c r="JBK4" s="157"/>
      <c r="JBL4" s="157"/>
      <c r="JBM4" s="157"/>
      <c r="JBN4" s="157"/>
      <c r="JBO4" s="157"/>
      <c r="JBP4" s="157"/>
      <c r="JBQ4" s="157"/>
      <c r="JBR4" s="157"/>
      <c r="JBS4" s="157"/>
      <c r="JBT4" s="157"/>
      <c r="JBU4" s="157"/>
      <c r="JBV4" s="157"/>
      <c r="JBW4" s="157"/>
      <c r="JBX4" s="157"/>
      <c r="JBY4" s="157"/>
      <c r="JBZ4" s="157"/>
      <c r="JCA4" s="157"/>
      <c r="JCB4" s="157"/>
      <c r="JCC4" s="157"/>
      <c r="JCD4" s="157"/>
      <c r="JCE4" s="157"/>
      <c r="JCF4" s="157"/>
      <c r="JCG4" s="157"/>
      <c r="JCH4" s="157"/>
      <c r="JCI4" s="157"/>
      <c r="JCJ4" s="157"/>
      <c r="JCK4" s="157"/>
      <c r="JCL4" s="157"/>
      <c r="JCM4" s="157"/>
      <c r="JCN4" s="157"/>
      <c r="JCO4" s="157"/>
      <c r="JCP4" s="157"/>
      <c r="JCQ4" s="157"/>
      <c r="JCR4" s="157"/>
      <c r="JCS4" s="157"/>
      <c r="JCT4" s="157"/>
      <c r="JCU4" s="157"/>
      <c r="JCV4" s="157"/>
      <c r="JCW4" s="157"/>
      <c r="JCX4" s="157"/>
      <c r="JCY4" s="157"/>
      <c r="JCZ4" s="157"/>
      <c r="JDA4" s="157"/>
      <c r="JDB4" s="157"/>
      <c r="JDC4" s="157"/>
      <c r="JDD4" s="157"/>
      <c r="JDE4" s="157"/>
      <c r="JDF4" s="157"/>
      <c r="JDG4" s="157"/>
      <c r="JDH4" s="157"/>
      <c r="JDI4" s="157"/>
      <c r="JDJ4" s="157"/>
      <c r="JDK4" s="157"/>
      <c r="JDL4" s="157"/>
      <c r="JDM4" s="157"/>
      <c r="JDN4" s="157"/>
      <c r="JDO4" s="157"/>
      <c r="JDP4" s="157"/>
      <c r="JDQ4" s="157"/>
      <c r="JDR4" s="157"/>
      <c r="JDS4" s="157"/>
      <c r="JDT4" s="157"/>
      <c r="JDU4" s="157"/>
      <c r="JDV4" s="157"/>
      <c r="JDW4" s="157"/>
      <c r="JDX4" s="157"/>
      <c r="JDY4" s="157"/>
      <c r="JDZ4" s="157"/>
      <c r="JEA4" s="157"/>
      <c r="JEB4" s="157"/>
      <c r="JEC4" s="157"/>
      <c r="JED4" s="157"/>
      <c r="JEE4" s="157"/>
      <c r="JEF4" s="157"/>
      <c r="JEG4" s="157"/>
      <c r="JEH4" s="157"/>
      <c r="JEI4" s="157"/>
      <c r="JEJ4" s="157"/>
      <c r="JEK4" s="157"/>
      <c r="JEL4" s="157"/>
      <c r="JEM4" s="157"/>
      <c r="JEN4" s="157"/>
      <c r="JEO4" s="157"/>
      <c r="JEP4" s="157"/>
      <c r="JEQ4" s="157"/>
      <c r="JER4" s="157"/>
      <c r="JES4" s="157"/>
      <c r="JET4" s="157"/>
      <c r="JEU4" s="157"/>
      <c r="JEV4" s="157"/>
      <c r="JEW4" s="157"/>
      <c r="JEX4" s="157"/>
      <c r="JEY4" s="157"/>
      <c r="JEZ4" s="157"/>
      <c r="JFA4" s="157"/>
      <c r="JFB4" s="157"/>
      <c r="JFC4" s="157"/>
      <c r="JFD4" s="157"/>
      <c r="JFE4" s="157"/>
      <c r="JFF4" s="157"/>
      <c r="JFG4" s="157"/>
      <c r="JFH4" s="157"/>
      <c r="JFI4" s="157"/>
      <c r="JFJ4" s="157"/>
      <c r="JFK4" s="157"/>
      <c r="JFL4" s="157"/>
      <c r="JFM4" s="157"/>
      <c r="JFN4" s="157"/>
      <c r="JFO4" s="157"/>
      <c r="JFP4" s="157"/>
      <c r="JFQ4" s="157"/>
      <c r="JFR4" s="157"/>
      <c r="JFS4" s="157"/>
      <c r="JFT4" s="157"/>
      <c r="JFU4" s="157"/>
      <c r="JFV4" s="157"/>
      <c r="JFW4" s="157"/>
      <c r="JFX4" s="157"/>
      <c r="JFY4" s="157"/>
      <c r="JFZ4" s="157"/>
      <c r="JGA4" s="157"/>
      <c r="JGB4" s="157"/>
      <c r="JGC4" s="157"/>
      <c r="JGD4" s="157"/>
      <c r="JGE4" s="157"/>
      <c r="JGF4" s="157"/>
      <c r="JGG4" s="157"/>
      <c r="JGH4" s="157"/>
      <c r="JGI4" s="157"/>
      <c r="JGJ4" s="157"/>
      <c r="JGK4" s="157"/>
      <c r="JGL4" s="157"/>
      <c r="JGM4" s="157"/>
      <c r="JGN4" s="157"/>
      <c r="JGO4" s="157"/>
      <c r="JGP4" s="157"/>
      <c r="JGQ4" s="157"/>
      <c r="JGR4" s="157"/>
      <c r="JGS4" s="157"/>
      <c r="JGT4" s="157"/>
      <c r="JGU4" s="157"/>
      <c r="JGV4" s="157"/>
      <c r="JGW4" s="157"/>
      <c r="JGX4" s="157"/>
      <c r="JGY4" s="157"/>
      <c r="JGZ4" s="157"/>
      <c r="JHA4" s="157"/>
      <c r="JHB4" s="157"/>
      <c r="JHC4" s="157"/>
      <c r="JHD4" s="157"/>
      <c r="JHE4" s="157"/>
      <c r="JHF4" s="157"/>
      <c r="JHG4" s="157"/>
      <c r="JHH4" s="157"/>
      <c r="JHI4" s="157"/>
      <c r="JHJ4" s="157"/>
      <c r="JHK4" s="157"/>
      <c r="JHL4" s="157"/>
      <c r="JHM4" s="157"/>
      <c r="JHN4" s="157"/>
      <c r="JHO4" s="157"/>
      <c r="JHP4" s="157"/>
      <c r="JHQ4" s="157"/>
      <c r="JHR4" s="157"/>
      <c r="JHS4" s="157"/>
      <c r="JHT4" s="157"/>
      <c r="JHU4" s="157"/>
      <c r="JHV4" s="157"/>
      <c r="JHW4" s="157"/>
      <c r="JHX4" s="157"/>
      <c r="JHY4" s="157"/>
      <c r="JHZ4" s="157"/>
      <c r="JIA4" s="157"/>
      <c r="JIB4" s="157"/>
      <c r="JIC4" s="157"/>
      <c r="JID4" s="157"/>
      <c r="JIE4" s="157"/>
      <c r="JIF4" s="157"/>
      <c r="JIG4" s="157"/>
      <c r="JIH4" s="157"/>
      <c r="JII4" s="157"/>
      <c r="JIJ4" s="157"/>
      <c r="JIK4" s="157"/>
      <c r="JIL4" s="157"/>
      <c r="JIM4" s="157"/>
      <c r="JIN4" s="157"/>
      <c r="JIO4" s="157"/>
      <c r="JIP4" s="157"/>
      <c r="JIQ4" s="157"/>
      <c r="JIR4" s="157"/>
      <c r="JIS4" s="157"/>
      <c r="JIT4" s="157"/>
      <c r="JIU4" s="157"/>
      <c r="JIV4" s="157"/>
      <c r="JIW4" s="157"/>
      <c r="JIX4" s="157"/>
      <c r="JIY4" s="157"/>
      <c r="JIZ4" s="157"/>
      <c r="JJA4" s="157"/>
      <c r="JJB4" s="157"/>
      <c r="JJC4" s="157"/>
      <c r="JJD4" s="157"/>
      <c r="JJE4" s="157"/>
      <c r="JJF4" s="157"/>
      <c r="JJG4" s="157"/>
      <c r="JJH4" s="157"/>
      <c r="JJI4" s="157"/>
      <c r="JJJ4" s="157"/>
      <c r="JJK4" s="157"/>
      <c r="JJL4" s="157"/>
      <c r="JJM4" s="157"/>
      <c r="JJN4" s="157"/>
      <c r="JJO4" s="157"/>
      <c r="JJP4" s="157"/>
      <c r="JJQ4" s="157"/>
      <c r="JJR4" s="157"/>
      <c r="JJS4" s="157"/>
      <c r="JJT4" s="157"/>
      <c r="JJU4" s="157"/>
      <c r="JJV4" s="157"/>
      <c r="JJW4" s="157"/>
      <c r="JJX4" s="157"/>
      <c r="JJY4" s="157"/>
      <c r="JJZ4" s="157"/>
      <c r="JKA4" s="157"/>
      <c r="JKB4" s="157"/>
      <c r="JKC4" s="157"/>
      <c r="JKD4" s="157"/>
      <c r="JKE4" s="157"/>
      <c r="JKF4" s="157"/>
      <c r="JKG4" s="157"/>
      <c r="JKH4" s="157"/>
      <c r="JKI4" s="157"/>
      <c r="JKJ4" s="157"/>
      <c r="JKK4" s="157"/>
      <c r="JKL4" s="157"/>
      <c r="JKM4" s="157"/>
      <c r="JKN4" s="157"/>
      <c r="JKO4" s="157"/>
      <c r="JKP4" s="157"/>
      <c r="JKQ4" s="157"/>
      <c r="JKR4" s="157"/>
      <c r="JKS4" s="157"/>
      <c r="JKT4" s="157"/>
      <c r="JKU4" s="157"/>
      <c r="JKV4" s="157"/>
      <c r="JKW4" s="157"/>
      <c r="JKX4" s="157"/>
      <c r="JKY4" s="157"/>
      <c r="JKZ4" s="157"/>
      <c r="JLA4" s="157"/>
      <c r="JLB4" s="157"/>
      <c r="JLC4" s="157"/>
      <c r="JLD4" s="157"/>
      <c r="JLE4" s="157"/>
      <c r="JLF4" s="157"/>
      <c r="JLG4" s="157"/>
      <c r="JLH4" s="157"/>
      <c r="JLI4" s="157"/>
      <c r="JLJ4" s="157"/>
      <c r="JLK4" s="157"/>
      <c r="JLL4" s="157"/>
      <c r="JLM4" s="157"/>
      <c r="JLN4" s="157"/>
      <c r="JLO4" s="157"/>
      <c r="JLP4" s="157"/>
      <c r="JLQ4" s="157"/>
      <c r="JLR4" s="157"/>
      <c r="JLS4" s="157"/>
      <c r="JLT4" s="157"/>
      <c r="JLU4" s="157"/>
      <c r="JLV4" s="157"/>
      <c r="JLW4" s="157"/>
      <c r="JLX4" s="157"/>
      <c r="JLY4" s="157"/>
      <c r="JLZ4" s="157"/>
      <c r="JMA4" s="157"/>
      <c r="JMB4" s="157"/>
      <c r="JMC4" s="157"/>
      <c r="JMD4" s="157"/>
      <c r="JME4" s="157"/>
      <c r="JMF4" s="157"/>
      <c r="JMG4" s="157"/>
      <c r="JMH4" s="157"/>
      <c r="JMI4" s="157"/>
      <c r="JMJ4" s="157"/>
      <c r="JMK4" s="157"/>
      <c r="JML4" s="157"/>
      <c r="JMM4" s="157"/>
      <c r="JMN4" s="157"/>
      <c r="JMO4" s="157"/>
      <c r="JMP4" s="157"/>
      <c r="JMQ4" s="157"/>
      <c r="JMR4" s="157"/>
      <c r="JMS4" s="157"/>
      <c r="JMT4" s="157"/>
      <c r="JMU4" s="157"/>
      <c r="JMV4" s="157"/>
      <c r="JMW4" s="157"/>
      <c r="JMX4" s="157"/>
      <c r="JMY4" s="157"/>
      <c r="JMZ4" s="157"/>
      <c r="JNA4" s="157"/>
      <c r="JNB4" s="157"/>
      <c r="JNC4" s="157"/>
      <c r="JND4" s="157"/>
      <c r="JNE4" s="157"/>
      <c r="JNF4" s="157"/>
      <c r="JNG4" s="157"/>
      <c r="JNH4" s="157"/>
      <c r="JNI4" s="157"/>
      <c r="JNJ4" s="157"/>
      <c r="JNK4" s="157"/>
      <c r="JNL4" s="157"/>
      <c r="JNM4" s="157"/>
      <c r="JNN4" s="157"/>
      <c r="JNO4" s="157"/>
      <c r="JNP4" s="157"/>
      <c r="JNQ4" s="157"/>
      <c r="JNR4" s="157"/>
      <c r="JNS4" s="157"/>
      <c r="JNT4" s="157"/>
      <c r="JNU4" s="157"/>
      <c r="JNV4" s="157"/>
      <c r="JNW4" s="157"/>
      <c r="JNX4" s="157"/>
      <c r="JNY4" s="157"/>
      <c r="JNZ4" s="157"/>
      <c r="JOA4" s="157"/>
      <c r="JOB4" s="157"/>
      <c r="JOC4" s="157"/>
      <c r="JOD4" s="157"/>
      <c r="JOE4" s="157"/>
      <c r="JOF4" s="157"/>
      <c r="JOG4" s="157"/>
      <c r="JOH4" s="157"/>
      <c r="JOI4" s="157"/>
      <c r="JOJ4" s="157"/>
      <c r="JOK4" s="157"/>
      <c r="JOL4" s="157"/>
      <c r="JOM4" s="157"/>
      <c r="JON4" s="157"/>
      <c r="JOO4" s="157"/>
      <c r="JOP4" s="157"/>
      <c r="JOQ4" s="157"/>
      <c r="JOR4" s="157"/>
      <c r="JOS4" s="157"/>
      <c r="JOT4" s="157"/>
      <c r="JOU4" s="157"/>
      <c r="JOV4" s="157"/>
      <c r="JOW4" s="157"/>
      <c r="JOX4" s="157"/>
      <c r="JOY4" s="157"/>
      <c r="JOZ4" s="157"/>
      <c r="JPA4" s="157"/>
      <c r="JPB4" s="157"/>
      <c r="JPC4" s="157"/>
      <c r="JPD4" s="157"/>
      <c r="JPE4" s="157"/>
      <c r="JPF4" s="157"/>
      <c r="JPG4" s="157"/>
      <c r="JPH4" s="157"/>
      <c r="JPI4" s="157"/>
      <c r="JPJ4" s="157"/>
      <c r="JPK4" s="157"/>
      <c r="JPL4" s="157"/>
      <c r="JPM4" s="157"/>
      <c r="JPN4" s="157"/>
      <c r="JPO4" s="157"/>
      <c r="JPP4" s="157"/>
      <c r="JPQ4" s="157"/>
      <c r="JPR4" s="157"/>
      <c r="JPS4" s="157"/>
      <c r="JPT4" s="157"/>
      <c r="JPU4" s="157"/>
      <c r="JPV4" s="157"/>
      <c r="JPW4" s="157"/>
      <c r="JPX4" s="157"/>
      <c r="JPY4" s="157"/>
      <c r="JPZ4" s="157"/>
      <c r="JQA4" s="157"/>
      <c r="JQB4" s="157"/>
      <c r="JQC4" s="157"/>
      <c r="JQD4" s="157"/>
      <c r="JQE4" s="157"/>
      <c r="JQF4" s="157"/>
      <c r="JQG4" s="157"/>
      <c r="JQH4" s="157"/>
      <c r="JQI4" s="157"/>
      <c r="JQJ4" s="157"/>
      <c r="JQK4" s="157"/>
      <c r="JQL4" s="157"/>
      <c r="JQM4" s="157"/>
      <c r="JQN4" s="157"/>
      <c r="JQO4" s="157"/>
      <c r="JQP4" s="157"/>
      <c r="JQQ4" s="157"/>
      <c r="JQR4" s="157"/>
      <c r="JQS4" s="157"/>
      <c r="JQT4" s="157"/>
      <c r="JQU4" s="157"/>
      <c r="JQV4" s="157"/>
      <c r="JQW4" s="157"/>
      <c r="JQX4" s="157"/>
      <c r="JQY4" s="157"/>
      <c r="JQZ4" s="157"/>
      <c r="JRA4" s="157"/>
      <c r="JRB4" s="157"/>
      <c r="JRC4" s="157"/>
      <c r="JRD4" s="157"/>
      <c r="JRE4" s="157"/>
      <c r="JRF4" s="157"/>
      <c r="JRG4" s="157"/>
      <c r="JRH4" s="157"/>
      <c r="JRI4" s="157"/>
      <c r="JRJ4" s="157"/>
      <c r="JRK4" s="157"/>
      <c r="JRL4" s="157"/>
      <c r="JRM4" s="157"/>
      <c r="JRN4" s="157"/>
      <c r="JRO4" s="157"/>
      <c r="JRP4" s="157"/>
      <c r="JRQ4" s="157"/>
      <c r="JRR4" s="157"/>
      <c r="JRS4" s="157"/>
      <c r="JRT4" s="157"/>
      <c r="JRU4" s="157"/>
      <c r="JRV4" s="157"/>
      <c r="JRW4" s="157"/>
      <c r="JRX4" s="157"/>
      <c r="JRY4" s="157"/>
      <c r="JRZ4" s="157"/>
      <c r="JSA4" s="157"/>
      <c r="JSB4" s="157"/>
      <c r="JSC4" s="157"/>
      <c r="JSD4" s="157"/>
      <c r="JSE4" s="157"/>
      <c r="JSF4" s="157"/>
      <c r="JSG4" s="157"/>
      <c r="JSH4" s="157"/>
      <c r="JSI4" s="157"/>
      <c r="JSJ4" s="157"/>
      <c r="JSK4" s="157"/>
      <c r="JSL4" s="157"/>
      <c r="JSM4" s="157"/>
      <c r="JSN4" s="157"/>
      <c r="JSO4" s="157"/>
      <c r="JSP4" s="157"/>
      <c r="JSQ4" s="157"/>
      <c r="JSR4" s="157"/>
      <c r="JSS4" s="157"/>
      <c r="JST4" s="157"/>
      <c r="JSU4" s="157"/>
      <c r="JSV4" s="157"/>
      <c r="JSW4" s="157"/>
      <c r="JSX4" s="157"/>
      <c r="JSY4" s="157"/>
      <c r="JSZ4" s="157"/>
      <c r="JTA4" s="157"/>
      <c r="JTB4" s="157"/>
      <c r="JTC4" s="157"/>
      <c r="JTD4" s="157"/>
      <c r="JTE4" s="157"/>
      <c r="JTF4" s="157"/>
      <c r="JTG4" s="157"/>
      <c r="JTH4" s="157"/>
      <c r="JTI4" s="157"/>
      <c r="JTJ4" s="157"/>
      <c r="JTK4" s="157"/>
      <c r="JTL4" s="157"/>
      <c r="JTM4" s="157"/>
      <c r="JTN4" s="157"/>
      <c r="JTO4" s="157"/>
      <c r="JTP4" s="157"/>
      <c r="JTQ4" s="157"/>
      <c r="JTR4" s="157"/>
      <c r="JTS4" s="157"/>
      <c r="JTT4" s="157"/>
      <c r="JTU4" s="157"/>
      <c r="JTV4" s="157"/>
      <c r="JTW4" s="157"/>
      <c r="JTX4" s="157"/>
      <c r="JTY4" s="157"/>
      <c r="JTZ4" s="157"/>
      <c r="JUA4" s="157"/>
      <c r="JUB4" s="157"/>
      <c r="JUC4" s="157"/>
      <c r="JUD4" s="157"/>
      <c r="JUE4" s="157"/>
      <c r="JUF4" s="157"/>
      <c r="JUG4" s="157"/>
      <c r="JUH4" s="157"/>
      <c r="JUI4" s="157"/>
      <c r="JUJ4" s="157"/>
      <c r="JUK4" s="157"/>
      <c r="JUL4" s="157"/>
      <c r="JUM4" s="157"/>
      <c r="JUN4" s="157"/>
      <c r="JUO4" s="157"/>
      <c r="JUP4" s="157"/>
      <c r="JUQ4" s="157"/>
      <c r="JUR4" s="157"/>
      <c r="JUS4" s="157"/>
      <c r="JUT4" s="157"/>
      <c r="JUU4" s="157"/>
      <c r="JUV4" s="157"/>
      <c r="JUW4" s="157"/>
      <c r="JUX4" s="157"/>
      <c r="JUY4" s="157"/>
      <c r="JUZ4" s="157"/>
      <c r="JVA4" s="157"/>
      <c r="JVB4" s="157"/>
      <c r="JVC4" s="157"/>
      <c r="JVD4" s="157"/>
      <c r="JVE4" s="157"/>
      <c r="JVF4" s="157"/>
      <c r="JVG4" s="157"/>
      <c r="JVH4" s="157"/>
      <c r="JVI4" s="157"/>
      <c r="JVJ4" s="157"/>
      <c r="JVK4" s="157"/>
      <c r="JVL4" s="157"/>
      <c r="JVM4" s="157"/>
      <c r="JVN4" s="157"/>
      <c r="JVO4" s="157"/>
      <c r="JVP4" s="157"/>
      <c r="JVQ4" s="157"/>
      <c r="JVR4" s="157"/>
      <c r="JVS4" s="157"/>
      <c r="JVT4" s="157"/>
      <c r="JVU4" s="157"/>
      <c r="JVV4" s="157"/>
      <c r="JVW4" s="157"/>
      <c r="JVX4" s="157"/>
      <c r="JVY4" s="157"/>
      <c r="JVZ4" s="157"/>
      <c r="JWA4" s="157"/>
      <c r="JWB4" s="157"/>
      <c r="JWC4" s="157"/>
      <c r="JWD4" s="157"/>
      <c r="JWE4" s="157"/>
      <c r="JWF4" s="157"/>
      <c r="JWG4" s="157"/>
      <c r="JWH4" s="157"/>
      <c r="JWI4" s="157"/>
      <c r="JWJ4" s="157"/>
      <c r="JWK4" s="157"/>
      <c r="JWL4" s="157"/>
      <c r="JWM4" s="157"/>
      <c r="JWN4" s="157"/>
      <c r="JWO4" s="157"/>
      <c r="JWP4" s="157"/>
      <c r="JWQ4" s="157"/>
      <c r="JWR4" s="157"/>
      <c r="JWS4" s="157"/>
      <c r="JWT4" s="157"/>
      <c r="JWU4" s="157"/>
      <c r="JWV4" s="157"/>
      <c r="JWW4" s="157"/>
      <c r="JWX4" s="157"/>
      <c r="JWY4" s="157"/>
      <c r="JWZ4" s="157"/>
      <c r="JXA4" s="157"/>
      <c r="JXB4" s="157"/>
      <c r="JXC4" s="157"/>
      <c r="JXD4" s="157"/>
      <c r="JXE4" s="157"/>
      <c r="JXF4" s="157"/>
      <c r="JXG4" s="157"/>
      <c r="JXH4" s="157"/>
      <c r="JXI4" s="157"/>
      <c r="JXJ4" s="157"/>
      <c r="JXK4" s="157"/>
      <c r="JXL4" s="157"/>
      <c r="JXM4" s="157"/>
      <c r="JXN4" s="157"/>
      <c r="JXO4" s="157"/>
      <c r="JXP4" s="157"/>
      <c r="JXQ4" s="157"/>
      <c r="JXR4" s="157"/>
      <c r="JXS4" s="157"/>
      <c r="JXT4" s="157"/>
      <c r="JXU4" s="157"/>
      <c r="JXV4" s="157"/>
      <c r="JXW4" s="157"/>
      <c r="JXX4" s="157"/>
      <c r="JXY4" s="157"/>
      <c r="JXZ4" s="157"/>
      <c r="JYA4" s="157"/>
      <c r="JYB4" s="157"/>
      <c r="JYC4" s="157"/>
      <c r="JYD4" s="157"/>
      <c r="JYE4" s="157"/>
      <c r="JYF4" s="157"/>
      <c r="JYG4" s="157"/>
      <c r="JYH4" s="157"/>
      <c r="JYI4" s="157"/>
      <c r="JYJ4" s="157"/>
      <c r="JYK4" s="157"/>
      <c r="JYL4" s="157"/>
      <c r="JYM4" s="157"/>
      <c r="JYN4" s="157"/>
      <c r="JYO4" s="157"/>
      <c r="JYP4" s="157"/>
      <c r="JYQ4" s="157"/>
      <c r="JYR4" s="157"/>
      <c r="JYS4" s="157"/>
      <c r="JYT4" s="157"/>
      <c r="JYU4" s="157"/>
      <c r="JYV4" s="157"/>
      <c r="JYW4" s="157"/>
      <c r="JYX4" s="157"/>
      <c r="JYY4" s="157"/>
      <c r="JYZ4" s="157"/>
      <c r="JZA4" s="157"/>
      <c r="JZB4" s="157"/>
      <c r="JZC4" s="157"/>
      <c r="JZD4" s="157"/>
      <c r="JZE4" s="157"/>
      <c r="JZF4" s="157"/>
      <c r="JZG4" s="157"/>
      <c r="JZH4" s="157"/>
      <c r="JZI4" s="157"/>
      <c r="JZJ4" s="157"/>
      <c r="JZK4" s="157"/>
      <c r="JZL4" s="157"/>
      <c r="JZM4" s="157"/>
      <c r="JZN4" s="157"/>
      <c r="JZO4" s="157"/>
      <c r="JZP4" s="157"/>
      <c r="JZQ4" s="157"/>
      <c r="JZR4" s="157"/>
      <c r="JZS4" s="157"/>
      <c r="JZT4" s="157"/>
      <c r="JZU4" s="157"/>
      <c r="JZV4" s="157"/>
      <c r="JZW4" s="157"/>
      <c r="JZX4" s="157"/>
      <c r="JZY4" s="157"/>
      <c r="JZZ4" s="157"/>
      <c r="KAA4" s="157"/>
      <c r="KAB4" s="157"/>
      <c r="KAC4" s="157"/>
      <c r="KAD4" s="157"/>
      <c r="KAE4" s="157"/>
      <c r="KAF4" s="157"/>
      <c r="KAG4" s="157"/>
      <c r="KAH4" s="157"/>
      <c r="KAI4" s="157"/>
      <c r="KAJ4" s="157"/>
      <c r="KAK4" s="157"/>
      <c r="KAL4" s="157"/>
      <c r="KAM4" s="157"/>
      <c r="KAN4" s="157"/>
      <c r="KAO4" s="157"/>
      <c r="KAP4" s="157"/>
      <c r="KAQ4" s="157"/>
      <c r="KAR4" s="157"/>
      <c r="KAS4" s="157"/>
      <c r="KAT4" s="157"/>
      <c r="KAU4" s="157"/>
      <c r="KAV4" s="157"/>
      <c r="KAW4" s="157"/>
      <c r="KAX4" s="157"/>
      <c r="KAY4" s="157"/>
      <c r="KAZ4" s="157"/>
      <c r="KBA4" s="157"/>
      <c r="KBB4" s="157"/>
      <c r="KBC4" s="157"/>
      <c r="KBD4" s="157"/>
      <c r="KBE4" s="157"/>
      <c r="KBF4" s="157"/>
      <c r="KBG4" s="157"/>
      <c r="KBH4" s="157"/>
      <c r="KBI4" s="157"/>
      <c r="KBJ4" s="157"/>
      <c r="KBK4" s="157"/>
      <c r="KBL4" s="157"/>
      <c r="KBM4" s="157"/>
      <c r="KBN4" s="157"/>
      <c r="KBO4" s="157"/>
      <c r="KBP4" s="157"/>
      <c r="KBQ4" s="157"/>
      <c r="KBR4" s="157"/>
      <c r="KBS4" s="157"/>
      <c r="KBT4" s="157"/>
      <c r="KBU4" s="157"/>
      <c r="KBV4" s="157"/>
      <c r="KBW4" s="157"/>
      <c r="KBX4" s="157"/>
      <c r="KBY4" s="157"/>
      <c r="KBZ4" s="157"/>
      <c r="KCA4" s="157"/>
      <c r="KCB4" s="157"/>
      <c r="KCC4" s="157"/>
      <c r="KCD4" s="157"/>
      <c r="KCE4" s="157"/>
      <c r="KCF4" s="157"/>
      <c r="KCG4" s="157"/>
      <c r="KCH4" s="157"/>
      <c r="KCI4" s="157"/>
      <c r="KCJ4" s="157"/>
      <c r="KCK4" s="157"/>
      <c r="KCL4" s="157"/>
      <c r="KCM4" s="157"/>
      <c r="KCN4" s="157"/>
      <c r="KCO4" s="157"/>
      <c r="KCP4" s="157"/>
      <c r="KCQ4" s="157"/>
      <c r="KCR4" s="157"/>
      <c r="KCS4" s="157"/>
      <c r="KCT4" s="157"/>
      <c r="KCU4" s="157"/>
      <c r="KCV4" s="157"/>
      <c r="KCW4" s="157"/>
      <c r="KCX4" s="157"/>
      <c r="KCY4" s="157"/>
      <c r="KCZ4" s="157"/>
      <c r="KDA4" s="157"/>
      <c r="KDB4" s="157"/>
      <c r="KDC4" s="157"/>
      <c r="KDD4" s="157"/>
      <c r="KDE4" s="157"/>
      <c r="KDF4" s="157"/>
      <c r="KDG4" s="157"/>
      <c r="KDH4" s="157"/>
      <c r="KDI4" s="157"/>
      <c r="KDJ4" s="157"/>
      <c r="KDK4" s="157"/>
      <c r="KDL4" s="157"/>
      <c r="KDM4" s="157"/>
      <c r="KDN4" s="157"/>
      <c r="KDO4" s="157"/>
      <c r="KDP4" s="157"/>
      <c r="KDQ4" s="157"/>
      <c r="KDR4" s="157"/>
      <c r="KDS4" s="157"/>
      <c r="KDT4" s="157"/>
      <c r="KDU4" s="157"/>
      <c r="KDV4" s="157"/>
      <c r="KDW4" s="157"/>
      <c r="KDX4" s="157"/>
      <c r="KDY4" s="157"/>
      <c r="KDZ4" s="157"/>
      <c r="KEA4" s="157"/>
      <c r="KEB4" s="157"/>
      <c r="KEC4" s="157"/>
      <c r="KED4" s="157"/>
      <c r="KEE4" s="157"/>
      <c r="KEF4" s="157"/>
      <c r="KEG4" s="157"/>
      <c r="KEH4" s="157"/>
      <c r="KEI4" s="157"/>
      <c r="KEJ4" s="157"/>
      <c r="KEK4" s="157"/>
      <c r="KEL4" s="157"/>
      <c r="KEM4" s="157"/>
      <c r="KEN4" s="157"/>
      <c r="KEO4" s="157"/>
      <c r="KEP4" s="157"/>
      <c r="KEQ4" s="157"/>
      <c r="KER4" s="157"/>
      <c r="KES4" s="157"/>
      <c r="KET4" s="157"/>
      <c r="KEU4" s="157"/>
      <c r="KEV4" s="157"/>
      <c r="KEW4" s="157"/>
      <c r="KEX4" s="157"/>
      <c r="KEY4" s="157"/>
      <c r="KEZ4" s="157"/>
      <c r="KFA4" s="157"/>
      <c r="KFB4" s="157"/>
      <c r="KFC4" s="157"/>
      <c r="KFD4" s="157"/>
      <c r="KFE4" s="157"/>
      <c r="KFF4" s="157"/>
      <c r="KFG4" s="157"/>
      <c r="KFH4" s="157"/>
      <c r="KFI4" s="157"/>
      <c r="KFJ4" s="157"/>
      <c r="KFK4" s="157"/>
      <c r="KFL4" s="157"/>
      <c r="KFM4" s="157"/>
      <c r="KFN4" s="157"/>
      <c r="KFO4" s="157"/>
      <c r="KFP4" s="157"/>
      <c r="KFQ4" s="157"/>
      <c r="KFR4" s="157"/>
      <c r="KFS4" s="157"/>
      <c r="KFT4" s="157"/>
      <c r="KFU4" s="157"/>
      <c r="KFV4" s="157"/>
      <c r="KFW4" s="157"/>
      <c r="KFX4" s="157"/>
      <c r="KFY4" s="157"/>
      <c r="KFZ4" s="157"/>
      <c r="KGA4" s="157"/>
      <c r="KGB4" s="157"/>
      <c r="KGC4" s="157"/>
      <c r="KGD4" s="157"/>
      <c r="KGE4" s="157"/>
      <c r="KGF4" s="157"/>
      <c r="KGG4" s="157"/>
      <c r="KGH4" s="157"/>
      <c r="KGI4" s="157"/>
      <c r="KGJ4" s="157"/>
      <c r="KGK4" s="157"/>
      <c r="KGL4" s="157"/>
      <c r="KGM4" s="157"/>
      <c r="KGN4" s="157"/>
      <c r="KGO4" s="157"/>
      <c r="KGP4" s="157"/>
      <c r="KGQ4" s="157"/>
      <c r="KGR4" s="157"/>
      <c r="KGS4" s="157"/>
      <c r="KGT4" s="157"/>
      <c r="KGU4" s="157"/>
      <c r="KGV4" s="157"/>
      <c r="KGW4" s="157"/>
      <c r="KGX4" s="157"/>
      <c r="KGY4" s="157"/>
      <c r="KGZ4" s="157"/>
      <c r="KHA4" s="157"/>
      <c r="KHB4" s="157"/>
      <c r="KHC4" s="157"/>
      <c r="KHD4" s="157"/>
      <c r="KHE4" s="157"/>
      <c r="KHF4" s="157"/>
      <c r="KHG4" s="157"/>
      <c r="KHH4" s="157"/>
      <c r="KHI4" s="157"/>
      <c r="KHJ4" s="157"/>
      <c r="KHK4" s="157"/>
      <c r="KHL4" s="157"/>
      <c r="KHM4" s="157"/>
      <c r="KHN4" s="157"/>
      <c r="KHO4" s="157"/>
      <c r="KHP4" s="157"/>
      <c r="KHQ4" s="157"/>
      <c r="KHR4" s="157"/>
      <c r="KHS4" s="157"/>
      <c r="KHT4" s="157"/>
      <c r="KHU4" s="157"/>
      <c r="KHV4" s="157"/>
      <c r="KHW4" s="157"/>
      <c r="KHX4" s="157"/>
      <c r="KHY4" s="157"/>
      <c r="KHZ4" s="157"/>
      <c r="KIA4" s="157"/>
      <c r="KIB4" s="157"/>
      <c r="KIC4" s="157"/>
      <c r="KID4" s="157"/>
      <c r="KIE4" s="157"/>
      <c r="KIF4" s="157"/>
      <c r="KIG4" s="157"/>
      <c r="KIH4" s="157"/>
      <c r="KII4" s="157"/>
      <c r="KIJ4" s="157"/>
      <c r="KIK4" s="157"/>
      <c r="KIL4" s="157"/>
      <c r="KIM4" s="157"/>
      <c r="KIN4" s="157"/>
      <c r="KIO4" s="157"/>
      <c r="KIP4" s="157"/>
      <c r="KIQ4" s="157"/>
      <c r="KIR4" s="157"/>
      <c r="KIS4" s="157"/>
      <c r="KIT4" s="157"/>
      <c r="KIU4" s="157"/>
      <c r="KIV4" s="157"/>
      <c r="KIW4" s="157"/>
      <c r="KIX4" s="157"/>
      <c r="KIY4" s="157"/>
      <c r="KIZ4" s="157"/>
      <c r="KJA4" s="157"/>
      <c r="KJB4" s="157"/>
      <c r="KJC4" s="157"/>
      <c r="KJD4" s="157"/>
      <c r="KJE4" s="157"/>
      <c r="KJF4" s="157"/>
      <c r="KJG4" s="157"/>
      <c r="KJH4" s="157"/>
      <c r="KJI4" s="157"/>
      <c r="KJJ4" s="157"/>
      <c r="KJK4" s="157"/>
      <c r="KJL4" s="157"/>
      <c r="KJM4" s="157"/>
      <c r="KJN4" s="157"/>
      <c r="KJO4" s="157"/>
      <c r="KJP4" s="157"/>
      <c r="KJQ4" s="157"/>
      <c r="KJR4" s="157"/>
      <c r="KJS4" s="157"/>
      <c r="KJT4" s="157"/>
      <c r="KJU4" s="157"/>
      <c r="KJV4" s="157"/>
      <c r="KJW4" s="157"/>
      <c r="KJX4" s="157"/>
      <c r="KJY4" s="157"/>
      <c r="KJZ4" s="157"/>
      <c r="KKA4" s="157"/>
      <c r="KKB4" s="157"/>
      <c r="KKC4" s="157"/>
      <c r="KKD4" s="157"/>
      <c r="KKE4" s="157"/>
      <c r="KKF4" s="157"/>
      <c r="KKG4" s="157"/>
      <c r="KKH4" s="157"/>
      <c r="KKI4" s="157"/>
      <c r="KKJ4" s="157"/>
      <c r="KKK4" s="157"/>
      <c r="KKL4" s="157"/>
      <c r="KKM4" s="157"/>
      <c r="KKN4" s="157"/>
      <c r="KKO4" s="157"/>
      <c r="KKP4" s="157"/>
      <c r="KKQ4" s="157"/>
      <c r="KKR4" s="157"/>
      <c r="KKS4" s="157"/>
      <c r="KKT4" s="157"/>
      <c r="KKU4" s="157"/>
      <c r="KKV4" s="157"/>
      <c r="KKW4" s="157"/>
      <c r="KKX4" s="157"/>
      <c r="KKY4" s="157"/>
      <c r="KKZ4" s="157"/>
      <c r="KLA4" s="157"/>
      <c r="KLB4" s="157"/>
      <c r="KLC4" s="157"/>
      <c r="KLD4" s="157"/>
      <c r="KLE4" s="157"/>
      <c r="KLF4" s="157"/>
      <c r="KLG4" s="157"/>
      <c r="KLH4" s="157"/>
      <c r="KLI4" s="157"/>
      <c r="KLJ4" s="157"/>
      <c r="KLK4" s="157"/>
      <c r="KLL4" s="157"/>
      <c r="KLM4" s="157"/>
      <c r="KLN4" s="157"/>
      <c r="KLO4" s="157"/>
      <c r="KLP4" s="157"/>
      <c r="KLQ4" s="157"/>
      <c r="KLR4" s="157"/>
      <c r="KLS4" s="157"/>
      <c r="KLT4" s="157"/>
      <c r="KLU4" s="157"/>
      <c r="KLV4" s="157"/>
      <c r="KLW4" s="157"/>
      <c r="KLX4" s="157"/>
      <c r="KLY4" s="157"/>
      <c r="KLZ4" s="157"/>
      <c r="KMA4" s="157"/>
      <c r="KMB4" s="157"/>
      <c r="KMC4" s="157"/>
      <c r="KMD4" s="157"/>
      <c r="KME4" s="157"/>
      <c r="KMF4" s="157"/>
      <c r="KMG4" s="157"/>
      <c r="KMH4" s="157"/>
      <c r="KMI4" s="157"/>
      <c r="KMJ4" s="157"/>
      <c r="KMK4" s="157"/>
      <c r="KML4" s="157"/>
      <c r="KMM4" s="157"/>
      <c r="KMN4" s="157"/>
      <c r="KMO4" s="157"/>
      <c r="KMP4" s="157"/>
      <c r="KMQ4" s="157"/>
      <c r="KMR4" s="157"/>
      <c r="KMS4" s="157"/>
      <c r="KMT4" s="157"/>
      <c r="KMU4" s="157"/>
      <c r="KMV4" s="157"/>
      <c r="KMW4" s="157"/>
      <c r="KMX4" s="157"/>
      <c r="KMY4" s="157"/>
      <c r="KMZ4" s="157"/>
      <c r="KNA4" s="157"/>
      <c r="KNB4" s="157"/>
      <c r="KNC4" s="157"/>
      <c r="KND4" s="157"/>
      <c r="KNE4" s="157"/>
      <c r="KNF4" s="157"/>
      <c r="KNG4" s="157"/>
      <c r="KNH4" s="157"/>
      <c r="KNI4" s="157"/>
      <c r="KNJ4" s="157"/>
      <c r="KNK4" s="157"/>
      <c r="KNL4" s="157"/>
      <c r="KNM4" s="157"/>
      <c r="KNN4" s="157"/>
      <c r="KNO4" s="157"/>
      <c r="KNP4" s="157"/>
      <c r="KNQ4" s="157"/>
      <c r="KNR4" s="157"/>
      <c r="KNS4" s="157"/>
      <c r="KNT4" s="157"/>
      <c r="KNU4" s="157"/>
      <c r="KNV4" s="157"/>
      <c r="KNW4" s="157"/>
      <c r="KNX4" s="157"/>
      <c r="KNY4" s="157"/>
      <c r="KNZ4" s="157"/>
      <c r="KOA4" s="157"/>
      <c r="KOB4" s="157"/>
      <c r="KOC4" s="157"/>
      <c r="KOD4" s="157"/>
      <c r="KOE4" s="157"/>
      <c r="KOF4" s="157"/>
      <c r="KOG4" s="157"/>
      <c r="KOH4" s="157"/>
      <c r="KOI4" s="157"/>
      <c r="KOJ4" s="157"/>
      <c r="KOK4" s="157"/>
      <c r="KOL4" s="157"/>
      <c r="KOM4" s="157"/>
      <c r="KON4" s="157"/>
      <c r="KOO4" s="157"/>
      <c r="KOP4" s="157"/>
      <c r="KOQ4" s="157"/>
      <c r="KOR4" s="157"/>
      <c r="KOS4" s="157"/>
      <c r="KOT4" s="157"/>
      <c r="KOU4" s="157"/>
      <c r="KOV4" s="157"/>
      <c r="KOW4" s="157"/>
      <c r="KOX4" s="157"/>
      <c r="KOY4" s="157"/>
      <c r="KOZ4" s="157"/>
      <c r="KPA4" s="157"/>
      <c r="KPB4" s="157"/>
      <c r="KPC4" s="157"/>
      <c r="KPD4" s="157"/>
      <c r="KPE4" s="157"/>
      <c r="KPF4" s="157"/>
      <c r="KPG4" s="157"/>
      <c r="KPH4" s="157"/>
      <c r="KPI4" s="157"/>
      <c r="KPJ4" s="157"/>
      <c r="KPK4" s="157"/>
      <c r="KPL4" s="157"/>
      <c r="KPM4" s="157"/>
      <c r="KPN4" s="157"/>
      <c r="KPO4" s="157"/>
      <c r="KPP4" s="157"/>
      <c r="KPQ4" s="157"/>
      <c r="KPR4" s="157"/>
      <c r="KPS4" s="157"/>
      <c r="KPT4" s="157"/>
      <c r="KPU4" s="157"/>
      <c r="KPV4" s="157"/>
      <c r="KPW4" s="157"/>
      <c r="KPX4" s="157"/>
      <c r="KPY4" s="157"/>
      <c r="KPZ4" s="157"/>
      <c r="KQA4" s="157"/>
      <c r="KQB4" s="157"/>
      <c r="KQC4" s="157"/>
      <c r="KQD4" s="157"/>
      <c r="KQE4" s="157"/>
      <c r="KQF4" s="157"/>
      <c r="KQG4" s="157"/>
      <c r="KQH4" s="157"/>
      <c r="KQI4" s="157"/>
      <c r="KQJ4" s="157"/>
      <c r="KQK4" s="157"/>
      <c r="KQL4" s="157"/>
      <c r="KQM4" s="157"/>
      <c r="KQN4" s="157"/>
      <c r="KQO4" s="157"/>
      <c r="KQP4" s="157"/>
      <c r="KQQ4" s="157"/>
      <c r="KQR4" s="157"/>
      <c r="KQS4" s="157"/>
      <c r="KQT4" s="157"/>
      <c r="KQU4" s="157"/>
      <c r="KQV4" s="157"/>
      <c r="KQW4" s="157"/>
      <c r="KQX4" s="157"/>
      <c r="KQY4" s="157"/>
      <c r="KQZ4" s="157"/>
      <c r="KRA4" s="157"/>
      <c r="KRB4" s="157"/>
      <c r="KRC4" s="157"/>
      <c r="KRD4" s="157"/>
      <c r="KRE4" s="157"/>
      <c r="KRF4" s="157"/>
      <c r="KRG4" s="157"/>
      <c r="KRH4" s="157"/>
      <c r="KRI4" s="157"/>
      <c r="KRJ4" s="157"/>
      <c r="KRK4" s="157"/>
      <c r="KRL4" s="157"/>
      <c r="KRM4" s="157"/>
      <c r="KRN4" s="157"/>
      <c r="KRO4" s="157"/>
      <c r="KRP4" s="157"/>
      <c r="KRQ4" s="157"/>
      <c r="KRR4" s="157"/>
      <c r="KRS4" s="157"/>
      <c r="KRT4" s="157"/>
      <c r="KRU4" s="157"/>
      <c r="KRV4" s="157"/>
      <c r="KRW4" s="157"/>
      <c r="KRX4" s="157"/>
      <c r="KRY4" s="157"/>
      <c r="KRZ4" s="157"/>
      <c r="KSA4" s="157"/>
      <c r="KSB4" s="157"/>
      <c r="KSC4" s="157"/>
      <c r="KSD4" s="157"/>
      <c r="KSE4" s="157"/>
      <c r="KSF4" s="157"/>
      <c r="KSG4" s="157"/>
      <c r="KSH4" s="157"/>
      <c r="KSI4" s="157"/>
      <c r="KSJ4" s="157"/>
      <c r="KSK4" s="157"/>
      <c r="KSL4" s="157"/>
      <c r="KSM4" s="157"/>
      <c r="KSN4" s="157"/>
      <c r="KSO4" s="157"/>
      <c r="KSP4" s="157"/>
      <c r="KSQ4" s="157"/>
      <c r="KSR4" s="157"/>
      <c r="KSS4" s="157"/>
      <c r="KST4" s="157"/>
      <c r="KSU4" s="157"/>
      <c r="KSV4" s="157"/>
      <c r="KSW4" s="157"/>
      <c r="KSX4" s="157"/>
      <c r="KSY4" s="157"/>
      <c r="KSZ4" s="157"/>
      <c r="KTA4" s="157"/>
      <c r="KTB4" s="157"/>
      <c r="KTC4" s="157"/>
      <c r="KTD4" s="157"/>
      <c r="KTE4" s="157"/>
      <c r="KTF4" s="157"/>
      <c r="KTG4" s="157"/>
      <c r="KTH4" s="157"/>
      <c r="KTI4" s="157"/>
      <c r="KTJ4" s="157"/>
      <c r="KTK4" s="157"/>
      <c r="KTL4" s="157"/>
      <c r="KTM4" s="157"/>
      <c r="KTN4" s="157"/>
      <c r="KTO4" s="157"/>
      <c r="KTP4" s="157"/>
      <c r="KTQ4" s="157"/>
      <c r="KTR4" s="157"/>
      <c r="KTS4" s="157"/>
      <c r="KTT4" s="157"/>
      <c r="KTU4" s="157"/>
      <c r="KTV4" s="157"/>
      <c r="KTW4" s="157"/>
      <c r="KTX4" s="157"/>
      <c r="KTY4" s="157"/>
      <c r="KTZ4" s="157"/>
      <c r="KUA4" s="157"/>
      <c r="KUB4" s="157"/>
      <c r="KUC4" s="157"/>
      <c r="KUD4" s="157"/>
      <c r="KUE4" s="157"/>
      <c r="KUF4" s="157"/>
      <c r="KUG4" s="157"/>
      <c r="KUH4" s="157"/>
      <c r="KUI4" s="157"/>
      <c r="KUJ4" s="157"/>
      <c r="KUK4" s="157"/>
      <c r="KUL4" s="157"/>
      <c r="KUM4" s="157"/>
      <c r="KUN4" s="157"/>
      <c r="KUO4" s="157"/>
      <c r="KUP4" s="157"/>
      <c r="KUQ4" s="157"/>
      <c r="KUR4" s="157"/>
      <c r="KUS4" s="157"/>
      <c r="KUT4" s="157"/>
      <c r="KUU4" s="157"/>
      <c r="KUV4" s="157"/>
      <c r="KUW4" s="157"/>
      <c r="KUX4" s="157"/>
      <c r="KUY4" s="157"/>
      <c r="KUZ4" s="157"/>
      <c r="KVA4" s="157"/>
      <c r="KVB4" s="157"/>
      <c r="KVC4" s="157"/>
      <c r="KVD4" s="157"/>
      <c r="KVE4" s="157"/>
      <c r="KVF4" s="157"/>
      <c r="KVG4" s="157"/>
      <c r="KVH4" s="157"/>
      <c r="KVI4" s="157"/>
      <c r="KVJ4" s="157"/>
      <c r="KVK4" s="157"/>
      <c r="KVL4" s="157"/>
      <c r="KVM4" s="157"/>
      <c r="KVN4" s="157"/>
      <c r="KVO4" s="157"/>
      <c r="KVP4" s="157"/>
      <c r="KVQ4" s="157"/>
      <c r="KVR4" s="157"/>
      <c r="KVS4" s="157"/>
      <c r="KVT4" s="157"/>
      <c r="KVU4" s="157"/>
      <c r="KVV4" s="157"/>
      <c r="KVW4" s="157"/>
      <c r="KVX4" s="157"/>
      <c r="KVY4" s="157"/>
      <c r="KVZ4" s="157"/>
      <c r="KWA4" s="157"/>
      <c r="KWB4" s="157"/>
      <c r="KWC4" s="157"/>
      <c r="KWD4" s="157"/>
      <c r="KWE4" s="157"/>
      <c r="KWF4" s="157"/>
      <c r="KWG4" s="157"/>
      <c r="KWH4" s="157"/>
      <c r="KWI4" s="157"/>
      <c r="KWJ4" s="157"/>
      <c r="KWK4" s="157"/>
      <c r="KWL4" s="157"/>
      <c r="KWM4" s="157"/>
      <c r="KWN4" s="157"/>
      <c r="KWO4" s="157"/>
      <c r="KWP4" s="157"/>
      <c r="KWQ4" s="157"/>
      <c r="KWR4" s="157"/>
      <c r="KWS4" s="157"/>
      <c r="KWT4" s="157"/>
      <c r="KWU4" s="157"/>
      <c r="KWV4" s="157"/>
      <c r="KWW4" s="157"/>
      <c r="KWX4" s="157"/>
      <c r="KWY4" s="157"/>
      <c r="KWZ4" s="157"/>
      <c r="KXA4" s="157"/>
      <c r="KXB4" s="157"/>
      <c r="KXC4" s="157"/>
      <c r="KXD4" s="157"/>
      <c r="KXE4" s="157"/>
      <c r="KXF4" s="157"/>
      <c r="KXG4" s="157"/>
      <c r="KXH4" s="157"/>
      <c r="KXI4" s="157"/>
      <c r="KXJ4" s="157"/>
      <c r="KXK4" s="157"/>
      <c r="KXL4" s="157"/>
      <c r="KXM4" s="157"/>
      <c r="KXN4" s="157"/>
      <c r="KXO4" s="157"/>
      <c r="KXP4" s="157"/>
      <c r="KXQ4" s="157"/>
      <c r="KXR4" s="157"/>
      <c r="KXS4" s="157"/>
      <c r="KXT4" s="157"/>
      <c r="KXU4" s="157"/>
      <c r="KXV4" s="157"/>
      <c r="KXW4" s="157"/>
      <c r="KXX4" s="157"/>
      <c r="KXY4" s="157"/>
      <c r="KXZ4" s="157"/>
      <c r="KYA4" s="157"/>
      <c r="KYB4" s="157"/>
      <c r="KYC4" s="157"/>
      <c r="KYD4" s="157"/>
      <c r="KYE4" s="157"/>
      <c r="KYF4" s="157"/>
      <c r="KYG4" s="157"/>
      <c r="KYH4" s="157"/>
      <c r="KYI4" s="157"/>
      <c r="KYJ4" s="157"/>
      <c r="KYK4" s="157"/>
      <c r="KYL4" s="157"/>
      <c r="KYM4" s="157"/>
      <c r="KYN4" s="157"/>
      <c r="KYO4" s="157"/>
      <c r="KYP4" s="157"/>
      <c r="KYQ4" s="157"/>
      <c r="KYR4" s="157"/>
      <c r="KYS4" s="157"/>
      <c r="KYT4" s="157"/>
      <c r="KYU4" s="157"/>
      <c r="KYV4" s="157"/>
      <c r="KYW4" s="157"/>
      <c r="KYX4" s="157"/>
      <c r="KYY4" s="157"/>
      <c r="KYZ4" s="157"/>
      <c r="KZA4" s="157"/>
      <c r="KZB4" s="157"/>
      <c r="KZC4" s="157"/>
      <c r="KZD4" s="157"/>
      <c r="KZE4" s="157"/>
      <c r="KZF4" s="157"/>
      <c r="KZG4" s="157"/>
      <c r="KZH4" s="157"/>
      <c r="KZI4" s="157"/>
      <c r="KZJ4" s="157"/>
      <c r="KZK4" s="157"/>
      <c r="KZL4" s="157"/>
      <c r="KZM4" s="157"/>
      <c r="KZN4" s="157"/>
      <c r="KZO4" s="157"/>
      <c r="KZP4" s="157"/>
      <c r="KZQ4" s="157"/>
      <c r="KZR4" s="157"/>
      <c r="KZS4" s="157"/>
      <c r="KZT4" s="157"/>
      <c r="KZU4" s="157"/>
      <c r="KZV4" s="157"/>
      <c r="KZW4" s="157"/>
      <c r="KZX4" s="157"/>
      <c r="KZY4" s="157"/>
      <c r="KZZ4" s="157"/>
      <c r="LAA4" s="157"/>
      <c r="LAB4" s="157"/>
      <c r="LAC4" s="157"/>
      <c r="LAD4" s="157"/>
      <c r="LAE4" s="157"/>
      <c r="LAF4" s="157"/>
      <c r="LAG4" s="157"/>
      <c r="LAH4" s="157"/>
      <c r="LAI4" s="157"/>
      <c r="LAJ4" s="157"/>
      <c r="LAK4" s="157"/>
      <c r="LAL4" s="157"/>
      <c r="LAM4" s="157"/>
      <c r="LAN4" s="157"/>
      <c r="LAO4" s="157"/>
      <c r="LAP4" s="157"/>
      <c r="LAQ4" s="157"/>
      <c r="LAR4" s="157"/>
      <c r="LAS4" s="157"/>
      <c r="LAT4" s="157"/>
      <c r="LAU4" s="157"/>
      <c r="LAV4" s="157"/>
      <c r="LAW4" s="157"/>
      <c r="LAX4" s="157"/>
      <c r="LAY4" s="157"/>
      <c r="LAZ4" s="157"/>
      <c r="LBA4" s="157"/>
      <c r="LBB4" s="157"/>
      <c r="LBC4" s="157"/>
      <c r="LBD4" s="157"/>
      <c r="LBE4" s="157"/>
      <c r="LBF4" s="157"/>
      <c r="LBG4" s="157"/>
      <c r="LBH4" s="157"/>
      <c r="LBI4" s="157"/>
      <c r="LBJ4" s="157"/>
      <c r="LBK4" s="157"/>
      <c r="LBL4" s="157"/>
      <c r="LBM4" s="157"/>
      <c r="LBN4" s="157"/>
      <c r="LBO4" s="157"/>
      <c r="LBP4" s="157"/>
      <c r="LBQ4" s="157"/>
      <c r="LBR4" s="157"/>
      <c r="LBS4" s="157"/>
      <c r="LBT4" s="157"/>
      <c r="LBU4" s="157"/>
      <c r="LBV4" s="157"/>
      <c r="LBW4" s="157"/>
      <c r="LBX4" s="157"/>
      <c r="LBY4" s="157"/>
      <c r="LBZ4" s="157"/>
      <c r="LCA4" s="157"/>
      <c r="LCB4" s="157"/>
      <c r="LCC4" s="157"/>
      <c r="LCD4" s="157"/>
      <c r="LCE4" s="157"/>
      <c r="LCF4" s="157"/>
      <c r="LCG4" s="157"/>
      <c r="LCH4" s="157"/>
      <c r="LCI4" s="157"/>
      <c r="LCJ4" s="157"/>
      <c r="LCK4" s="157"/>
      <c r="LCL4" s="157"/>
      <c r="LCM4" s="157"/>
      <c r="LCN4" s="157"/>
      <c r="LCO4" s="157"/>
      <c r="LCP4" s="157"/>
      <c r="LCQ4" s="157"/>
      <c r="LCR4" s="157"/>
      <c r="LCS4" s="157"/>
      <c r="LCT4" s="157"/>
      <c r="LCU4" s="157"/>
      <c r="LCV4" s="157"/>
      <c r="LCW4" s="157"/>
      <c r="LCX4" s="157"/>
      <c r="LCY4" s="157"/>
      <c r="LCZ4" s="157"/>
      <c r="LDA4" s="157"/>
      <c r="LDB4" s="157"/>
      <c r="LDC4" s="157"/>
      <c r="LDD4" s="157"/>
      <c r="LDE4" s="157"/>
      <c r="LDF4" s="157"/>
      <c r="LDG4" s="157"/>
      <c r="LDH4" s="157"/>
      <c r="LDI4" s="157"/>
      <c r="LDJ4" s="157"/>
      <c r="LDK4" s="157"/>
      <c r="LDL4" s="157"/>
      <c r="LDM4" s="157"/>
      <c r="LDN4" s="157"/>
      <c r="LDO4" s="157"/>
      <c r="LDP4" s="157"/>
      <c r="LDQ4" s="157"/>
      <c r="LDR4" s="157"/>
      <c r="LDS4" s="157"/>
      <c r="LDT4" s="157"/>
      <c r="LDU4" s="157"/>
      <c r="LDV4" s="157"/>
      <c r="LDW4" s="157"/>
      <c r="LDX4" s="157"/>
      <c r="LDY4" s="157"/>
      <c r="LDZ4" s="157"/>
      <c r="LEA4" s="157"/>
      <c r="LEB4" s="157"/>
      <c r="LEC4" s="157"/>
      <c r="LED4" s="157"/>
      <c r="LEE4" s="157"/>
      <c r="LEF4" s="157"/>
      <c r="LEG4" s="157"/>
      <c r="LEH4" s="157"/>
      <c r="LEI4" s="157"/>
      <c r="LEJ4" s="157"/>
      <c r="LEK4" s="157"/>
      <c r="LEL4" s="157"/>
      <c r="LEM4" s="157"/>
      <c r="LEN4" s="157"/>
      <c r="LEO4" s="157"/>
      <c r="LEP4" s="157"/>
      <c r="LEQ4" s="157"/>
      <c r="LER4" s="157"/>
      <c r="LES4" s="157"/>
      <c r="LET4" s="157"/>
      <c r="LEU4" s="157"/>
      <c r="LEV4" s="157"/>
      <c r="LEW4" s="157"/>
      <c r="LEX4" s="157"/>
      <c r="LEY4" s="157"/>
      <c r="LEZ4" s="157"/>
      <c r="LFA4" s="157"/>
      <c r="LFB4" s="157"/>
      <c r="LFC4" s="157"/>
      <c r="LFD4" s="157"/>
      <c r="LFE4" s="157"/>
      <c r="LFF4" s="157"/>
      <c r="LFG4" s="157"/>
      <c r="LFH4" s="157"/>
      <c r="LFI4" s="157"/>
      <c r="LFJ4" s="157"/>
      <c r="LFK4" s="157"/>
      <c r="LFL4" s="157"/>
      <c r="LFM4" s="157"/>
      <c r="LFN4" s="157"/>
      <c r="LFO4" s="157"/>
      <c r="LFP4" s="157"/>
      <c r="LFQ4" s="157"/>
      <c r="LFR4" s="157"/>
      <c r="LFS4" s="157"/>
      <c r="LFT4" s="157"/>
      <c r="LFU4" s="157"/>
      <c r="LFV4" s="157"/>
      <c r="LFW4" s="157"/>
      <c r="LFX4" s="157"/>
      <c r="LFY4" s="157"/>
      <c r="LFZ4" s="157"/>
      <c r="LGA4" s="157"/>
      <c r="LGB4" s="157"/>
      <c r="LGC4" s="157"/>
      <c r="LGD4" s="157"/>
      <c r="LGE4" s="157"/>
      <c r="LGF4" s="157"/>
      <c r="LGG4" s="157"/>
      <c r="LGH4" s="157"/>
      <c r="LGI4" s="157"/>
      <c r="LGJ4" s="157"/>
      <c r="LGK4" s="157"/>
      <c r="LGL4" s="157"/>
      <c r="LGM4" s="157"/>
      <c r="LGN4" s="157"/>
      <c r="LGO4" s="157"/>
      <c r="LGP4" s="157"/>
      <c r="LGQ4" s="157"/>
      <c r="LGR4" s="157"/>
      <c r="LGS4" s="157"/>
      <c r="LGT4" s="157"/>
      <c r="LGU4" s="157"/>
      <c r="LGV4" s="157"/>
      <c r="LGW4" s="157"/>
      <c r="LGX4" s="157"/>
      <c r="LGY4" s="157"/>
      <c r="LGZ4" s="157"/>
      <c r="LHA4" s="157"/>
      <c r="LHB4" s="157"/>
      <c r="LHC4" s="157"/>
      <c r="LHD4" s="157"/>
      <c r="LHE4" s="157"/>
      <c r="LHF4" s="157"/>
      <c r="LHG4" s="157"/>
      <c r="LHH4" s="157"/>
      <c r="LHI4" s="157"/>
      <c r="LHJ4" s="157"/>
      <c r="LHK4" s="157"/>
      <c r="LHL4" s="157"/>
      <c r="LHM4" s="157"/>
      <c r="LHN4" s="157"/>
      <c r="LHO4" s="157"/>
      <c r="LHP4" s="157"/>
      <c r="LHQ4" s="157"/>
      <c r="LHR4" s="157"/>
      <c r="LHS4" s="157"/>
      <c r="LHT4" s="157"/>
      <c r="LHU4" s="157"/>
      <c r="LHV4" s="157"/>
      <c r="LHW4" s="157"/>
      <c r="LHX4" s="157"/>
      <c r="LHY4" s="157"/>
      <c r="LHZ4" s="157"/>
      <c r="LIA4" s="157"/>
      <c r="LIB4" s="157"/>
      <c r="LIC4" s="157"/>
      <c r="LID4" s="157"/>
      <c r="LIE4" s="157"/>
      <c r="LIF4" s="157"/>
      <c r="LIG4" s="157"/>
      <c r="LIH4" s="157"/>
      <c r="LII4" s="157"/>
      <c r="LIJ4" s="157"/>
      <c r="LIK4" s="157"/>
      <c r="LIL4" s="157"/>
      <c r="LIM4" s="157"/>
      <c r="LIN4" s="157"/>
      <c r="LIO4" s="157"/>
      <c r="LIP4" s="157"/>
      <c r="LIQ4" s="157"/>
      <c r="LIR4" s="157"/>
      <c r="LIS4" s="157"/>
      <c r="LIT4" s="157"/>
      <c r="LIU4" s="157"/>
      <c r="LIV4" s="157"/>
      <c r="LIW4" s="157"/>
      <c r="LIX4" s="157"/>
      <c r="LIY4" s="157"/>
      <c r="LIZ4" s="157"/>
      <c r="LJA4" s="157"/>
      <c r="LJB4" s="157"/>
      <c r="LJC4" s="157"/>
      <c r="LJD4" s="157"/>
      <c r="LJE4" s="157"/>
      <c r="LJF4" s="157"/>
      <c r="LJG4" s="157"/>
      <c r="LJH4" s="157"/>
      <c r="LJI4" s="157"/>
      <c r="LJJ4" s="157"/>
      <c r="LJK4" s="157"/>
      <c r="LJL4" s="157"/>
      <c r="LJM4" s="157"/>
      <c r="LJN4" s="157"/>
      <c r="LJO4" s="157"/>
      <c r="LJP4" s="157"/>
      <c r="LJQ4" s="157"/>
      <c r="LJR4" s="157"/>
      <c r="LJS4" s="157"/>
      <c r="LJT4" s="157"/>
      <c r="LJU4" s="157"/>
      <c r="LJV4" s="157"/>
      <c r="LJW4" s="157"/>
      <c r="LJX4" s="157"/>
      <c r="LJY4" s="157"/>
      <c r="LJZ4" s="157"/>
      <c r="LKA4" s="157"/>
      <c r="LKB4" s="157"/>
      <c r="LKC4" s="157"/>
      <c r="LKD4" s="157"/>
      <c r="LKE4" s="157"/>
      <c r="LKF4" s="157"/>
      <c r="LKG4" s="157"/>
      <c r="LKH4" s="157"/>
      <c r="LKI4" s="157"/>
      <c r="LKJ4" s="157"/>
      <c r="LKK4" s="157"/>
      <c r="LKL4" s="157"/>
      <c r="LKM4" s="157"/>
      <c r="LKN4" s="157"/>
      <c r="LKO4" s="157"/>
      <c r="LKP4" s="157"/>
      <c r="LKQ4" s="157"/>
      <c r="LKR4" s="157"/>
      <c r="LKS4" s="157"/>
      <c r="LKT4" s="157"/>
      <c r="LKU4" s="157"/>
      <c r="LKV4" s="157"/>
      <c r="LKW4" s="157"/>
      <c r="LKX4" s="157"/>
      <c r="LKY4" s="157"/>
      <c r="LKZ4" s="157"/>
      <c r="LLA4" s="157"/>
      <c r="LLB4" s="157"/>
      <c r="LLC4" s="157"/>
      <c r="LLD4" s="157"/>
      <c r="LLE4" s="157"/>
      <c r="LLF4" s="157"/>
      <c r="LLG4" s="157"/>
      <c r="LLH4" s="157"/>
      <c r="LLI4" s="157"/>
      <c r="LLJ4" s="157"/>
      <c r="LLK4" s="157"/>
      <c r="LLL4" s="157"/>
      <c r="LLM4" s="157"/>
      <c r="LLN4" s="157"/>
      <c r="LLO4" s="157"/>
      <c r="LLP4" s="157"/>
      <c r="LLQ4" s="157"/>
      <c r="LLR4" s="157"/>
      <c r="LLS4" s="157"/>
      <c r="LLT4" s="157"/>
      <c r="LLU4" s="157"/>
      <c r="LLV4" s="157"/>
      <c r="LLW4" s="157"/>
      <c r="LLX4" s="157"/>
      <c r="LLY4" s="157"/>
      <c r="LLZ4" s="157"/>
      <c r="LMA4" s="157"/>
      <c r="LMB4" s="157"/>
      <c r="LMC4" s="157"/>
      <c r="LMD4" s="157"/>
      <c r="LME4" s="157"/>
      <c r="LMF4" s="157"/>
      <c r="LMG4" s="157"/>
      <c r="LMH4" s="157"/>
      <c r="LMI4" s="157"/>
      <c r="LMJ4" s="157"/>
      <c r="LMK4" s="157"/>
      <c r="LML4" s="157"/>
      <c r="LMM4" s="157"/>
      <c r="LMN4" s="157"/>
      <c r="LMO4" s="157"/>
      <c r="LMP4" s="157"/>
      <c r="LMQ4" s="157"/>
      <c r="LMR4" s="157"/>
      <c r="LMS4" s="157"/>
      <c r="LMT4" s="157"/>
      <c r="LMU4" s="157"/>
      <c r="LMV4" s="157"/>
      <c r="LMW4" s="157"/>
      <c r="LMX4" s="157"/>
      <c r="LMY4" s="157"/>
      <c r="LMZ4" s="157"/>
      <c r="LNA4" s="157"/>
      <c r="LNB4" s="157"/>
      <c r="LNC4" s="157"/>
      <c r="LND4" s="157"/>
      <c r="LNE4" s="157"/>
      <c r="LNF4" s="157"/>
      <c r="LNG4" s="157"/>
      <c r="LNH4" s="157"/>
      <c r="LNI4" s="157"/>
      <c r="LNJ4" s="157"/>
      <c r="LNK4" s="157"/>
      <c r="LNL4" s="157"/>
      <c r="LNM4" s="157"/>
      <c r="LNN4" s="157"/>
      <c r="LNO4" s="157"/>
      <c r="LNP4" s="157"/>
      <c r="LNQ4" s="157"/>
      <c r="LNR4" s="157"/>
      <c r="LNS4" s="157"/>
      <c r="LNT4" s="157"/>
      <c r="LNU4" s="157"/>
      <c r="LNV4" s="157"/>
      <c r="LNW4" s="157"/>
      <c r="LNX4" s="157"/>
      <c r="LNY4" s="157"/>
      <c r="LNZ4" s="157"/>
      <c r="LOA4" s="157"/>
      <c r="LOB4" s="157"/>
      <c r="LOC4" s="157"/>
      <c r="LOD4" s="157"/>
      <c r="LOE4" s="157"/>
      <c r="LOF4" s="157"/>
      <c r="LOG4" s="157"/>
      <c r="LOH4" s="157"/>
      <c r="LOI4" s="157"/>
      <c r="LOJ4" s="157"/>
      <c r="LOK4" s="157"/>
      <c r="LOL4" s="157"/>
      <c r="LOM4" s="157"/>
      <c r="LON4" s="157"/>
      <c r="LOO4" s="157"/>
      <c r="LOP4" s="157"/>
      <c r="LOQ4" s="157"/>
      <c r="LOR4" s="157"/>
      <c r="LOS4" s="157"/>
      <c r="LOT4" s="157"/>
      <c r="LOU4" s="157"/>
      <c r="LOV4" s="157"/>
      <c r="LOW4" s="157"/>
      <c r="LOX4" s="157"/>
      <c r="LOY4" s="157"/>
      <c r="LOZ4" s="157"/>
      <c r="LPA4" s="157"/>
      <c r="LPB4" s="157"/>
      <c r="LPC4" s="157"/>
      <c r="LPD4" s="157"/>
      <c r="LPE4" s="157"/>
      <c r="LPF4" s="157"/>
      <c r="LPG4" s="157"/>
      <c r="LPH4" s="157"/>
      <c r="LPI4" s="157"/>
      <c r="LPJ4" s="157"/>
      <c r="LPK4" s="157"/>
      <c r="LPL4" s="157"/>
      <c r="LPM4" s="157"/>
      <c r="LPN4" s="157"/>
      <c r="LPO4" s="157"/>
      <c r="LPP4" s="157"/>
      <c r="LPQ4" s="157"/>
      <c r="LPR4" s="157"/>
      <c r="LPS4" s="157"/>
      <c r="LPT4" s="157"/>
      <c r="LPU4" s="157"/>
      <c r="LPV4" s="157"/>
      <c r="LPW4" s="157"/>
      <c r="LPX4" s="157"/>
      <c r="LPY4" s="157"/>
      <c r="LPZ4" s="157"/>
      <c r="LQA4" s="157"/>
      <c r="LQB4" s="157"/>
      <c r="LQC4" s="157"/>
      <c r="LQD4" s="157"/>
      <c r="LQE4" s="157"/>
      <c r="LQF4" s="157"/>
      <c r="LQG4" s="157"/>
      <c r="LQH4" s="157"/>
      <c r="LQI4" s="157"/>
      <c r="LQJ4" s="157"/>
      <c r="LQK4" s="157"/>
      <c r="LQL4" s="157"/>
      <c r="LQM4" s="157"/>
      <c r="LQN4" s="157"/>
      <c r="LQO4" s="157"/>
      <c r="LQP4" s="157"/>
      <c r="LQQ4" s="157"/>
      <c r="LQR4" s="157"/>
      <c r="LQS4" s="157"/>
      <c r="LQT4" s="157"/>
      <c r="LQU4" s="157"/>
      <c r="LQV4" s="157"/>
      <c r="LQW4" s="157"/>
      <c r="LQX4" s="157"/>
      <c r="LQY4" s="157"/>
      <c r="LQZ4" s="157"/>
      <c r="LRA4" s="157"/>
      <c r="LRB4" s="157"/>
      <c r="LRC4" s="157"/>
      <c r="LRD4" s="157"/>
      <c r="LRE4" s="157"/>
      <c r="LRF4" s="157"/>
      <c r="LRG4" s="157"/>
      <c r="LRH4" s="157"/>
      <c r="LRI4" s="157"/>
      <c r="LRJ4" s="157"/>
      <c r="LRK4" s="157"/>
      <c r="LRL4" s="157"/>
      <c r="LRM4" s="157"/>
      <c r="LRN4" s="157"/>
      <c r="LRO4" s="157"/>
      <c r="LRP4" s="157"/>
      <c r="LRQ4" s="157"/>
      <c r="LRR4" s="157"/>
      <c r="LRS4" s="157"/>
      <c r="LRT4" s="157"/>
      <c r="LRU4" s="157"/>
      <c r="LRV4" s="157"/>
      <c r="LRW4" s="157"/>
      <c r="LRX4" s="157"/>
      <c r="LRY4" s="157"/>
      <c r="LRZ4" s="157"/>
      <c r="LSA4" s="157"/>
      <c r="LSB4" s="157"/>
      <c r="LSC4" s="157"/>
      <c r="LSD4" s="157"/>
      <c r="LSE4" s="157"/>
      <c r="LSF4" s="157"/>
      <c r="LSG4" s="157"/>
      <c r="LSH4" s="157"/>
      <c r="LSI4" s="157"/>
      <c r="LSJ4" s="157"/>
      <c r="LSK4" s="157"/>
      <c r="LSL4" s="157"/>
      <c r="LSM4" s="157"/>
      <c r="LSN4" s="157"/>
      <c r="LSO4" s="157"/>
      <c r="LSP4" s="157"/>
      <c r="LSQ4" s="157"/>
      <c r="LSR4" s="157"/>
      <c r="LSS4" s="157"/>
      <c r="LST4" s="157"/>
      <c r="LSU4" s="157"/>
      <c r="LSV4" s="157"/>
      <c r="LSW4" s="157"/>
      <c r="LSX4" s="157"/>
      <c r="LSY4" s="157"/>
      <c r="LSZ4" s="157"/>
      <c r="LTA4" s="157"/>
      <c r="LTB4" s="157"/>
      <c r="LTC4" s="157"/>
      <c r="LTD4" s="157"/>
      <c r="LTE4" s="157"/>
      <c r="LTF4" s="157"/>
      <c r="LTG4" s="157"/>
      <c r="LTH4" s="157"/>
      <c r="LTI4" s="157"/>
      <c r="LTJ4" s="157"/>
      <c r="LTK4" s="157"/>
      <c r="LTL4" s="157"/>
      <c r="LTM4" s="157"/>
      <c r="LTN4" s="157"/>
      <c r="LTO4" s="157"/>
      <c r="LTP4" s="157"/>
      <c r="LTQ4" s="157"/>
      <c r="LTR4" s="157"/>
      <c r="LTS4" s="157"/>
      <c r="LTT4" s="157"/>
      <c r="LTU4" s="157"/>
      <c r="LTV4" s="157"/>
      <c r="LTW4" s="157"/>
      <c r="LTX4" s="157"/>
      <c r="LTY4" s="157"/>
      <c r="LTZ4" s="157"/>
      <c r="LUA4" s="157"/>
      <c r="LUB4" s="157"/>
      <c r="LUC4" s="157"/>
      <c r="LUD4" s="157"/>
      <c r="LUE4" s="157"/>
      <c r="LUF4" s="157"/>
      <c r="LUG4" s="157"/>
      <c r="LUH4" s="157"/>
      <c r="LUI4" s="157"/>
      <c r="LUJ4" s="157"/>
      <c r="LUK4" s="157"/>
      <c r="LUL4" s="157"/>
      <c r="LUM4" s="157"/>
      <c r="LUN4" s="157"/>
      <c r="LUO4" s="157"/>
      <c r="LUP4" s="157"/>
      <c r="LUQ4" s="157"/>
      <c r="LUR4" s="157"/>
      <c r="LUS4" s="157"/>
      <c r="LUT4" s="157"/>
      <c r="LUU4" s="157"/>
      <c r="LUV4" s="157"/>
      <c r="LUW4" s="157"/>
      <c r="LUX4" s="157"/>
      <c r="LUY4" s="157"/>
      <c r="LUZ4" s="157"/>
      <c r="LVA4" s="157"/>
      <c r="LVB4" s="157"/>
      <c r="LVC4" s="157"/>
      <c r="LVD4" s="157"/>
      <c r="LVE4" s="157"/>
      <c r="LVF4" s="157"/>
      <c r="LVG4" s="157"/>
      <c r="LVH4" s="157"/>
      <c r="LVI4" s="157"/>
      <c r="LVJ4" s="157"/>
      <c r="LVK4" s="157"/>
      <c r="LVL4" s="157"/>
      <c r="LVM4" s="157"/>
      <c r="LVN4" s="157"/>
      <c r="LVO4" s="157"/>
      <c r="LVP4" s="157"/>
      <c r="LVQ4" s="157"/>
      <c r="LVR4" s="157"/>
      <c r="LVS4" s="157"/>
      <c r="LVT4" s="157"/>
      <c r="LVU4" s="157"/>
      <c r="LVV4" s="157"/>
      <c r="LVW4" s="157"/>
      <c r="LVX4" s="157"/>
      <c r="LVY4" s="157"/>
      <c r="LVZ4" s="157"/>
      <c r="LWA4" s="157"/>
      <c r="LWB4" s="157"/>
      <c r="LWC4" s="157"/>
      <c r="LWD4" s="157"/>
      <c r="LWE4" s="157"/>
      <c r="LWF4" s="157"/>
      <c r="LWG4" s="157"/>
      <c r="LWH4" s="157"/>
      <c r="LWI4" s="157"/>
      <c r="LWJ4" s="157"/>
      <c r="LWK4" s="157"/>
      <c r="LWL4" s="157"/>
      <c r="LWM4" s="157"/>
      <c r="LWN4" s="157"/>
      <c r="LWO4" s="157"/>
      <c r="LWP4" s="157"/>
      <c r="LWQ4" s="157"/>
      <c r="LWR4" s="157"/>
      <c r="LWS4" s="157"/>
      <c r="LWT4" s="157"/>
      <c r="LWU4" s="157"/>
      <c r="LWV4" s="157"/>
      <c r="LWW4" s="157"/>
      <c r="LWX4" s="157"/>
      <c r="LWY4" s="157"/>
      <c r="LWZ4" s="157"/>
      <c r="LXA4" s="157"/>
      <c r="LXB4" s="157"/>
      <c r="LXC4" s="157"/>
      <c r="LXD4" s="157"/>
      <c r="LXE4" s="157"/>
      <c r="LXF4" s="157"/>
      <c r="LXG4" s="157"/>
      <c r="LXH4" s="157"/>
      <c r="LXI4" s="157"/>
      <c r="LXJ4" s="157"/>
      <c r="LXK4" s="157"/>
      <c r="LXL4" s="157"/>
      <c r="LXM4" s="157"/>
      <c r="LXN4" s="157"/>
      <c r="LXO4" s="157"/>
      <c r="LXP4" s="157"/>
      <c r="LXQ4" s="157"/>
      <c r="LXR4" s="157"/>
      <c r="LXS4" s="157"/>
      <c r="LXT4" s="157"/>
      <c r="LXU4" s="157"/>
      <c r="LXV4" s="157"/>
      <c r="LXW4" s="157"/>
      <c r="LXX4" s="157"/>
      <c r="LXY4" s="157"/>
      <c r="LXZ4" s="157"/>
      <c r="LYA4" s="157"/>
      <c r="LYB4" s="157"/>
      <c r="LYC4" s="157"/>
      <c r="LYD4" s="157"/>
      <c r="LYE4" s="157"/>
      <c r="LYF4" s="157"/>
      <c r="LYG4" s="157"/>
      <c r="LYH4" s="157"/>
      <c r="LYI4" s="157"/>
      <c r="LYJ4" s="157"/>
      <c r="LYK4" s="157"/>
      <c r="LYL4" s="157"/>
      <c r="LYM4" s="157"/>
      <c r="LYN4" s="157"/>
      <c r="LYO4" s="157"/>
      <c r="LYP4" s="157"/>
      <c r="LYQ4" s="157"/>
      <c r="LYR4" s="157"/>
      <c r="LYS4" s="157"/>
      <c r="LYT4" s="157"/>
      <c r="LYU4" s="157"/>
      <c r="LYV4" s="157"/>
      <c r="LYW4" s="157"/>
      <c r="LYX4" s="157"/>
      <c r="LYY4" s="157"/>
      <c r="LYZ4" s="157"/>
      <c r="LZA4" s="157"/>
      <c r="LZB4" s="157"/>
      <c r="LZC4" s="157"/>
      <c r="LZD4" s="157"/>
      <c r="LZE4" s="157"/>
      <c r="LZF4" s="157"/>
      <c r="LZG4" s="157"/>
      <c r="LZH4" s="157"/>
      <c r="LZI4" s="157"/>
      <c r="LZJ4" s="157"/>
      <c r="LZK4" s="157"/>
      <c r="LZL4" s="157"/>
      <c r="LZM4" s="157"/>
      <c r="LZN4" s="157"/>
      <c r="LZO4" s="157"/>
      <c r="LZP4" s="157"/>
      <c r="LZQ4" s="157"/>
      <c r="LZR4" s="157"/>
      <c r="LZS4" s="157"/>
      <c r="LZT4" s="157"/>
      <c r="LZU4" s="157"/>
      <c r="LZV4" s="157"/>
      <c r="LZW4" s="157"/>
      <c r="LZX4" s="157"/>
      <c r="LZY4" s="157"/>
      <c r="LZZ4" s="157"/>
      <c r="MAA4" s="157"/>
      <c r="MAB4" s="157"/>
      <c r="MAC4" s="157"/>
      <c r="MAD4" s="157"/>
      <c r="MAE4" s="157"/>
      <c r="MAF4" s="157"/>
      <c r="MAG4" s="157"/>
      <c r="MAH4" s="157"/>
      <c r="MAI4" s="157"/>
      <c r="MAJ4" s="157"/>
      <c r="MAK4" s="157"/>
      <c r="MAL4" s="157"/>
      <c r="MAM4" s="157"/>
      <c r="MAN4" s="157"/>
      <c r="MAO4" s="157"/>
      <c r="MAP4" s="157"/>
      <c r="MAQ4" s="157"/>
      <c r="MAR4" s="157"/>
      <c r="MAS4" s="157"/>
      <c r="MAT4" s="157"/>
      <c r="MAU4" s="157"/>
      <c r="MAV4" s="157"/>
      <c r="MAW4" s="157"/>
      <c r="MAX4" s="157"/>
      <c r="MAY4" s="157"/>
      <c r="MAZ4" s="157"/>
      <c r="MBA4" s="157"/>
      <c r="MBB4" s="157"/>
      <c r="MBC4" s="157"/>
      <c r="MBD4" s="157"/>
      <c r="MBE4" s="157"/>
      <c r="MBF4" s="157"/>
      <c r="MBG4" s="157"/>
      <c r="MBH4" s="157"/>
      <c r="MBI4" s="157"/>
      <c r="MBJ4" s="157"/>
      <c r="MBK4" s="157"/>
      <c r="MBL4" s="157"/>
      <c r="MBM4" s="157"/>
      <c r="MBN4" s="157"/>
      <c r="MBO4" s="157"/>
      <c r="MBP4" s="157"/>
      <c r="MBQ4" s="157"/>
      <c r="MBR4" s="157"/>
      <c r="MBS4" s="157"/>
      <c r="MBT4" s="157"/>
      <c r="MBU4" s="157"/>
      <c r="MBV4" s="157"/>
      <c r="MBW4" s="157"/>
      <c r="MBX4" s="157"/>
      <c r="MBY4" s="157"/>
      <c r="MBZ4" s="157"/>
      <c r="MCA4" s="157"/>
      <c r="MCB4" s="157"/>
      <c r="MCC4" s="157"/>
      <c r="MCD4" s="157"/>
      <c r="MCE4" s="157"/>
      <c r="MCF4" s="157"/>
      <c r="MCG4" s="157"/>
      <c r="MCH4" s="157"/>
      <c r="MCI4" s="157"/>
      <c r="MCJ4" s="157"/>
      <c r="MCK4" s="157"/>
      <c r="MCL4" s="157"/>
      <c r="MCM4" s="157"/>
      <c r="MCN4" s="157"/>
      <c r="MCO4" s="157"/>
      <c r="MCP4" s="157"/>
      <c r="MCQ4" s="157"/>
      <c r="MCR4" s="157"/>
      <c r="MCS4" s="157"/>
      <c r="MCT4" s="157"/>
      <c r="MCU4" s="157"/>
      <c r="MCV4" s="157"/>
      <c r="MCW4" s="157"/>
      <c r="MCX4" s="157"/>
      <c r="MCY4" s="157"/>
      <c r="MCZ4" s="157"/>
      <c r="MDA4" s="157"/>
      <c r="MDB4" s="157"/>
      <c r="MDC4" s="157"/>
      <c r="MDD4" s="157"/>
      <c r="MDE4" s="157"/>
      <c r="MDF4" s="157"/>
      <c r="MDG4" s="157"/>
      <c r="MDH4" s="157"/>
      <c r="MDI4" s="157"/>
      <c r="MDJ4" s="157"/>
      <c r="MDK4" s="157"/>
      <c r="MDL4" s="157"/>
      <c r="MDM4" s="157"/>
      <c r="MDN4" s="157"/>
      <c r="MDO4" s="157"/>
      <c r="MDP4" s="157"/>
      <c r="MDQ4" s="157"/>
      <c r="MDR4" s="157"/>
      <c r="MDS4" s="157"/>
      <c r="MDT4" s="157"/>
      <c r="MDU4" s="157"/>
      <c r="MDV4" s="157"/>
      <c r="MDW4" s="157"/>
      <c r="MDX4" s="157"/>
      <c r="MDY4" s="157"/>
      <c r="MDZ4" s="157"/>
      <c r="MEA4" s="157"/>
      <c r="MEB4" s="157"/>
      <c r="MEC4" s="157"/>
      <c r="MED4" s="157"/>
      <c r="MEE4" s="157"/>
      <c r="MEF4" s="157"/>
      <c r="MEG4" s="157"/>
      <c r="MEH4" s="157"/>
      <c r="MEI4" s="157"/>
      <c r="MEJ4" s="157"/>
      <c r="MEK4" s="157"/>
      <c r="MEL4" s="157"/>
      <c r="MEM4" s="157"/>
      <c r="MEN4" s="157"/>
      <c r="MEO4" s="157"/>
      <c r="MEP4" s="157"/>
      <c r="MEQ4" s="157"/>
      <c r="MER4" s="157"/>
      <c r="MES4" s="157"/>
      <c r="MET4" s="157"/>
      <c r="MEU4" s="157"/>
      <c r="MEV4" s="157"/>
      <c r="MEW4" s="157"/>
      <c r="MEX4" s="157"/>
      <c r="MEY4" s="157"/>
      <c r="MEZ4" s="157"/>
      <c r="MFA4" s="157"/>
      <c r="MFB4" s="157"/>
      <c r="MFC4" s="157"/>
      <c r="MFD4" s="157"/>
      <c r="MFE4" s="157"/>
      <c r="MFF4" s="157"/>
      <c r="MFG4" s="157"/>
      <c r="MFH4" s="157"/>
      <c r="MFI4" s="157"/>
      <c r="MFJ4" s="157"/>
      <c r="MFK4" s="157"/>
      <c r="MFL4" s="157"/>
      <c r="MFM4" s="157"/>
      <c r="MFN4" s="157"/>
      <c r="MFO4" s="157"/>
      <c r="MFP4" s="157"/>
      <c r="MFQ4" s="157"/>
      <c r="MFR4" s="157"/>
      <c r="MFS4" s="157"/>
      <c r="MFT4" s="157"/>
      <c r="MFU4" s="157"/>
      <c r="MFV4" s="157"/>
      <c r="MFW4" s="157"/>
      <c r="MFX4" s="157"/>
      <c r="MFY4" s="157"/>
      <c r="MFZ4" s="157"/>
      <c r="MGA4" s="157"/>
      <c r="MGB4" s="157"/>
      <c r="MGC4" s="157"/>
      <c r="MGD4" s="157"/>
      <c r="MGE4" s="157"/>
      <c r="MGF4" s="157"/>
      <c r="MGG4" s="157"/>
      <c r="MGH4" s="157"/>
      <c r="MGI4" s="157"/>
      <c r="MGJ4" s="157"/>
      <c r="MGK4" s="157"/>
      <c r="MGL4" s="157"/>
      <c r="MGM4" s="157"/>
      <c r="MGN4" s="157"/>
      <c r="MGO4" s="157"/>
      <c r="MGP4" s="157"/>
      <c r="MGQ4" s="157"/>
      <c r="MGR4" s="157"/>
      <c r="MGS4" s="157"/>
      <c r="MGT4" s="157"/>
      <c r="MGU4" s="157"/>
      <c r="MGV4" s="157"/>
      <c r="MGW4" s="157"/>
      <c r="MGX4" s="157"/>
      <c r="MGY4" s="157"/>
      <c r="MGZ4" s="157"/>
      <c r="MHA4" s="157"/>
      <c r="MHB4" s="157"/>
      <c r="MHC4" s="157"/>
      <c r="MHD4" s="157"/>
      <c r="MHE4" s="157"/>
      <c r="MHF4" s="157"/>
      <c r="MHG4" s="157"/>
      <c r="MHH4" s="157"/>
      <c r="MHI4" s="157"/>
      <c r="MHJ4" s="157"/>
      <c r="MHK4" s="157"/>
      <c r="MHL4" s="157"/>
      <c r="MHM4" s="157"/>
      <c r="MHN4" s="157"/>
      <c r="MHO4" s="157"/>
      <c r="MHP4" s="157"/>
      <c r="MHQ4" s="157"/>
      <c r="MHR4" s="157"/>
      <c r="MHS4" s="157"/>
      <c r="MHT4" s="157"/>
      <c r="MHU4" s="157"/>
      <c r="MHV4" s="157"/>
      <c r="MHW4" s="157"/>
      <c r="MHX4" s="157"/>
      <c r="MHY4" s="157"/>
      <c r="MHZ4" s="157"/>
      <c r="MIA4" s="157"/>
      <c r="MIB4" s="157"/>
      <c r="MIC4" s="157"/>
      <c r="MID4" s="157"/>
      <c r="MIE4" s="157"/>
      <c r="MIF4" s="157"/>
      <c r="MIG4" s="157"/>
      <c r="MIH4" s="157"/>
      <c r="MII4" s="157"/>
      <c r="MIJ4" s="157"/>
      <c r="MIK4" s="157"/>
      <c r="MIL4" s="157"/>
      <c r="MIM4" s="157"/>
      <c r="MIN4" s="157"/>
      <c r="MIO4" s="157"/>
      <c r="MIP4" s="157"/>
      <c r="MIQ4" s="157"/>
      <c r="MIR4" s="157"/>
      <c r="MIS4" s="157"/>
      <c r="MIT4" s="157"/>
      <c r="MIU4" s="157"/>
      <c r="MIV4" s="157"/>
      <c r="MIW4" s="157"/>
      <c r="MIX4" s="157"/>
      <c r="MIY4" s="157"/>
      <c r="MIZ4" s="157"/>
      <c r="MJA4" s="157"/>
      <c r="MJB4" s="157"/>
      <c r="MJC4" s="157"/>
      <c r="MJD4" s="157"/>
      <c r="MJE4" s="157"/>
      <c r="MJF4" s="157"/>
      <c r="MJG4" s="157"/>
      <c r="MJH4" s="157"/>
      <c r="MJI4" s="157"/>
      <c r="MJJ4" s="157"/>
      <c r="MJK4" s="157"/>
      <c r="MJL4" s="157"/>
      <c r="MJM4" s="157"/>
      <c r="MJN4" s="157"/>
      <c r="MJO4" s="157"/>
      <c r="MJP4" s="157"/>
      <c r="MJQ4" s="157"/>
      <c r="MJR4" s="157"/>
      <c r="MJS4" s="157"/>
      <c r="MJT4" s="157"/>
      <c r="MJU4" s="157"/>
      <c r="MJV4" s="157"/>
      <c r="MJW4" s="157"/>
      <c r="MJX4" s="157"/>
      <c r="MJY4" s="157"/>
      <c r="MJZ4" s="157"/>
      <c r="MKA4" s="157"/>
      <c r="MKB4" s="157"/>
      <c r="MKC4" s="157"/>
      <c r="MKD4" s="157"/>
      <c r="MKE4" s="157"/>
      <c r="MKF4" s="157"/>
      <c r="MKG4" s="157"/>
      <c r="MKH4" s="157"/>
      <c r="MKI4" s="157"/>
      <c r="MKJ4" s="157"/>
      <c r="MKK4" s="157"/>
      <c r="MKL4" s="157"/>
      <c r="MKM4" s="157"/>
      <c r="MKN4" s="157"/>
      <c r="MKO4" s="157"/>
      <c r="MKP4" s="157"/>
      <c r="MKQ4" s="157"/>
      <c r="MKR4" s="157"/>
      <c r="MKS4" s="157"/>
      <c r="MKT4" s="157"/>
      <c r="MKU4" s="157"/>
      <c r="MKV4" s="157"/>
      <c r="MKW4" s="157"/>
      <c r="MKX4" s="157"/>
      <c r="MKY4" s="157"/>
      <c r="MKZ4" s="157"/>
      <c r="MLA4" s="157"/>
      <c r="MLB4" s="157"/>
      <c r="MLC4" s="157"/>
      <c r="MLD4" s="157"/>
      <c r="MLE4" s="157"/>
      <c r="MLF4" s="157"/>
      <c r="MLG4" s="157"/>
      <c r="MLH4" s="157"/>
      <c r="MLI4" s="157"/>
      <c r="MLJ4" s="157"/>
      <c r="MLK4" s="157"/>
      <c r="MLL4" s="157"/>
      <c r="MLM4" s="157"/>
      <c r="MLN4" s="157"/>
      <c r="MLO4" s="157"/>
      <c r="MLP4" s="157"/>
      <c r="MLQ4" s="157"/>
      <c r="MLR4" s="157"/>
      <c r="MLS4" s="157"/>
      <c r="MLT4" s="157"/>
      <c r="MLU4" s="157"/>
      <c r="MLV4" s="157"/>
      <c r="MLW4" s="157"/>
      <c r="MLX4" s="157"/>
      <c r="MLY4" s="157"/>
      <c r="MLZ4" s="157"/>
      <c r="MMA4" s="157"/>
      <c r="MMB4" s="157"/>
      <c r="MMC4" s="157"/>
      <c r="MMD4" s="157"/>
      <c r="MME4" s="157"/>
      <c r="MMF4" s="157"/>
      <c r="MMG4" s="157"/>
      <c r="MMH4" s="157"/>
      <c r="MMI4" s="157"/>
      <c r="MMJ4" s="157"/>
      <c r="MMK4" s="157"/>
      <c r="MML4" s="157"/>
      <c r="MMM4" s="157"/>
      <c r="MMN4" s="157"/>
      <c r="MMO4" s="157"/>
      <c r="MMP4" s="157"/>
      <c r="MMQ4" s="157"/>
      <c r="MMR4" s="157"/>
      <c r="MMS4" s="157"/>
      <c r="MMT4" s="157"/>
      <c r="MMU4" s="157"/>
      <c r="MMV4" s="157"/>
      <c r="MMW4" s="157"/>
      <c r="MMX4" s="157"/>
      <c r="MMY4" s="157"/>
      <c r="MMZ4" s="157"/>
      <c r="MNA4" s="157"/>
      <c r="MNB4" s="157"/>
      <c r="MNC4" s="157"/>
      <c r="MND4" s="157"/>
      <c r="MNE4" s="157"/>
      <c r="MNF4" s="157"/>
      <c r="MNG4" s="157"/>
      <c r="MNH4" s="157"/>
      <c r="MNI4" s="157"/>
      <c r="MNJ4" s="157"/>
      <c r="MNK4" s="157"/>
      <c r="MNL4" s="157"/>
      <c r="MNM4" s="157"/>
      <c r="MNN4" s="157"/>
      <c r="MNO4" s="157"/>
      <c r="MNP4" s="157"/>
      <c r="MNQ4" s="157"/>
      <c r="MNR4" s="157"/>
      <c r="MNS4" s="157"/>
      <c r="MNT4" s="157"/>
      <c r="MNU4" s="157"/>
      <c r="MNV4" s="157"/>
      <c r="MNW4" s="157"/>
      <c r="MNX4" s="157"/>
      <c r="MNY4" s="157"/>
      <c r="MNZ4" s="157"/>
      <c r="MOA4" s="157"/>
      <c r="MOB4" s="157"/>
      <c r="MOC4" s="157"/>
      <c r="MOD4" s="157"/>
      <c r="MOE4" s="157"/>
      <c r="MOF4" s="157"/>
      <c r="MOG4" s="157"/>
      <c r="MOH4" s="157"/>
      <c r="MOI4" s="157"/>
      <c r="MOJ4" s="157"/>
      <c r="MOK4" s="157"/>
      <c r="MOL4" s="157"/>
      <c r="MOM4" s="157"/>
      <c r="MON4" s="157"/>
      <c r="MOO4" s="157"/>
      <c r="MOP4" s="157"/>
      <c r="MOQ4" s="157"/>
      <c r="MOR4" s="157"/>
      <c r="MOS4" s="157"/>
      <c r="MOT4" s="157"/>
      <c r="MOU4" s="157"/>
      <c r="MOV4" s="157"/>
      <c r="MOW4" s="157"/>
      <c r="MOX4" s="157"/>
      <c r="MOY4" s="157"/>
      <c r="MOZ4" s="157"/>
      <c r="MPA4" s="157"/>
      <c r="MPB4" s="157"/>
      <c r="MPC4" s="157"/>
      <c r="MPD4" s="157"/>
      <c r="MPE4" s="157"/>
      <c r="MPF4" s="157"/>
      <c r="MPG4" s="157"/>
      <c r="MPH4" s="157"/>
      <c r="MPI4" s="157"/>
      <c r="MPJ4" s="157"/>
      <c r="MPK4" s="157"/>
      <c r="MPL4" s="157"/>
      <c r="MPM4" s="157"/>
      <c r="MPN4" s="157"/>
      <c r="MPO4" s="157"/>
      <c r="MPP4" s="157"/>
      <c r="MPQ4" s="157"/>
      <c r="MPR4" s="157"/>
      <c r="MPS4" s="157"/>
      <c r="MPT4" s="157"/>
      <c r="MPU4" s="157"/>
      <c r="MPV4" s="157"/>
      <c r="MPW4" s="157"/>
      <c r="MPX4" s="157"/>
      <c r="MPY4" s="157"/>
      <c r="MPZ4" s="157"/>
      <c r="MQA4" s="157"/>
      <c r="MQB4" s="157"/>
      <c r="MQC4" s="157"/>
      <c r="MQD4" s="157"/>
      <c r="MQE4" s="157"/>
      <c r="MQF4" s="157"/>
      <c r="MQG4" s="157"/>
      <c r="MQH4" s="157"/>
      <c r="MQI4" s="157"/>
      <c r="MQJ4" s="157"/>
      <c r="MQK4" s="157"/>
      <c r="MQL4" s="157"/>
      <c r="MQM4" s="157"/>
      <c r="MQN4" s="157"/>
      <c r="MQO4" s="157"/>
      <c r="MQP4" s="157"/>
      <c r="MQQ4" s="157"/>
      <c r="MQR4" s="157"/>
      <c r="MQS4" s="157"/>
      <c r="MQT4" s="157"/>
      <c r="MQU4" s="157"/>
      <c r="MQV4" s="157"/>
      <c r="MQW4" s="157"/>
      <c r="MQX4" s="157"/>
      <c r="MQY4" s="157"/>
      <c r="MQZ4" s="157"/>
      <c r="MRA4" s="157"/>
      <c r="MRB4" s="157"/>
      <c r="MRC4" s="157"/>
      <c r="MRD4" s="157"/>
      <c r="MRE4" s="157"/>
      <c r="MRF4" s="157"/>
      <c r="MRG4" s="157"/>
      <c r="MRH4" s="157"/>
      <c r="MRI4" s="157"/>
      <c r="MRJ4" s="157"/>
      <c r="MRK4" s="157"/>
      <c r="MRL4" s="157"/>
      <c r="MRM4" s="157"/>
      <c r="MRN4" s="157"/>
      <c r="MRO4" s="157"/>
      <c r="MRP4" s="157"/>
      <c r="MRQ4" s="157"/>
      <c r="MRR4" s="157"/>
      <c r="MRS4" s="157"/>
      <c r="MRT4" s="157"/>
      <c r="MRU4" s="157"/>
      <c r="MRV4" s="157"/>
      <c r="MRW4" s="157"/>
      <c r="MRX4" s="157"/>
      <c r="MRY4" s="157"/>
      <c r="MRZ4" s="157"/>
      <c r="MSA4" s="157"/>
      <c r="MSB4" s="157"/>
      <c r="MSC4" s="157"/>
      <c r="MSD4" s="157"/>
      <c r="MSE4" s="157"/>
      <c r="MSF4" s="157"/>
      <c r="MSG4" s="157"/>
      <c r="MSH4" s="157"/>
      <c r="MSI4" s="157"/>
      <c r="MSJ4" s="157"/>
      <c r="MSK4" s="157"/>
      <c r="MSL4" s="157"/>
      <c r="MSM4" s="157"/>
      <c r="MSN4" s="157"/>
      <c r="MSO4" s="157"/>
      <c r="MSP4" s="157"/>
      <c r="MSQ4" s="157"/>
      <c r="MSR4" s="157"/>
      <c r="MSS4" s="157"/>
      <c r="MST4" s="157"/>
      <c r="MSU4" s="157"/>
      <c r="MSV4" s="157"/>
      <c r="MSW4" s="157"/>
      <c r="MSX4" s="157"/>
      <c r="MSY4" s="157"/>
      <c r="MSZ4" s="157"/>
      <c r="MTA4" s="157"/>
      <c r="MTB4" s="157"/>
      <c r="MTC4" s="157"/>
      <c r="MTD4" s="157"/>
      <c r="MTE4" s="157"/>
      <c r="MTF4" s="157"/>
      <c r="MTG4" s="157"/>
      <c r="MTH4" s="157"/>
      <c r="MTI4" s="157"/>
      <c r="MTJ4" s="157"/>
      <c r="MTK4" s="157"/>
      <c r="MTL4" s="157"/>
      <c r="MTM4" s="157"/>
      <c r="MTN4" s="157"/>
      <c r="MTO4" s="157"/>
      <c r="MTP4" s="157"/>
      <c r="MTQ4" s="157"/>
      <c r="MTR4" s="157"/>
      <c r="MTS4" s="157"/>
      <c r="MTT4" s="157"/>
      <c r="MTU4" s="157"/>
      <c r="MTV4" s="157"/>
      <c r="MTW4" s="157"/>
      <c r="MTX4" s="157"/>
      <c r="MTY4" s="157"/>
      <c r="MTZ4" s="157"/>
      <c r="MUA4" s="157"/>
      <c r="MUB4" s="157"/>
      <c r="MUC4" s="157"/>
      <c r="MUD4" s="157"/>
      <c r="MUE4" s="157"/>
      <c r="MUF4" s="157"/>
      <c r="MUG4" s="157"/>
      <c r="MUH4" s="157"/>
      <c r="MUI4" s="157"/>
      <c r="MUJ4" s="157"/>
      <c r="MUK4" s="157"/>
      <c r="MUL4" s="157"/>
      <c r="MUM4" s="157"/>
      <c r="MUN4" s="157"/>
      <c r="MUO4" s="157"/>
      <c r="MUP4" s="157"/>
      <c r="MUQ4" s="157"/>
      <c r="MUR4" s="157"/>
      <c r="MUS4" s="157"/>
      <c r="MUT4" s="157"/>
      <c r="MUU4" s="157"/>
      <c r="MUV4" s="157"/>
      <c r="MUW4" s="157"/>
      <c r="MUX4" s="157"/>
      <c r="MUY4" s="157"/>
      <c r="MUZ4" s="157"/>
      <c r="MVA4" s="157"/>
      <c r="MVB4" s="157"/>
      <c r="MVC4" s="157"/>
      <c r="MVD4" s="157"/>
      <c r="MVE4" s="157"/>
      <c r="MVF4" s="157"/>
      <c r="MVG4" s="157"/>
      <c r="MVH4" s="157"/>
      <c r="MVI4" s="157"/>
      <c r="MVJ4" s="157"/>
      <c r="MVK4" s="157"/>
      <c r="MVL4" s="157"/>
      <c r="MVM4" s="157"/>
      <c r="MVN4" s="157"/>
      <c r="MVO4" s="157"/>
      <c r="MVP4" s="157"/>
      <c r="MVQ4" s="157"/>
      <c r="MVR4" s="157"/>
      <c r="MVS4" s="157"/>
      <c r="MVT4" s="157"/>
      <c r="MVU4" s="157"/>
      <c r="MVV4" s="157"/>
      <c r="MVW4" s="157"/>
      <c r="MVX4" s="157"/>
      <c r="MVY4" s="157"/>
      <c r="MVZ4" s="157"/>
      <c r="MWA4" s="157"/>
      <c r="MWB4" s="157"/>
      <c r="MWC4" s="157"/>
      <c r="MWD4" s="157"/>
      <c r="MWE4" s="157"/>
      <c r="MWF4" s="157"/>
      <c r="MWG4" s="157"/>
      <c r="MWH4" s="157"/>
      <c r="MWI4" s="157"/>
      <c r="MWJ4" s="157"/>
      <c r="MWK4" s="157"/>
      <c r="MWL4" s="157"/>
      <c r="MWM4" s="157"/>
      <c r="MWN4" s="157"/>
      <c r="MWO4" s="157"/>
      <c r="MWP4" s="157"/>
      <c r="MWQ4" s="157"/>
      <c r="MWR4" s="157"/>
      <c r="MWS4" s="157"/>
      <c r="MWT4" s="157"/>
      <c r="MWU4" s="157"/>
      <c r="MWV4" s="157"/>
      <c r="MWW4" s="157"/>
      <c r="MWX4" s="157"/>
      <c r="MWY4" s="157"/>
      <c r="MWZ4" s="157"/>
      <c r="MXA4" s="157"/>
      <c r="MXB4" s="157"/>
      <c r="MXC4" s="157"/>
      <c r="MXD4" s="157"/>
      <c r="MXE4" s="157"/>
      <c r="MXF4" s="157"/>
      <c r="MXG4" s="157"/>
      <c r="MXH4" s="157"/>
      <c r="MXI4" s="157"/>
      <c r="MXJ4" s="157"/>
      <c r="MXK4" s="157"/>
      <c r="MXL4" s="157"/>
      <c r="MXM4" s="157"/>
      <c r="MXN4" s="157"/>
      <c r="MXO4" s="157"/>
      <c r="MXP4" s="157"/>
      <c r="MXQ4" s="157"/>
      <c r="MXR4" s="157"/>
      <c r="MXS4" s="157"/>
      <c r="MXT4" s="157"/>
      <c r="MXU4" s="157"/>
      <c r="MXV4" s="157"/>
      <c r="MXW4" s="157"/>
      <c r="MXX4" s="157"/>
      <c r="MXY4" s="157"/>
      <c r="MXZ4" s="157"/>
      <c r="MYA4" s="157"/>
      <c r="MYB4" s="157"/>
      <c r="MYC4" s="157"/>
      <c r="MYD4" s="157"/>
      <c r="MYE4" s="157"/>
      <c r="MYF4" s="157"/>
      <c r="MYG4" s="157"/>
      <c r="MYH4" s="157"/>
      <c r="MYI4" s="157"/>
      <c r="MYJ4" s="157"/>
      <c r="MYK4" s="157"/>
      <c r="MYL4" s="157"/>
      <c r="MYM4" s="157"/>
      <c r="MYN4" s="157"/>
      <c r="MYO4" s="157"/>
      <c r="MYP4" s="157"/>
      <c r="MYQ4" s="157"/>
      <c r="MYR4" s="157"/>
      <c r="MYS4" s="157"/>
      <c r="MYT4" s="157"/>
      <c r="MYU4" s="157"/>
      <c r="MYV4" s="157"/>
      <c r="MYW4" s="157"/>
      <c r="MYX4" s="157"/>
      <c r="MYY4" s="157"/>
      <c r="MYZ4" s="157"/>
      <c r="MZA4" s="157"/>
      <c r="MZB4" s="157"/>
      <c r="MZC4" s="157"/>
      <c r="MZD4" s="157"/>
      <c r="MZE4" s="157"/>
      <c r="MZF4" s="157"/>
      <c r="MZG4" s="157"/>
      <c r="MZH4" s="157"/>
      <c r="MZI4" s="157"/>
      <c r="MZJ4" s="157"/>
      <c r="MZK4" s="157"/>
      <c r="MZL4" s="157"/>
      <c r="MZM4" s="157"/>
      <c r="MZN4" s="157"/>
      <c r="MZO4" s="157"/>
      <c r="MZP4" s="157"/>
      <c r="MZQ4" s="157"/>
      <c r="MZR4" s="157"/>
      <c r="MZS4" s="157"/>
      <c r="MZT4" s="157"/>
      <c r="MZU4" s="157"/>
      <c r="MZV4" s="157"/>
      <c r="MZW4" s="157"/>
      <c r="MZX4" s="157"/>
      <c r="MZY4" s="157"/>
      <c r="MZZ4" s="157"/>
      <c r="NAA4" s="157"/>
      <c r="NAB4" s="157"/>
      <c r="NAC4" s="157"/>
      <c r="NAD4" s="157"/>
      <c r="NAE4" s="157"/>
      <c r="NAF4" s="157"/>
      <c r="NAG4" s="157"/>
      <c r="NAH4" s="157"/>
      <c r="NAI4" s="157"/>
      <c r="NAJ4" s="157"/>
      <c r="NAK4" s="157"/>
      <c r="NAL4" s="157"/>
      <c r="NAM4" s="157"/>
      <c r="NAN4" s="157"/>
      <c r="NAO4" s="157"/>
      <c r="NAP4" s="157"/>
      <c r="NAQ4" s="157"/>
      <c r="NAR4" s="157"/>
      <c r="NAS4" s="157"/>
      <c r="NAT4" s="157"/>
      <c r="NAU4" s="157"/>
      <c r="NAV4" s="157"/>
      <c r="NAW4" s="157"/>
      <c r="NAX4" s="157"/>
      <c r="NAY4" s="157"/>
      <c r="NAZ4" s="157"/>
      <c r="NBA4" s="157"/>
      <c r="NBB4" s="157"/>
      <c r="NBC4" s="157"/>
      <c r="NBD4" s="157"/>
      <c r="NBE4" s="157"/>
      <c r="NBF4" s="157"/>
      <c r="NBG4" s="157"/>
      <c r="NBH4" s="157"/>
      <c r="NBI4" s="157"/>
      <c r="NBJ4" s="157"/>
      <c r="NBK4" s="157"/>
      <c r="NBL4" s="157"/>
      <c r="NBM4" s="157"/>
      <c r="NBN4" s="157"/>
      <c r="NBO4" s="157"/>
      <c r="NBP4" s="157"/>
      <c r="NBQ4" s="157"/>
      <c r="NBR4" s="157"/>
      <c r="NBS4" s="157"/>
      <c r="NBT4" s="157"/>
      <c r="NBU4" s="157"/>
      <c r="NBV4" s="157"/>
      <c r="NBW4" s="157"/>
      <c r="NBX4" s="157"/>
      <c r="NBY4" s="157"/>
      <c r="NBZ4" s="157"/>
      <c r="NCA4" s="157"/>
      <c r="NCB4" s="157"/>
      <c r="NCC4" s="157"/>
      <c r="NCD4" s="157"/>
      <c r="NCE4" s="157"/>
      <c r="NCF4" s="157"/>
      <c r="NCG4" s="157"/>
      <c r="NCH4" s="157"/>
      <c r="NCI4" s="157"/>
      <c r="NCJ4" s="157"/>
      <c r="NCK4" s="157"/>
      <c r="NCL4" s="157"/>
      <c r="NCM4" s="157"/>
      <c r="NCN4" s="157"/>
      <c r="NCO4" s="157"/>
      <c r="NCP4" s="157"/>
      <c r="NCQ4" s="157"/>
      <c r="NCR4" s="157"/>
      <c r="NCS4" s="157"/>
      <c r="NCT4" s="157"/>
      <c r="NCU4" s="157"/>
      <c r="NCV4" s="157"/>
      <c r="NCW4" s="157"/>
      <c r="NCX4" s="157"/>
      <c r="NCY4" s="157"/>
      <c r="NCZ4" s="157"/>
      <c r="NDA4" s="157"/>
      <c r="NDB4" s="157"/>
      <c r="NDC4" s="157"/>
      <c r="NDD4" s="157"/>
      <c r="NDE4" s="157"/>
      <c r="NDF4" s="157"/>
      <c r="NDG4" s="157"/>
      <c r="NDH4" s="157"/>
      <c r="NDI4" s="157"/>
      <c r="NDJ4" s="157"/>
      <c r="NDK4" s="157"/>
      <c r="NDL4" s="157"/>
      <c r="NDM4" s="157"/>
      <c r="NDN4" s="157"/>
      <c r="NDO4" s="157"/>
      <c r="NDP4" s="157"/>
      <c r="NDQ4" s="157"/>
      <c r="NDR4" s="157"/>
      <c r="NDS4" s="157"/>
      <c r="NDT4" s="157"/>
      <c r="NDU4" s="157"/>
      <c r="NDV4" s="157"/>
      <c r="NDW4" s="157"/>
      <c r="NDX4" s="157"/>
      <c r="NDY4" s="157"/>
      <c r="NDZ4" s="157"/>
      <c r="NEA4" s="157"/>
      <c r="NEB4" s="157"/>
      <c r="NEC4" s="157"/>
      <c r="NED4" s="157"/>
      <c r="NEE4" s="157"/>
      <c r="NEF4" s="157"/>
      <c r="NEG4" s="157"/>
      <c r="NEH4" s="157"/>
      <c r="NEI4" s="157"/>
      <c r="NEJ4" s="157"/>
      <c r="NEK4" s="157"/>
      <c r="NEL4" s="157"/>
      <c r="NEM4" s="157"/>
      <c r="NEN4" s="157"/>
      <c r="NEO4" s="157"/>
      <c r="NEP4" s="157"/>
      <c r="NEQ4" s="157"/>
      <c r="NER4" s="157"/>
      <c r="NES4" s="157"/>
      <c r="NET4" s="157"/>
      <c r="NEU4" s="157"/>
      <c r="NEV4" s="157"/>
      <c r="NEW4" s="157"/>
      <c r="NEX4" s="157"/>
      <c r="NEY4" s="157"/>
      <c r="NEZ4" s="157"/>
      <c r="NFA4" s="157"/>
      <c r="NFB4" s="157"/>
      <c r="NFC4" s="157"/>
      <c r="NFD4" s="157"/>
      <c r="NFE4" s="157"/>
      <c r="NFF4" s="157"/>
      <c r="NFG4" s="157"/>
      <c r="NFH4" s="157"/>
      <c r="NFI4" s="157"/>
      <c r="NFJ4" s="157"/>
      <c r="NFK4" s="157"/>
      <c r="NFL4" s="157"/>
      <c r="NFM4" s="157"/>
      <c r="NFN4" s="157"/>
      <c r="NFO4" s="157"/>
      <c r="NFP4" s="157"/>
      <c r="NFQ4" s="157"/>
      <c r="NFR4" s="157"/>
      <c r="NFS4" s="157"/>
      <c r="NFT4" s="157"/>
      <c r="NFU4" s="157"/>
      <c r="NFV4" s="157"/>
      <c r="NFW4" s="157"/>
      <c r="NFX4" s="157"/>
      <c r="NFY4" s="157"/>
      <c r="NFZ4" s="157"/>
      <c r="NGA4" s="157"/>
      <c r="NGB4" s="157"/>
      <c r="NGC4" s="157"/>
      <c r="NGD4" s="157"/>
      <c r="NGE4" s="157"/>
      <c r="NGF4" s="157"/>
      <c r="NGG4" s="157"/>
      <c r="NGH4" s="157"/>
      <c r="NGI4" s="157"/>
      <c r="NGJ4" s="157"/>
      <c r="NGK4" s="157"/>
      <c r="NGL4" s="157"/>
      <c r="NGM4" s="157"/>
      <c r="NGN4" s="157"/>
      <c r="NGO4" s="157"/>
      <c r="NGP4" s="157"/>
      <c r="NGQ4" s="157"/>
      <c r="NGR4" s="157"/>
      <c r="NGS4" s="157"/>
      <c r="NGT4" s="157"/>
      <c r="NGU4" s="157"/>
      <c r="NGV4" s="157"/>
      <c r="NGW4" s="157"/>
      <c r="NGX4" s="157"/>
      <c r="NGY4" s="157"/>
      <c r="NGZ4" s="157"/>
      <c r="NHA4" s="157"/>
      <c r="NHB4" s="157"/>
      <c r="NHC4" s="157"/>
      <c r="NHD4" s="157"/>
      <c r="NHE4" s="157"/>
      <c r="NHF4" s="157"/>
      <c r="NHG4" s="157"/>
      <c r="NHH4" s="157"/>
      <c r="NHI4" s="157"/>
      <c r="NHJ4" s="157"/>
      <c r="NHK4" s="157"/>
      <c r="NHL4" s="157"/>
      <c r="NHM4" s="157"/>
      <c r="NHN4" s="157"/>
      <c r="NHO4" s="157"/>
      <c r="NHP4" s="157"/>
      <c r="NHQ4" s="157"/>
      <c r="NHR4" s="157"/>
      <c r="NHS4" s="157"/>
      <c r="NHT4" s="157"/>
      <c r="NHU4" s="157"/>
      <c r="NHV4" s="157"/>
      <c r="NHW4" s="157"/>
      <c r="NHX4" s="157"/>
      <c r="NHY4" s="157"/>
      <c r="NHZ4" s="157"/>
      <c r="NIA4" s="157"/>
      <c r="NIB4" s="157"/>
      <c r="NIC4" s="157"/>
      <c r="NID4" s="157"/>
      <c r="NIE4" s="157"/>
      <c r="NIF4" s="157"/>
      <c r="NIG4" s="157"/>
      <c r="NIH4" s="157"/>
      <c r="NII4" s="157"/>
      <c r="NIJ4" s="157"/>
      <c r="NIK4" s="157"/>
      <c r="NIL4" s="157"/>
      <c r="NIM4" s="157"/>
      <c r="NIN4" s="157"/>
      <c r="NIO4" s="157"/>
      <c r="NIP4" s="157"/>
      <c r="NIQ4" s="157"/>
      <c r="NIR4" s="157"/>
      <c r="NIS4" s="157"/>
      <c r="NIT4" s="157"/>
      <c r="NIU4" s="157"/>
      <c r="NIV4" s="157"/>
      <c r="NIW4" s="157"/>
      <c r="NIX4" s="157"/>
      <c r="NIY4" s="157"/>
      <c r="NIZ4" s="157"/>
      <c r="NJA4" s="157"/>
      <c r="NJB4" s="157"/>
      <c r="NJC4" s="157"/>
      <c r="NJD4" s="157"/>
      <c r="NJE4" s="157"/>
      <c r="NJF4" s="157"/>
      <c r="NJG4" s="157"/>
      <c r="NJH4" s="157"/>
      <c r="NJI4" s="157"/>
      <c r="NJJ4" s="157"/>
      <c r="NJK4" s="157"/>
      <c r="NJL4" s="157"/>
      <c r="NJM4" s="157"/>
      <c r="NJN4" s="157"/>
      <c r="NJO4" s="157"/>
      <c r="NJP4" s="157"/>
      <c r="NJQ4" s="157"/>
      <c r="NJR4" s="157"/>
      <c r="NJS4" s="157"/>
      <c r="NJT4" s="157"/>
      <c r="NJU4" s="157"/>
      <c r="NJV4" s="157"/>
      <c r="NJW4" s="157"/>
      <c r="NJX4" s="157"/>
      <c r="NJY4" s="157"/>
      <c r="NJZ4" s="157"/>
      <c r="NKA4" s="157"/>
      <c r="NKB4" s="157"/>
      <c r="NKC4" s="157"/>
      <c r="NKD4" s="157"/>
      <c r="NKE4" s="157"/>
      <c r="NKF4" s="157"/>
      <c r="NKG4" s="157"/>
      <c r="NKH4" s="157"/>
      <c r="NKI4" s="157"/>
      <c r="NKJ4" s="157"/>
      <c r="NKK4" s="157"/>
      <c r="NKL4" s="157"/>
      <c r="NKM4" s="157"/>
      <c r="NKN4" s="157"/>
      <c r="NKO4" s="157"/>
      <c r="NKP4" s="157"/>
      <c r="NKQ4" s="157"/>
      <c r="NKR4" s="157"/>
      <c r="NKS4" s="157"/>
      <c r="NKT4" s="157"/>
      <c r="NKU4" s="157"/>
      <c r="NKV4" s="157"/>
      <c r="NKW4" s="157"/>
      <c r="NKX4" s="157"/>
      <c r="NKY4" s="157"/>
      <c r="NKZ4" s="157"/>
      <c r="NLA4" s="157"/>
      <c r="NLB4" s="157"/>
      <c r="NLC4" s="157"/>
      <c r="NLD4" s="157"/>
      <c r="NLE4" s="157"/>
      <c r="NLF4" s="157"/>
      <c r="NLG4" s="157"/>
      <c r="NLH4" s="157"/>
      <c r="NLI4" s="157"/>
      <c r="NLJ4" s="157"/>
      <c r="NLK4" s="157"/>
      <c r="NLL4" s="157"/>
      <c r="NLM4" s="157"/>
      <c r="NLN4" s="157"/>
      <c r="NLO4" s="157"/>
      <c r="NLP4" s="157"/>
      <c r="NLQ4" s="157"/>
      <c r="NLR4" s="157"/>
      <c r="NLS4" s="157"/>
      <c r="NLT4" s="157"/>
      <c r="NLU4" s="157"/>
      <c r="NLV4" s="157"/>
      <c r="NLW4" s="157"/>
      <c r="NLX4" s="157"/>
      <c r="NLY4" s="157"/>
      <c r="NLZ4" s="157"/>
      <c r="NMA4" s="157"/>
      <c r="NMB4" s="157"/>
      <c r="NMC4" s="157"/>
      <c r="NMD4" s="157"/>
      <c r="NME4" s="157"/>
      <c r="NMF4" s="157"/>
      <c r="NMG4" s="157"/>
      <c r="NMH4" s="157"/>
      <c r="NMI4" s="157"/>
      <c r="NMJ4" s="157"/>
      <c r="NMK4" s="157"/>
      <c r="NML4" s="157"/>
      <c r="NMM4" s="157"/>
      <c r="NMN4" s="157"/>
      <c r="NMO4" s="157"/>
      <c r="NMP4" s="157"/>
      <c r="NMQ4" s="157"/>
      <c r="NMR4" s="157"/>
      <c r="NMS4" s="157"/>
      <c r="NMT4" s="157"/>
      <c r="NMU4" s="157"/>
      <c r="NMV4" s="157"/>
      <c r="NMW4" s="157"/>
      <c r="NMX4" s="157"/>
      <c r="NMY4" s="157"/>
      <c r="NMZ4" s="157"/>
      <c r="NNA4" s="157"/>
      <c r="NNB4" s="157"/>
      <c r="NNC4" s="157"/>
      <c r="NND4" s="157"/>
      <c r="NNE4" s="157"/>
      <c r="NNF4" s="157"/>
      <c r="NNG4" s="157"/>
      <c r="NNH4" s="157"/>
      <c r="NNI4" s="157"/>
      <c r="NNJ4" s="157"/>
      <c r="NNK4" s="157"/>
      <c r="NNL4" s="157"/>
      <c r="NNM4" s="157"/>
      <c r="NNN4" s="157"/>
      <c r="NNO4" s="157"/>
      <c r="NNP4" s="157"/>
      <c r="NNQ4" s="157"/>
      <c r="NNR4" s="157"/>
      <c r="NNS4" s="157"/>
      <c r="NNT4" s="157"/>
      <c r="NNU4" s="157"/>
      <c r="NNV4" s="157"/>
      <c r="NNW4" s="157"/>
      <c r="NNX4" s="157"/>
      <c r="NNY4" s="157"/>
      <c r="NNZ4" s="157"/>
      <c r="NOA4" s="157"/>
      <c r="NOB4" s="157"/>
      <c r="NOC4" s="157"/>
      <c r="NOD4" s="157"/>
      <c r="NOE4" s="157"/>
      <c r="NOF4" s="157"/>
      <c r="NOG4" s="157"/>
      <c r="NOH4" s="157"/>
      <c r="NOI4" s="157"/>
      <c r="NOJ4" s="157"/>
      <c r="NOK4" s="157"/>
      <c r="NOL4" s="157"/>
      <c r="NOM4" s="157"/>
      <c r="NON4" s="157"/>
      <c r="NOO4" s="157"/>
      <c r="NOP4" s="157"/>
      <c r="NOQ4" s="157"/>
      <c r="NOR4" s="157"/>
      <c r="NOS4" s="157"/>
      <c r="NOT4" s="157"/>
      <c r="NOU4" s="157"/>
      <c r="NOV4" s="157"/>
      <c r="NOW4" s="157"/>
      <c r="NOX4" s="157"/>
      <c r="NOY4" s="157"/>
      <c r="NOZ4" s="157"/>
      <c r="NPA4" s="157"/>
      <c r="NPB4" s="157"/>
      <c r="NPC4" s="157"/>
      <c r="NPD4" s="157"/>
      <c r="NPE4" s="157"/>
      <c r="NPF4" s="157"/>
      <c r="NPG4" s="157"/>
      <c r="NPH4" s="157"/>
      <c r="NPI4" s="157"/>
      <c r="NPJ4" s="157"/>
      <c r="NPK4" s="157"/>
      <c r="NPL4" s="157"/>
      <c r="NPM4" s="157"/>
      <c r="NPN4" s="157"/>
      <c r="NPO4" s="157"/>
      <c r="NPP4" s="157"/>
      <c r="NPQ4" s="157"/>
      <c r="NPR4" s="157"/>
      <c r="NPS4" s="157"/>
      <c r="NPT4" s="157"/>
      <c r="NPU4" s="157"/>
      <c r="NPV4" s="157"/>
      <c r="NPW4" s="157"/>
      <c r="NPX4" s="157"/>
      <c r="NPY4" s="157"/>
      <c r="NPZ4" s="157"/>
      <c r="NQA4" s="157"/>
      <c r="NQB4" s="157"/>
      <c r="NQC4" s="157"/>
      <c r="NQD4" s="157"/>
      <c r="NQE4" s="157"/>
      <c r="NQF4" s="157"/>
      <c r="NQG4" s="157"/>
      <c r="NQH4" s="157"/>
      <c r="NQI4" s="157"/>
      <c r="NQJ4" s="157"/>
      <c r="NQK4" s="157"/>
      <c r="NQL4" s="157"/>
      <c r="NQM4" s="157"/>
      <c r="NQN4" s="157"/>
      <c r="NQO4" s="157"/>
      <c r="NQP4" s="157"/>
      <c r="NQQ4" s="157"/>
      <c r="NQR4" s="157"/>
      <c r="NQS4" s="157"/>
      <c r="NQT4" s="157"/>
      <c r="NQU4" s="157"/>
      <c r="NQV4" s="157"/>
      <c r="NQW4" s="157"/>
      <c r="NQX4" s="157"/>
      <c r="NQY4" s="157"/>
      <c r="NQZ4" s="157"/>
      <c r="NRA4" s="157"/>
      <c r="NRB4" s="157"/>
      <c r="NRC4" s="157"/>
      <c r="NRD4" s="157"/>
      <c r="NRE4" s="157"/>
      <c r="NRF4" s="157"/>
      <c r="NRG4" s="157"/>
      <c r="NRH4" s="157"/>
      <c r="NRI4" s="157"/>
      <c r="NRJ4" s="157"/>
      <c r="NRK4" s="157"/>
      <c r="NRL4" s="157"/>
      <c r="NRM4" s="157"/>
      <c r="NRN4" s="157"/>
      <c r="NRO4" s="157"/>
      <c r="NRP4" s="157"/>
      <c r="NRQ4" s="157"/>
      <c r="NRR4" s="157"/>
      <c r="NRS4" s="157"/>
      <c r="NRT4" s="157"/>
      <c r="NRU4" s="157"/>
      <c r="NRV4" s="157"/>
      <c r="NRW4" s="157"/>
      <c r="NRX4" s="157"/>
      <c r="NRY4" s="157"/>
      <c r="NRZ4" s="157"/>
      <c r="NSA4" s="157"/>
      <c r="NSB4" s="157"/>
      <c r="NSC4" s="157"/>
      <c r="NSD4" s="157"/>
      <c r="NSE4" s="157"/>
      <c r="NSF4" s="157"/>
      <c r="NSG4" s="157"/>
      <c r="NSH4" s="157"/>
      <c r="NSI4" s="157"/>
      <c r="NSJ4" s="157"/>
      <c r="NSK4" s="157"/>
      <c r="NSL4" s="157"/>
      <c r="NSM4" s="157"/>
      <c r="NSN4" s="157"/>
      <c r="NSO4" s="157"/>
      <c r="NSP4" s="157"/>
      <c r="NSQ4" s="157"/>
      <c r="NSR4" s="157"/>
      <c r="NSS4" s="157"/>
      <c r="NST4" s="157"/>
      <c r="NSU4" s="157"/>
      <c r="NSV4" s="157"/>
      <c r="NSW4" s="157"/>
      <c r="NSX4" s="157"/>
      <c r="NSY4" s="157"/>
      <c r="NSZ4" s="157"/>
      <c r="NTA4" s="157"/>
      <c r="NTB4" s="157"/>
      <c r="NTC4" s="157"/>
      <c r="NTD4" s="157"/>
      <c r="NTE4" s="157"/>
      <c r="NTF4" s="157"/>
      <c r="NTG4" s="157"/>
      <c r="NTH4" s="157"/>
      <c r="NTI4" s="157"/>
      <c r="NTJ4" s="157"/>
      <c r="NTK4" s="157"/>
      <c r="NTL4" s="157"/>
      <c r="NTM4" s="157"/>
      <c r="NTN4" s="157"/>
      <c r="NTO4" s="157"/>
      <c r="NTP4" s="157"/>
      <c r="NTQ4" s="157"/>
      <c r="NTR4" s="157"/>
      <c r="NTS4" s="157"/>
      <c r="NTT4" s="157"/>
      <c r="NTU4" s="157"/>
      <c r="NTV4" s="157"/>
      <c r="NTW4" s="157"/>
      <c r="NTX4" s="157"/>
      <c r="NTY4" s="157"/>
      <c r="NTZ4" s="157"/>
      <c r="NUA4" s="157"/>
      <c r="NUB4" s="157"/>
      <c r="NUC4" s="157"/>
      <c r="NUD4" s="157"/>
      <c r="NUE4" s="157"/>
      <c r="NUF4" s="157"/>
      <c r="NUG4" s="157"/>
      <c r="NUH4" s="157"/>
      <c r="NUI4" s="157"/>
      <c r="NUJ4" s="157"/>
      <c r="NUK4" s="157"/>
      <c r="NUL4" s="157"/>
      <c r="NUM4" s="157"/>
      <c r="NUN4" s="157"/>
      <c r="NUO4" s="157"/>
      <c r="NUP4" s="157"/>
      <c r="NUQ4" s="157"/>
      <c r="NUR4" s="157"/>
      <c r="NUS4" s="157"/>
      <c r="NUT4" s="157"/>
      <c r="NUU4" s="157"/>
      <c r="NUV4" s="157"/>
      <c r="NUW4" s="157"/>
      <c r="NUX4" s="157"/>
      <c r="NUY4" s="157"/>
      <c r="NUZ4" s="157"/>
      <c r="NVA4" s="157"/>
      <c r="NVB4" s="157"/>
      <c r="NVC4" s="157"/>
      <c r="NVD4" s="157"/>
      <c r="NVE4" s="157"/>
      <c r="NVF4" s="157"/>
      <c r="NVG4" s="157"/>
      <c r="NVH4" s="157"/>
      <c r="NVI4" s="157"/>
      <c r="NVJ4" s="157"/>
      <c r="NVK4" s="157"/>
      <c r="NVL4" s="157"/>
      <c r="NVM4" s="157"/>
      <c r="NVN4" s="157"/>
      <c r="NVO4" s="157"/>
      <c r="NVP4" s="157"/>
      <c r="NVQ4" s="157"/>
      <c r="NVR4" s="157"/>
      <c r="NVS4" s="157"/>
      <c r="NVT4" s="157"/>
      <c r="NVU4" s="157"/>
      <c r="NVV4" s="157"/>
      <c r="NVW4" s="157"/>
      <c r="NVX4" s="157"/>
      <c r="NVY4" s="157"/>
      <c r="NVZ4" s="157"/>
      <c r="NWA4" s="157"/>
      <c r="NWB4" s="157"/>
      <c r="NWC4" s="157"/>
      <c r="NWD4" s="157"/>
      <c r="NWE4" s="157"/>
      <c r="NWF4" s="157"/>
      <c r="NWG4" s="157"/>
      <c r="NWH4" s="157"/>
      <c r="NWI4" s="157"/>
      <c r="NWJ4" s="157"/>
      <c r="NWK4" s="157"/>
      <c r="NWL4" s="157"/>
      <c r="NWM4" s="157"/>
      <c r="NWN4" s="157"/>
      <c r="NWO4" s="157"/>
      <c r="NWP4" s="157"/>
      <c r="NWQ4" s="157"/>
      <c r="NWR4" s="157"/>
      <c r="NWS4" s="157"/>
      <c r="NWT4" s="157"/>
      <c r="NWU4" s="157"/>
      <c r="NWV4" s="157"/>
      <c r="NWW4" s="157"/>
      <c r="NWX4" s="157"/>
      <c r="NWY4" s="157"/>
      <c r="NWZ4" s="157"/>
      <c r="NXA4" s="157"/>
      <c r="NXB4" s="157"/>
      <c r="NXC4" s="157"/>
      <c r="NXD4" s="157"/>
      <c r="NXE4" s="157"/>
      <c r="NXF4" s="157"/>
      <c r="NXG4" s="157"/>
      <c r="NXH4" s="157"/>
      <c r="NXI4" s="157"/>
      <c r="NXJ4" s="157"/>
      <c r="NXK4" s="157"/>
      <c r="NXL4" s="157"/>
      <c r="NXM4" s="157"/>
      <c r="NXN4" s="157"/>
      <c r="NXO4" s="157"/>
      <c r="NXP4" s="157"/>
      <c r="NXQ4" s="157"/>
      <c r="NXR4" s="157"/>
      <c r="NXS4" s="157"/>
      <c r="NXT4" s="157"/>
      <c r="NXU4" s="157"/>
      <c r="NXV4" s="157"/>
      <c r="NXW4" s="157"/>
      <c r="NXX4" s="157"/>
      <c r="NXY4" s="157"/>
      <c r="NXZ4" s="157"/>
      <c r="NYA4" s="157"/>
      <c r="NYB4" s="157"/>
      <c r="NYC4" s="157"/>
      <c r="NYD4" s="157"/>
      <c r="NYE4" s="157"/>
      <c r="NYF4" s="157"/>
      <c r="NYG4" s="157"/>
      <c r="NYH4" s="157"/>
      <c r="NYI4" s="157"/>
      <c r="NYJ4" s="157"/>
      <c r="NYK4" s="157"/>
      <c r="NYL4" s="157"/>
      <c r="NYM4" s="157"/>
      <c r="NYN4" s="157"/>
      <c r="NYO4" s="157"/>
      <c r="NYP4" s="157"/>
      <c r="NYQ4" s="157"/>
      <c r="NYR4" s="157"/>
      <c r="NYS4" s="157"/>
      <c r="NYT4" s="157"/>
      <c r="NYU4" s="157"/>
      <c r="NYV4" s="157"/>
      <c r="NYW4" s="157"/>
      <c r="NYX4" s="157"/>
      <c r="NYY4" s="157"/>
      <c r="NYZ4" s="157"/>
      <c r="NZA4" s="157"/>
      <c r="NZB4" s="157"/>
      <c r="NZC4" s="157"/>
      <c r="NZD4" s="157"/>
      <c r="NZE4" s="157"/>
      <c r="NZF4" s="157"/>
      <c r="NZG4" s="157"/>
      <c r="NZH4" s="157"/>
      <c r="NZI4" s="157"/>
      <c r="NZJ4" s="157"/>
      <c r="NZK4" s="157"/>
      <c r="NZL4" s="157"/>
      <c r="NZM4" s="157"/>
      <c r="NZN4" s="157"/>
      <c r="NZO4" s="157"/>
      <c r="NZP4" s="157"/>
      <c r="NZQ4" s="157"/>
      <c r="NZR4" s="157"/>
      <c r="NZS4" s="157"/>
      <c r="NZT4" s="157"/>
      <c r="NZU4" s="157"/>
      <c r="NZV4" s="157"/>
      <c r="NZW4" s="157"/>
      <c r="NZX4" s="157"/>
      <c r="NZY4" s="157"/>
      <c r="NZZ4" s="157"/>
      <c r="OAA4" s="157"/>
      <c r="OAB4" s="157"/>
      <c r="OAC4" s="157"/>
      <c r="OAD4" s="157"/>
      <c r="OAE4" s="157"/>
      <c r="OAF4" s="157"/>
      <c r="OAG4" s="157"/>
      <c r="OAH4" s="157"/>
      <c r="OAI4" s="157"/>
      <c r="OAJ4" s="157"/>
      <c r="OAK4" s="157"/>
      <c r="OAL4" s="157"/>
      <c r="OAM4" s="157"/>
      <c r="OAN4" s="157"/>
      <c r="OAO4" s="157"/>
      <c r="OAP4" s="157"/>
      <c r="OAQ4" s="157"/>
      <c r="OAR4" s="157"/>
      <c r="OAS4" s="157"/>
      <c r="OAT4" s="157"/>
      <c r="OAU4" s="157"/>
      <c r="OAV4" s="157"/>
      <c r="OAW4" s="157"/>
      <c r="OAX4" s="157"/>
      <c r="OAY4" s="157"/>
      <c r="OAZ4" s="157"/>
      <c r="OBA4" s="157"/>
      <c r="OBB4" s="157"/>
      <c r="OBC4" s="157"/>
      <c r="OBD4" s="157"/>
      <c r="OBE4" s="157"/>
      <c r="OBF4" s="157"/>
      <c r="OBG4" s="157"/>
      <c r="OBH4" s="157"/>
      <c r="OBI4" s="157"/>
      <c r="OBJ4" s="157"/>
      <c r="OBK4" s="157"/>
      <c r="OBL4" s="157"/>
      <c r="OBM4" s="157"/>
      <c r="OBN4" s="157"/>
      <c r="OBO4" s="157"/>
      <c r="OBP4" s="157"/>
      <c r="OBQ4" s="157"/>
      <c r="OBR4" s="157"/>
      <c r="OBS4" s="157"/>
      <c r="OBT4" s="157"/>
      <c r="OBU4" s="157"/>
      <c r="OBV4" s="157"/>
      <c r="OBW4" s="157"/>
      <c r="OBX4" s="157"/>
      <c r="OBY4" s="157"/>
      <c r="OBZ4" s="157"/>
      <c r="OCA4" s="157"/>
      <c r="OCB4" s="157"/>
      <c r="OCC4" s="157"/>
      <c r="OCD4" s="157"/>
      <c r="OCE4" s="157"/>
      <c r="OCF4" s="157"/>
      <c r="OCG4" s="157"/>
      <c r="OCH4" s="157"/>
      <c r="OCI4" s="157"/>
      <c r="OCJ4" s="157"/>
      <c r="OCK4" s="157"/>
      <c r="OCL4" s="157"/>
      <c r="OCM4" s="157"/>
      <c r="OCN4" s="157"/>
      <c r="OCO4" s="157"/>
      <c r="OCP4" s="157"/>
      <c r="OCQ4" s="157"/>
      <c r="OCR4" s="157"/>
      <c r="OCS4" s="157"/>
      <c r="OCT4" s="157"/>
      <c r="OCU4" s="157"/>
      <c r="OCV4" s="157"/>
      <c r="OCW4" s="157"/>
      <c r="OCX4" s="157"/>
      <c r="OCY4" s="157"/>
      <c r="OCZ4" s="157"/>
      <c r="ODA4" s="157"/>
      <c r="ODB4" s="157"/>
      <c r="ODC4" s="157"/>
      <c r="ODD4" s="157"/>
      <c r="ODE4" s="157"/>
      <c r="ODF4" s="157"/>
      <c r="ODG4" s="157"/>
      <c r="ODH4" s="157"/>
      <c r="ODI4" s="157"/>
      <c r="ODJ4" s="157"/>
      <c r="ODK4" s="157"/>
      <c r="ODL4" s="157"/>
      <c r="ODM4" s="157"/>
      <c r="ODN4" s="157"/>
      <c r="ODO4" s="157"/>
      <c r="ODP4" s="157"/>
      <c r="ODQ4" s="157"/>
      <c r="ODR4" s="157"/>
      <c r="ODS4" s="157"/>
      <c r="ODT4" s="157"/>
      <c r="ODU4" s="157"/>
      <c r="ODV4" s="157"/>
      <c r="ODW4" s="157"/>
      <c r="ODX4" s="157"/>
      <c r="ODY4" s="157"/>
      <c r="ODZ4" s="157"/>
      <c r="OEA4" s="157"/>
      <c r="OEB4" s="157"/>
      <c r="OEC4" s="157"/>
      <c r="OED4" s="157"/>
      <c r="OEE4" s="157"/>
      <c r="OEF4" s="157"/>
      <c r="OEG4" s="157"/>
      <c r="OEH4" s="157"/>
      <c r="OEI4" s="157"/>
      <c r="OEJ4" s="157"/>
      <c r="OEK4" s="157"/>
      <c r="OEL4" s="157"/>
      <c r="OEM4" s="157"/>
      <c r="OEN4" s="157"/>
      <c r="OEO4" s="157"/>
      <c r="OEP4" s="157"/>
      <c r="OEQ4" s="157"/>
      <c r="OER4" s="157"/>
      <c r="OES4" s="157"/>
      <c r="OET4" s="157"/>
      <c r="OEU4" s="157"/>
      <c r="OEV4" s="157"/>
      <c r="OEW4" s="157"/>
      <c r="OEX4" s="157"/>
      <c r="OEY4" s="157"/>
      <c r="OEZ4" s="157"/>
      <c r="OFA4" s="157"/>
      <c r="OFB4" s="157"/>
      <c r="OFC4" s="157"/>
      <c r="OFD4" s="157"/>
      <c r="OFE4" s="157"/>
      <c r="OFF4" s="157"/>
      <c r="OFG4" s="157"/>
      <c r="OFH4" s="157"/>
      <c r="OFI4" s="157"/>
      <c r="OFJ4" s="157"/>
      <c r="OFK4" s="157"/>
      <c r="OFL4" s="157"/>
      <c r="OFM4" s="157"/>
      <c r="OFN4" s="157"/>
      <c r="OFO4" s="157"/>
      <c r="OFP4" s="157"/>
      <c r="OFQ4" s="157"/>
      <c r="OFR4" s="157"/>
      <c r="OFS4" s="157"/>
      <c r="OFT4" s="157"/>
      <c r="OFU4" s="157"/>
      <c r="OFV4" s="157"/>
      <c r="OFW4" s="157"/>
      <c r="OFX4" s="157"/>
      <c r="OFY4" s="157"/>
      <c r="OFZ4" s="157"/>
      <c r="OGA4" s="157"/>
      <c r="OGB4" s="157"/>
      <c r="OGC4" s="157"/>
      <c r="OGD4" s="157"/>
      <c r="OGE4" s="157"/>
      <c r="OGF4" s="157"/>
      <c r="OGG4" s="157"/>
      <c r="OGH4" s="157"/>
      <c r="OGI4" s="157"/>
      <c r="OGJ4" s="157"/>
      <c r="OGK4" s="157"/>
      <c r="OGL4" s="157"/>
      <c r="OGM4" s="157"/>
      <c r="OGN4" s="157"/>
      <c r="OGO4" s="157"/>
      <c r="OGP4" s="157"/>
      <c r="OGQ4" s="157"/>
      <c r="OGR4" s="157"/>
      <c r="OGS4" s="157"/>
      <c r="OGT4" s="157"/>
      <c r="OGU4" s="157"/>
      <c r="OGV4" s="157"/>
      <c r="OGW4" s="157"/>
      <c r="OGX4" s="157"/>
      <c r="OGY4" s="157"/>
      <c r="OGZ4" s="157"/>
      <c r="OHA4" s="157"/>
      <c r="OHB4" s="157"/>
      <c r="OHC4" s="157"/>
      <c r="OHD4" s="157"/>
      <c r="OHE4" s="157"/>
      <c r="OHF4" s="157"/>
      <c r="OHG4" s="157"/>
      <c r="OHH4" s="157"/>
      <c r="OHI4" s="157"/>
      <c r="OHJ4" s="157"/>
      <c r="OHK4" s="157"/>
      <c r="OHL4" s="157"/>
      <c r="OHM4" s="157"/>
      <c r="OHN4" s="157"/>
      <c r="OHO4" s="157"/>
      <c r="OHP4" s="157"/>
      <c r="OHQ4" s="157"/>
      <c r="OHR4" s="157"/>
      <c r="OHS4" s="157"/>
      <c r="OHT4" s="157"/>
      <c r="OHU4" s="157"/>
      <c r="OHV4" s="157"/>
      <c r="OHW4" s="157"/>
      <c r="OHX4" s="157"/>
      <c r="OHY4" s="157"/>
      <c r="OHZ4" s="157"/>
      <c r="OIA4" s="157"/>
      <c r="OIB4" s="157"/>
      <c r="OIC4" s="157"/>
      <c r="OID4" s="157"/>
      <c r="OIE4" s="157"/>
      <c r="OIF4" s="157"/>
      <c r="OIG4" s="157"/>
      <c r="OIH4" s="157"/>
      <c r="OII4" s="157"/>
      <c r="OIJ4" s="157"/>
      <c r="OIK4" s="157"/>
      <c r="OIL4" s="157"/>
      <c r="OIM4" s="157"/>
      <c r="OIN4" s="157"/>
      <c r="OIO4" s="157"/>
      <c r="OIP4" s="157"/>
      <c r="OIQ4" s="157"/>
      <c r="OIR4" s="157"/>
      <c r="OIS4" s="157"/>
      <c r="OIT4" s="157"/>
      <c r="OIU4" s="157"/>
      <c r="OIV4" s="157"/>
      <c r="OIW4" s="157"/>
      <c r="OIX4" s="157"/>
      <c r="OIY4" s="157"/>
      <c r="OIZ4" s="157"/>
      <c r="OJA4" s="157"/>
      <c r="OJB4" s="157"/>
      <c r="OJC4" s="157"/>
      <c r="OJD4" s="157"/>
      <c r="OJE4" s="157"/>
      <c r="OJF4" s="157"/>
      <c r="OJG4" s="157"/>
      <c r="OJH4" s="157"/>
      <c r="OJI4" s="157"/>
      <c r="OJJ4" s="157"/>
      <c r="OJK4" s="157"/>
      <c r="OJL4" s="157"/>
      <c r="OJM4" s="157"/>
      <c r="OJN4" s="157"/>
      <c r="OJO4" s="157"/>
      <c r="OJP4" s="157"/>
      <c r="OJQ4" s="157"/>
      <c r="OJR4" s="157"/>
      <c r="OJS4" s="157"/>
      <c r="OJT4" s="157"/>
      <c r="OJU4" s="157"/>
      <c r="OJV4" s="157"/>
      <c r="OJW4" s="157"/>
      <c r="OJX4" s="157"/>
      <c r="OJY4" s="157"/>
      <c r="OJZ4" s="157"/>
      <c r="OKA4" s="157"/>
      <c r="OKB4" s="157"/>
      <c r="OKC4" s="157"/>
      <c r="OKD4" s="157"/>
      <c r="OKE4" s="157"/>
      <c r="OKF4" s="157"/>
      <c r="OKG4" s="157"/>
      <c r="OKH4" s="157"/>
      <c r="OKI4" s="157"/>
      <c r="OKJ4" s="157"/>
      <c r="OKK4" s="157"/>
      <c r="OKL4" s="157"/>
      <c r="OKM4" s="157"/>
      <c r="OKN4" s="157"/>
      <c r="OKO4" s="157"/>
      <c r="OKP4" s="157"/>
      <c r="OKQ4" s="157"/>
      <c r="OKR4" s="157"/>
      <c r="OKS4" s="157"/>
      <c r="OKT4" s="157"/>
      <c r="OKU4" s="157"/>
      <c r="OKV4" s="157"/>
      <c r="OKW4" s="157"/>
      <c r="OKX4" s="157"/>
      <c r="OKY4" s="157"/>
      <c r="OKZ4" s="157"/>
      <c r="OLA4" s="157"/>
      <c r="OLB4" s="157"/>
      <c r="OLC4" s="157"/>
      <c r="OLD4" s="157"/>
      <c r="OLE4" s="157"/>
      <c r="OLF4" s="157"/>
      <c r="OLG4" s="157"/>
      <c r="OLH4" s="157"/>
      <c r="OLI4" s="157"/>
      <c r="OLJ4" s="157"/>
      <c r="OLK4" s="157"/>
      <c r="OLL4" s="157"/>
      <c r="OLM4" s="157"/>
      <c r="OLN4" s="157"/>
      <c r="OLO4" s="157"/>
      <c r="OLP4" s="157"/>
      <c r="OLQ4" s="157"/>
      <c r="OLR4" s="157"/>
      <c r="OLS4" s="157"/>
      <c r="OLT4" s="157"/>
      <c r="OLU4" s="157"/>
      <c r="OLV4" s="157"/>
      <c r="OLW4" s="157"/>
      <c r="OLX4" s="157"/>
      <c r="OLY4" s="157"/>
      <c r="OLZ4" s="157"/>
      <c r="OMA4" s="157"/>
      <c r="OMB4" s="157"/>
      <c r="OMC4" s="157"/>
      <c r="OMD4" s="157"/>
      <c r="OME4" s="157"/>
      <c r="OMF4" s="157"/>
      <c r="OMG4" s="157"/>
      <c r="OMH4" s="157"/>
      <c r="OMI4" s="157"/>
      <c r="OMJ4" s="157"/>
      <c r="OMK4" s="157"/>
      <c r="OML4" s="157"/>
      <c r="OMM4" s="157"/>
      <c r="OMN4" s="157"/>
      <c r="OMO4" s="157"/>
      <c r="OMP4" s="157"/>
      <c r="OMQ4" s="157"/>
      <c r="OMR4" s="157"/>
      <c r="OMS4" s="157"/>
      <c r="OMT4" s="157"/>
      <c r="OMU4" s="157"/>
      <c r="OMV4" s="157"/>
      <c r="OMW4" s="157"/>
      <c r="OMX4" s="157"/>
      <c r="OMY4" s="157"/>
      <c r="OMZ4" s="157"/>
      <c r="ONA4" s="157"/>
      <c r="ONB4" s="157"/>
      <c r="ONC4" s="157"/>
      <c r="OND4" s="157"/>
      <c r="ONE4" s="157"/>
      <c r="ONF4" s="157"/>
      <c r="ONG4" s="157"/>
      <c r="ONH4" s="157"/>
      <c r="ONI4" s="157"/>
      <c r="ONJ4" s="157"/>
      <c r="ONK4" s="157"/>
      <c r="ONL4" s="157"/>
      <c r="ONM4" s="157"/>
      <c r="ONN4" s="157"/>
      <c r="ONO4" s="157"/>
      <c r="ONP4" s="157"/>
      <c r="ONQ4" s="157"/>
      <c r="ONR4" s="157"/>
      <c r="ONS4" s="157"/>
      <c r="ONT4" s="157"/>
      <c r="ONU4" s="157"/>
      <c r="ONV4" s="157"/>
      <c r="ONW4" s="157"/>
      <c r="ONX4" s="157"/>
      <c r="ONY4" s="157"/>
      <c r="ONZ4" s="157"/>
      <c r="OOA4" s="157"/>
      <c r="OOB4" s="157"/>
      <c r="OOC4" s="157"/>
      <c r="OOD4" s="157"/>
      <c r="OOE4" s="157"/>
      <c r="OOF4" s="157"/>
      <c r="OOG4" s="157"/>
      <c r="OOH4" s="157"/>
      <c r="OOI4" s="157"/>
      <c r="OOJ4" s="157"/>
      <c r="OOK4" s="157"/>
      <c r="OOL4" s="157"/>
      <c r="OOM4" s="157"/>
      <c r="OON4" s="157"/>
      <c r="OOO4" s="157"/>
      <c r="OOP4" s="157"/>
      <c r="OOQ4" s="157"/>
      <c r="OOR4" s="157"/>
      <c r="OOS4" s="157"/>
      <c r="OOT4" s="157"/>
      <c r="OOU4" s="157"/>
      <c r="OOV4" s="157"/>
      <c r="OOW4" s="157"/>
      <c r="OOX4" s="157"/>
      <c r="OOY4" s="157"/>
      <c r="OOZ4" s="157"/>
      <c r="OPA4" s="157"/>
      <c r="OPB4" s="157"/>
      <c r="OPC4" s="157"/>
      <c r="OPD4" s="157"/>
      <c r="OPE4" s="157"/>
      <c r="OPF4" s="157"/>
      <c r="OPG4" s="157"/>
      <c r="OPH4" s="157"/>
      <c r="OPI4" s="157"/>
      <c r="OPJ4" s="157"/>
      <c r="OPK4" s="157"/>
      <c r="OPL4" s="157"/>
      <c r="OPM4" s="157"/>
      <c r="OPN4" s="157"/>
      <c r="OPO4" s="157"/>
      <c r="OPP4" s="157"/>
      <c r="OPQ4" s="157"/>
      <c r="OPR4" s="157"/>
      <c r="OPS4" s="157"/>
      <c r="OPT4" s="157"/>
      <c r="OPU4" s="157"/>
      <c r="OPV4" s="157"/>
      <c r="OPW4" s="157"/>
      <c r="OPX4" s="157"/>
      <c r="OPY4" s="157"/>
      <c r="OPZ4" s="157"/>
      <c r="OQA4" s="157"/>
      <c r="OQB4" s="157"/>
      <c r="OQC4" s="157"/>
      <c r="OQD4" s="157"/>
      <c r="OQE4" s="157"/>
      <c r="OQF4" s="157"/>
      <c r="OQG4" s="157"/>
      <c r="OQH4" s="157"/>
      <c r="OQI4" s="157"/>
      <c r="OQJ4" s="157"/>
      <c r="OQK4" s="157"/>
      <c r="OQL4" s="157"/>
      <c r="OQM4" s="157"/>
      <c r="OQN4" s="157"/>
      <c r="OQO4" s="157"/>
      <c r="OQP4" s="157"/>
      <c r="OQQ4" s="157"/>
      <c r="OQR4" s="157"/>
      <c r="OQS4" s="157"/>
      <c r="OQT4" s="157"/>
      <c r="OQU4" s="157"/>
      <c r="OQV4" s="157"/>
      <c r="OQW4" s="157"/>
      <c r="OQX4" s="157"/>
      <c r="OQY4" s="157"/>
      <c r="OQZ4" s="157"/>
      <c r="ORA4" s="157"/>
      <c r="ORB4" s="157"/>
      <c r="ORC4" s="157"/>
      <c r="ORD4" s="157"/>
      <c r="ORE4" s="157"/>
      <c r="ORF4" s="157"/>
      <c r="ORG4" s="157"/>
      <c r="ORH4" s="157"/>
      <c r="ORI4" s="157"/>
      <c r="ORJ4" s="157"/>
      <c r="ORK4" s="157"/>
      <c r="ORL4" s="157"/>
      <c r="ORM4" s="157"/>
      <c r="ORN4" s="157"/>
      <c r="ORO4" s="157"/>
      <c r="ORP4" s="157"/>
      <c r="ORQ4" s="157"/>
      <c r="ORR4" s="157"/>
      <c r="ORS4" s="157"/>
      <c r="ORT4" s="157"/>
      <c r="ORU4" s="157"/>
      <c r="ORV4" s="157"/>
      <c r="ORW4" s="157"/>
      <c r="ORX4" s="157"/>
      <c r="ORY4" s="157"/>
      <c r="ORZ4" s="157"/>
      <c r="OSA4" s="157"/>
      <c r="OSB4" s="157"/>
      <c r="OSC4" s="157"/>
      <c r="OSD4" s="157"/>
      <c r="OSE4" s="157"/>
      <c r="OSF4" s="157"/>
      <c r="OSG4" s="157"/>
      <c r="OSH4" s="157"/>
      <c r="OSI4" s="157"/>
      <c r="OSJ4" s="157"/>
      <c r="OSK4" s="157"/>
      <c r="OSL4" s="157"/>
      <c r="OSM4" s="157"/>
      <c r="OSN4" s="157"/>
      <c r="OSO4" s="157"/>
      <c r="OSP4" s="157"/>
      <c r="OSQ4" s="157"/>
      <c r="OSR4" s="157"/>
      <c r="OSS4" s="157"/>
      <c r="OST4" s="157"/>
      <c r="OSU4" s="157"/>
      <c r="OSV4" s="157"/>
      <c r="OSW4" s="157"/>
      <c r="OSX4" s="157"/>
      <c r="OSY4" s="157"/>
      <c r="OSZ4" s="157"/>
      <c r="OTA4" s="157"/>
      <c r="OTB4" s="157"/>
      <c r="OTC4" s="157"/>
      <c r="OTD4" s="157"/>
      <c r="OTE4" s="157"/>
      <c r="OTF4" s="157"/>
      <c r="OTG4" s="157"/>
      <c r="OTH4" s="157"/>
      <c r="OTI4" s="157"/>
      <c r="OTJ4" s="157"/>
      <c r="OTK4" s="157"/>
      <c r="OTL4" s="157"/>
      <c r="OTM4" s="157"/>
      <c r="OTN4" s="157"/>
      <c r="OTO4" s="157"/>
      <c r="OTP4" s="157"/>
      <c r="OTQ4" s="157"/>
      <c r="OTR4" s="157"/>
      <c r="OTS4" s="157"/>
      <c r="OTT4" s="157"/>
      <c r="OTU4" s="157"/>
      <c r="OTV4" s="157"/>
      <c r="OTW4" s="157"/>
      <c r="OTX4" s="157"/>
      <c r="OTY4" s="157"/>
      <c r="OTZ4" s="157"/>
      <c r="OUA4" s="157"/>
      <c r="OUB4" s="157"/>
      <c r="OUC4" s="157"/>
      <c r="OUD4" s="157"/>
      <c r="OUE4" s="157"/>
      <c r="OUF4" s="157"/>
      <c r="OUG4" s="157"/>
      <c r="OUH4" s="157"/>
      <c r="OUI4" s="157"/>
      <c r="OUJ4" s="157"/>
      <c r="OUK4" s="157"/>
      <c r="OUL4" s="157"/>
      <c r="OUM4" s="157"/>
      <c r="OUN4" s="157"/>
      <c r="OUO4" s="157"/>
      <c r="OUP4" s="157"/>
      <c r="OUQ4" s="157"/>
      <c r="OUR4" s="157"/>
      <c r="OUS4" s="157"/>
      <c r="OUT4" s="157"/>
      <c r="OUU4" s="157"/>
      <c r="OUV4" s="157"/>
      <c r="OUW4" s="157"/>
      <c r="OUX4" s="157"/>
      <c r="OUY4" s="157"/>
      <c r="OUZ4" s="157"/>
      <c r="OVA4" s="157"/>
      <c r="OVB4" s="157"/>
      <c r="OVC4" s="157"/>
      <c r="OVD4" s="157"/>
      <c r="OVE4" s="157"/>
      <c r="OVF4" s="157"/>
      <c r="OVG4" s="157"/>
      <c r="OVH4" s="157"/>
      <c r="OVI4" s="157"/>
      <c r="OVJ4" s="157"/>
      <c r="OVK4" s="157"/>
      <c r="OVL4" s="157"/>
      <c r="OVM4" s="157"/>
      <c r="OVN4" s="157"/>
      <c r="OVO4" s="157"/>
      <c r="OVP4" s="157"/>
      <c r="OVQ4" s="157"/>
      <c r="OVR4" s="157"/>
      <c r="OVS4" s="157"/>
      <c r="OVT4" s="157"/>
      <c r="OVU4" s="157"/>
      <c r="OVV4" s="157"/>
      <c r="OVW4" s="157"/>
      <c r="OVX4" s="157"/>
      <c r="OVY4" s="157"/>
      <c r="OVZ4" s="157"/>
      <c r="OWA4" s="157"/>
      <c r="OWB4" s="157"/>
      <c r="OWC4" s="157"/>
      <c r="OWD4" s="157"/>
      <c r="OWE4" s="157"/>
      <c r="OWF4" s="157"/>
      <c r="OWG4" s="157"/>
      <c r="OWH4" s="157"/>
      <c r="OWI4" s="157"/>
      <c r="OWJ4" s="157"/>
      <c r="OWK4" s="157"/>
      <c r="OWL4" s="157"/>
      <c r="OWM4" s="157"/>
      <c r="OWN4" s="157"/>
      <c r="OWO4" s="157"/>
      <c r="OWP4" s="157"/>
      <c r="OWQ4" s="157"/>
      <c r="OWR4" s="157"/>
      <c r="OWS4" s="157"/>
      <c r="OWT4" s="157"/>
      <c r="OWU4" s="157"/>
      <c r="OWV4" s="157"/>
      <c r="OWW4" s="157"/>
      <c r="OWX4" s="157"/>
      <c r="OWY4" s="157"/>
      <c r="OWZ4" s="157"/>
      <c r="OXA4" s="157"/>
      <c r="OXB4" s="157"/>
      <c r="OXC4" s="157"/>
      <c r="OXD4" s="157"/>
      <c r="OXE4" s="157"/>
      <c r="OXF4" s="157"/>
      <c r="OXG4" s="157"/>
      <c r="OXH4" s="157"/>
      <c r="OXI4" s="157"/>
      <c r="OXJ4" s="157"/>
      <c r="OXK4" s="157"/>
      <c r="OXL4" s="157"/>
      <c r="OXM4" s="157"/>
      <c r="OXN4" s="157"/>
      <c r="OXO4" s="157"/>
      <c r="OXP4" s="157"/>
      <c r="OXQ4" s="157"/>
      <c r="OXR4" s="157"/>
      <c r="OXS4" s="157"/>
      <c r="OXT4" s="157"/>
      <c r="OXU4" s="157"/>
      <c r="OXV4" s="157"/>
      <c r="OXW4" s="157"/>
      <c r="OXX4" s="157"/>
      <c r="OXY4" s="157"/>
      <c r="OXZ4" s="157"/>
      <c r="OYA4" s="157"/>
      <c r="OYB4" s="157"/>
      <c r="OYC4" s="157"/>
      <c r="OYD4" s="157"/>
      <c r="OYE4" s="157"/>
      <c r="OYF4" s="157"/>
      <c r="OYG4" s="157"/>
      <c r="OYH4" s="157"/>
      <c r="OYI4" s="157"/>
      <c r="OYJ4" s="157"/>
      <c r="OYK4" s="157"/>
      <c r="OYL4" s="157"/>
      <c r="OYM4" s="157"/>
      <c r="OYN4" s="157"/>
      <c r="OYO4" s="157"/>
      <c r="OYP4" s="157"/>
      <c r="OYQ4" s="157"/>
      <c r="OYR4" s="157"/>
      <c r="OYS4" s="157"/>
      <c r="OYT4" s="157"/>
      <c r="OYU4" s="157"/>
      <c r="OYV4" s="157"/>
      <c r="OYW4" s="157"/>
      <c r="OYX4" s="157"/>
      <c r="OYY4" s="157"/>
      <c r="OYZ4" s="157"/>
      <c r="OZA4" s="157"/>
      <c r="OZB4" s="157"/>
      <c r="OZC4" s="157"/>
      <c r="OZD4" s="157"/>
      <c r="OZE4" s="157"/>
      <c r="OZF4" s="157"/>
      <c r="OZG4" s="157"/>
      <c r="OZH4" s="157"/>
      <c r="OZI4" s="157"/>
      <c r="OZJ4" s="157"/>
      <c r="OZK4" s="157"/>
      <c r="OZL4" s="157"/>
      <c r="OZM4" s="157"/>
      <c r="OZN4" s="157"/>
      <c r="OZO4" s="157"/>
      <c r="OZP4" s="157"/>
      <c r="OZQ4" s="157"/>
      <c r="OZR4" s="157"/>
      <c r="OZS4" s="157"/>
      <c r="OZT4" s="157"/>
      <c r="OZU4" s="157"/>
      <c r="OZV4" s="157"/>
      <c r="OZW4" s="157"/>
      <c r="OZX4" s="157"/>
      <c r="OZY4" s="157"/>
      <c r="OZZ4" s="157"/>
      <c r="PAA4" s="157"/>
      <c r="PAB4" s="157"/>
      <c r="PAC4" s="157"/>
      <c r="PAD4" s="157"/>
      <c r="PAE4" s="157"/>
      <c r="PAF4" s="157"/>
      <c r="PAG4" s="157"/>
      <c r="PAH4" s="157"/>
      <c r="PAI4" s="157"/>
      <c r="PAJ4" s="157"/>
      <c r="PAK4" s="157"/>
      <c r="PAL4" s="157"/>
      <c r="PAM4" s="157"/>
      <c r="PAN4" s="157"/>
      <c r="PAO4" s="157"/>
      <c r="PAP4" s="157"/>
      <c r="PAQ4" s="157"/>
      <c r="PAR4" s="157"/>
      <c r="PAS4" s="157"/>
      <c r="PAT4" s="157"/>
      <c r="PAU4" s="157"/>
      <c r="PAV4" s="157"/>
      <c r="PAW4" s="157"/>
      <c r="PAX4" s="157"/>
      <c r="PAY4" s="157"/>
      <c r="PAZ4" s="157"/>
      <c r="PBA4" s="157"/>
      <c r="PBB4" s="157"/>
      <c r="PBC4" s="157"/>
      <c r="PBD4" s="157"/>
      <c r="PBE4" s="157"/>
      <c r="PBF4" s="157"/>
      <c r="PBG4" s="157"/>
      <c r="PBH4" s="157"/>
      <c r="PBI4" s="157"/>
      <c r="PBJ4" s="157"/>
      <c r="PBK4" s="157"/>
      <c r="PBL4" s="157"/>
      <c r="PBM4" s="157"/>
      <c r="PBN4" s="157"/>
      <c r="PBO4" s="157"/>
      <c r="PBP4" s="157"/>
      <c r="PBQ4" s="157"/>
      <c r="PBR4" s="157"/>
      <c r="PBS4" s="157"/>
      <c r="PBT4" s="157"/>
      <c r="PBU4" s="157"/>
      <c r="PBV4" s="157"/>
      <c r="PBW4" s="157"/>
      <c r="PBX4" s="157"/>
      <c r="PBY4" s="157"/>
      <c r="PBZ4" s="157"/>
      <c r="PCA4" s="157"/>
      <c r="PCB4" s="157"/>
      <c r="PCC4" s="157"/>
      <c r="PCD4" s="157"/>
      <c r="PCE4" s="157"/>
      <c r="PCF4" s="157"/>
      <c r="PCG4" s="157"/>
      <c r="PCH4" s="157"/>
      <c r="PCI4" s="157"/>
      <c r="PCJ4" s="157"/>
      <c r="PCK4" s="157"/>
      <c r="PCL4" s="157"/>
      <c r="PCM4" s="157"/>
      <c r="PCN4" s="157"/>
      <c r="PCO4" s="157"/>
      <c r="PCP4" s="157"/>
      <c r="PCQ4" s="157"/>
      <c r="PCR4" s="157"/>
      <c r="PCS4" s="157"/>
      <c r="PCT4" s="157"/>
      <c r="PCU4" s="157"/>
      <c r="PCV4" s="157"/>
      <c r="PCW4" s="157"/>
      <c r="PCX4" s="157"/>
      <c r="PCY4" s="157"/>
      <c r="PCZ4" s="157"/>
      <c r="PDA4" s="157"/>
      <c r="PDB4" s="157"/>
      <c r="PDC4" s="157"/>
      <c r="PDD4" s="157"/>
      <c r="PDE4" s="157"/>
      <c r="PDF4" s="157"/>
      <c r="PDG4" s="157"/>
      <c r="PDH4" s="157"/>
      <c r="PDI4" s="157"/>
      <c r="PDJ4" s="157"/>
      <c r="PDK4" s="157"/>
      <c r="PDL4" s="157"/>
      <c r="PDM4" s="157"/>
      <c r="PDN4" s="157"/>
      <c r="PDO4" s="157"/>
      <c r="PDP4" s="157"/>
      <c r="PDQ4" s="157"/>
      <c r="PDR4" s="157"/>
      <c r="PDS4" s="157"/>
      <c r="PDT4" s="157"/>
      <c r="PDU4" s="157"/>
      <c r="PDV4" s="157"/>
      <c r="PDW4" s="157"/>
      <c r="PDX4" s="157"/>
      <c r="PDY4" s="157"/>
      <c r="PDZ4" s="157"/>
      <c r="PEA4" s="157"/>
      <c r="PEB4" s="157"/>
      <c r="PEC4" s="157"/>
      <c r="PED4" s="157"/>
      <c r="PEE4" s="157"/>
      <c r="PEF4" s="157"/>
      <c r="PEG4" s="157"/>
      <c r="PEH4" s="157"/>
      <c r="PEI4" s="157"/>
      <c r="PEJ4" s="157"/>
      <c r="PEK4" s="157"/>
      <c r="PEL4" s="157"/>
      <c r="PEM4" s="157"/>
      <c r="PEN4" s="157"/>
      <c r="PEO4" s="157"/>
      <c r="PEP4" s="157"/>
      <c r="PEQ4" s="157"/>
      <c r="PER4" s="157"/>
      <c r="PES4" s="157"/>
      <c r="PET4" s="157"/>
      <c r="PEU4" s="157"/>
      <c r="PEV4" s="157"/>
      <c r="PEW4" s="157"/>
      <c r="PEX4" s="157"/>
      <c r="PEY4" s="157"/>
      <c r="PEZ4" s="157"/>
      <c r="PFA4" s="157"/>
      <c r="PFB4" s="157"/>
      <c r="PFC4" s="157"/>
      <c r="PFD4" s="157"/>
      <c r="PFE4" s="157"/>
      <c r="PFF4" s="157"/>
      <c r="PFG4" s="157"/>
      <c r="PFH4" s="157"/>
      <c r="PFI4" s="157"/>
      <c r="PFJ4" s="157"/>
      <c r="PFK4" s="157"/>
      <c r="PFL4" s="157"/>
      <c r="PFM4" s="157"/>
      <c r="PFN4" s="157"/>
      <c r="PFO4" s="157"/>
      <c r="PFP4" s="157"/>
      <c r="PFQ4" s="157"/>
      <c r="PFR4" s="157"/>
      <c r="PFS4" s="157"/>
      <c r="PFT4" s="157"/>
      <c r="PFU4" s="157"/>
      <c r="PFV4" s="157"/>
      <c r="PFW4" s="157"/>
      <c r="PFX4" s="157"/>
      <c r="PFY4" s="157"/>
      <c r="PFZ4" s="157"/>
      <c r="PGA4" s="157"/>
      <c r="PGB4" s="157"/>
      <c r="PGC4" s="157"/>
      <c r="PGD4" s="157"/>
      <c r="PGE4" s="157"/>
      <c r="PGF4" s="157"/>
      <c r="PGG4" s="157"/>
      <c r="PGH4" s="157"/>
      <c r="PGI4" s="157"/>
      <c r="PGJ4" s="157"/>
      <c r="PGK4" s="157"/>
      <c r="PGL4" s="157"/>
      <c r="PGM4" s="157"/>
      <c r="PGN4" s="157"/>
      <c r="PGO4" s="157"/>
      <c r="PGP4" s="157"/>
      <c r="PGQ4" s="157"/>
      <c r="PGR4" s="157"/>
      <c r="PGS4" s="157"/>
      <c r="PGT4" s="157"/>
      <c r="PGU4" s="157"/>
      <c r="PGV4" s="157"/>
      <c r="PGW4" s="157"/>
      <c r="PGX4" s="157"/>
      <c r="PGY4" s="157"/>
      <c r="PGZ4" s="157"/>
      <c r="PHA4" s="157"/>
      <c r="PHB4" s="157"/>
      <c r="PHC4" s="157"/>
      <c r="PHD4" s="157"/>
      <c r="PHE4" s="157"/>
      <c r="PHF4" s="157"/>
      <c r="PHG4" s="157"/>
      <c r="PHH4" s="157"/>
      <c r="PHI4" s="157"/>
      <c r="PHJ4" s="157"/>
      <c r="PHK4" s="157"/>
      <c r="PHL4" s="157"/>
      <c r="PHM4" s="157"/>
      <c r="PHN4" s="157"/>
      <c r="PHO4" s="157"/>
      <c r="PHP4" s="157"/>
      <c r="PHQ4" s="157"/>
      <c r="PHR4" s="157"/>
      <c r="PHS4" s="157"/>
      <c r="PHT4" s="157"/>
      <c r="PHU4" s="157"/>
      <c r="PHV4" s="157"/>
      <c r="PHW4" s="157"/>
      <c r="PHX4" s="157"/>
      <c r="PHY4" s="157"/>
      <c r="PHZ4" s="157"/>
      <c r="PIA4" s="157"/>
      <c r="PIB4" s="157"/>
      <c r="PIC4" s="157"/>
      <c r="PID4" s="157"/>
      <c r="PIE4" s="157"/>
      <c r="PIF4" s="157"/>
      <c r="PIG4" s="157"/>
      <c r="PIH4" s="157"/>
      <c r="PII4" s="157"/>
      <c r="PIJ4" s="157"/>
      <c r="PIK4" s="157"/>
      <c r="PIL4" s="157"/>
      <c r="PIM4" s="157"/>
      <c r="PIN4" s="157"/>
      <c r="PIO4" s="157"/>
      <c r="PIP4" s="157"/>
      <c r="PIQ4" s="157"/>
      <c r="PIR4" s="157"/>
      <c r="PIS4" s="157"/>
      <c r="PIT4" s="157"/>
      <c r="PIU4" s="157"/>
      <c r="PIV4" s="157"/>
      <c r="PIW4" s="157"/>
      <c r="PIX4" s="157"/>
      <c r="PIY4" s="157"/>
      <c r="PIZ4" s="157"/>
      <c r="PJA4" s="157"/>
      <c r="PJB4" s="157"/>
      <c r="PJC4" s="157"/>
      <c r="PJD4" s="157"/>
      <c r="PJE4" s="157"/>
      <c r="PJF4" s="157"/>
      <c r="PJG4" s="157"/>
      <c r="PJH4" s="157"/>
      <c r="PJI4" s="157"/>
      <c r="PJJ4" s="157"/>
      <c r="PJK4" s="157"/>
      <c r="PJL4" s="157"/>
      <c r="PJM4" s="157"/>
      <c r="PJN4" s="157"/>
      <c r="PJO4" s="157"/>
      <c r="PJP4" s="157"/>
      <c r="PJQ4" s="157"/>
      <c r="PJR4" s="157"/>
      <c r="PJS4" s="157"/>
      <c r="PJT4" s="157"/>
      <c r="PJU4" s="157"/>
      <c r="PJV4" s="157"/>
      <c r="PJW4" s="157"/>
      <c r="PJX4" s="157"/>
      <c r="PJY4" s="157"/>
      <c r="PJZ4" s="157"/>
      <c r="PKA4" s="157"/>
      <c r="PKB4" s="157"/>
      <c r="PKC4" s="157"/>
      <c r="PKD4" s="157"/>
      <c r="PKE4" s="157"/>
      <c r="PKF4" s="157"/>
      <c r="PKG4" s="157"/>
      <c r="PKH4" s="157"/>
      <c r="PKI4" s="157"/>
      <c r="PKJ4" s="157"/>
      <c r="PKK4" s="157"/>
      <c r="PKL4" s="157"/>
      <c r="PKM4" s="157"/>
      <c r="PKN4" s="157"/>
      <c r="PKO4" s="157"/>
      <c r="PKP4" s="157"/>
      <c r="PKQ4" s="157"/>
      <c r="PKR4" s="157"/>
      <c r="PKS4" s="157"/>
      <c r="PKT4" s="157"/>
      <c r="PKU4" s="157"/>
      <c r="PKV4" s="157"/>
      <c r="PKW4" s="157"/>
      <c r="PKX4" s="157"/>
      <c r="PKY4" s="157"/>
      <c r="PKZ4" s="157"/>
      <c r="PLA4" s="157"/>
      <c r="PLB4" s="157"/>
      <c r="PLC4" s="157"/>
      <c r="PLD4" s="157"/>
      <c r="PLE4" s="157"/>
      <c r="PLF4" s="157"/>
      <c r="PLG4" s="157"/>
      <c r="PLH4" s="157"/>
      <c r="PLI4" s="157"/>
      <c r="PLJ4" s="157"/>
      <c r="PLK4" s="157"/>
      <c r="PLL4" s="157"/>
      <c r="PLM4" s="157"/>
      <c r="PLN4" s="157"/>
      <c r="PLO4" s="157"/>
      <c r="PLP4" s="157"/>
      <c r="PLQ4" s="157"/>
      <c r="PLR4" s="157"/>
      <c r="PLS4" s="157"/>
      <c r="PLT4" s="157"/>
      <c r="PLU4" s="157"/>
      <c r="PLV4" s="157"/>
      <c r="PLW4" s="157"/>
      <c r="PLX4" s="157"/>
      <c r="PLY4" s="157"/>
      <c r="PLZ4" s="157"/>
      <c r="PMA4" s="157"/>
      <c r="PMB4" s="157"/>
      <c r="PMC4" s="157"/>
      <c r="PMD4" s="157"/>
      <c r="PME4" s="157"/>
      <c r="PMF4" s="157"/>
      <c r="PMG4" s="157"/>
      <c r="PMH4" s="157"/>
      <c r="PMI4" s="157"/>
      <c r="PMJ4" s="157"/>
      <c r="PMK4" s="157"/>
      <c r="PML4" s="157"/>
      <c r="PMM4" s="157"/>
      <c r="PMN4" s="157"/>
      <c r="PMO4" s="157"/>
      <c r="PMP4" s="157"/>
      <c r="PMQ4" s="157"/>
      <c r="PMR4" s="157"/>
      <c r="PMS4" s="157"/>
      <c r="PMT4" s="157"/>
      <c r="PMU4" s="157"/>
      <c r="PMV4" s="157"/>
      <c r="PMW4" s="157"/>
      <c r="PMX4" s="157"/>
      <c r="PMY4" s="157"/>
      <c r="PMZ4" s="157"/>
      <c r="PNA4" s="157"/>
      <c r="PNB4" s="157"/>
      <c r="PNC4" s="157"/>
      <c r="PND4" s="157"/>
      <c r="PNE4" s="157"/>
      <c r="PNF4" s="157"/>
      <c r="PNG4" s="157"/>
      <c r="PNH4" s="157"/>
      <c r="PNI4" s="157"/>
      <c r="PNJ4" s="157"/>
      <c r="PNK4" s="157"/>
      <c r="PNL4" s="157"/>
      <c r="PNM4" s="157"/>
      <c r="PNN4" s="157"/>
      <c r="PNO4" s="157"/>
      <c r="PNP4" s="157"/>
      <c r="PNQ4" s="157"/>
      <c r="PNR4" s="157"/>
      <c r="PNS4" s="157"/>
      <c r="PNT4" s="157"/>
      <c r="PNU4" s="157"/>
      <c r="PNV4" s="157"/>
      <c r="PNW4" s="157"/>
      <c r="PNX4" s="157"/>
      <c r="PNY4" s="157"/>
      <c r="PNZ4" s="157"/>
      <c r="POA4" s="157"/>
      <c r="POB4" s="157"/>
      <c r="POC4" s="157"/>
      <c r="POD4" s="157"/>
      <c r="POE4" s="157"/>
      <c r="POF4" s="157"/>
      <c r="POG4" s="157"/>
      <c r="POH4" s="157"/>
      <c r="POI4" s="157"/>
      <c r="POJ4" s="157"/>
      <c r="POK4" s="157"/>
      <c r="POL4" s="157"/>
      <c r="POM4" s="157"/>
      <c r="PON4" s="157"/>
      <c r="POO4" s="157"/>
      <c r="POP4" s="157"/>
      <c r="POQ4" s="157"/>
      <c r="POR4" s="157"/>
      <c r="POS4" s="157"/>
      <c r="POT4" s="157"/>
      <c r="POU4" s="157"/>
      <c r="POV4" s="157"/>
      <c r="POW4" s="157"/>
      <c r="POX4" s="157"/>
      <c r="POY4" s="157"/>
      <c r="POZ4" s="157"/>
      <c r="PPA4" s="157"/>
      <c r="PPB4" s="157"/>
      <c r="PPC4" s="157"/>
      <c r="PPD4" s="157"/>
      <c r="PPE4" s="157"/>
      <c r="PPF4" s="157"/>
      <c r="PPG4" s="157"/>
      <c r="PPH4" s="157"/>
      <c r="PPI4" s="157"/>
      <c r="PPJ4" s="157"/>
      <c r="PPK4" s="157"/>
      <c r="PPL4" s="157"/>
      <c r="PPM4" s="157"/>
      <c r="PPN4" s="157"/>
      <c r="PPO4" s="157"/>
      <c r="PPP4" s="157"/>
      <c r="PPQ4" s="157"/>
      <c r="PPR4" s="157"/>
      <c r="PPS4" s="157"/>
      <c r="PPT4" s="157"/>
      <c r="PPU4" s="157"/>
      <c r="PPV4" s="157"/>
      <c r="PPW4" s="157"/>
      <c r="PPX4" s="157"/>
      <c r="PPY4" s="157"/>
      <c r="PPZ4" s="157"/>
      <c r="PQA4" s="157"/>
      <c r="PQB4" s="157"/>
      <c r="PQC4" s="157"/>
      <c r="PQD4" s="157"/>
      <c r="PQE4" s="157"/>
      <c r="PQF4" s="157"/>
      <c r="PQG4" s="157"/>
      <c r="PQH4" s="157"/>
      <c r="PQI4" s="157"/>
      <c r="PQJ4" s="157"/>
      <c r="PQK4" s="157"/>
      <c r="PQL4" s="157"/>
      <c r="PQM4" s="157"/>
      <c r="PQN4" s="157"/>
      <c r="PQO4" s="157"/>
      <c r="PQP4" s="157"/>
      <c r="PQQ4" s="157"/>
      <c r="PQR4" s="157"/>
      <c r="PQS4" s="157"/>
      <c r="PQT4" s="157"/>
      <c r="PQU4" s="157"/>
      <c r="PQV4" s="157"/>
      <c r="PQW4" s="157"/>
      <c r="PQX4" s="157"/>
      <c r="PQY4" s="157"/>
      <c r="PQZ4" s="157"/>
      <c r="PRA4" s="157"/>
      <c r="PRB4" s="157"/>
      <c r="PRC4" s="157"/>
      <c r="PRD4" s="157"/>
      <c r="PRE4" s="157"/>
      <c r="PRF4" s="157"/>
      <c r="PRG4" s="157"/>
      <c r="PRH4" s="157"/>
      <c r="PRI4" s="157"/>
      <c r="PRJ4" s="157"/>
      <c r="PRK4" s="157"/>
      <c r="PRL4" s="157"/>
      <c r="PRM4" s="157"/>
      <c r="PRN4" s="157"/>
      <c r="PRO4" s="157"/>
      <c r="PRP4" s="157"/>
      <c r="PRQ4" s="157"/>
      <c r="PRR4" s="157"/>
      <c r="PRS4" s="157"/>
      <c r="PRT4" s="157"/>
      <c r="PRU4" s="157"/>
      <c r="PRV4" s="157"/>
      <c r="PRW4" s="157"/>
      <c r="PRX4" s="157"/>
      <c r="PRY4" s="157"/>
      <c r="PRZ4" s="157"/>
      <c r="PSA4" s="157"/>
      <c r="PSB4" s="157"/>
      <c r="PSC4" s="157"/>
      <c r="PSD4" s="157"/>
      <c r="PSE4" s="157"/>
      <c r="PSF4" s="157"/>
      <c r="PSG4" s="157"/>
      <c r="PSH4" s="157"/>
      <c r="PSI4" s="157"/>
      <c r="PSJ4" s="157"/>
      <c r="PSK4" s="157"/>
      <c r="PSL4" s="157"/>
      <c r="PSM4" s="157"/>
      <c r="PSN4" s="157"/>
      <c r="PSO4" s="157"/>
      <c r="PSP4" s="157"/>
      <c r="PSQ4" s="157"/>
      <c r="PSR4" s="157"/>
      <c r="PSS4" s="157"/>
      <c r="PST4" s="157"/>
      <c r="PSU4" s="157"/>
      <c r="PSV4" s="157"/>
      <c r="PSW4" s="157"/>
      <c r="PSX4" s="157"/>
      <c r="PSY4" s="157"/>
      <c r="PSZ4" s="157"/>
      <c r="PTA4" s="157"/>
      <c r="PTB4" s="157"/>
      <c r="PTC4" s="157"/>
      <c r="PTD4" s="157"/>
      <c r="PTE4" s="157"/>
      <c r="PTF4" s="157"/>
      <c r="PTG4" s="157"/>
      <c r="PTH4" s="157"/>
      <c r="PTI4" s="157"/>
      <c r="PTJ4" s="157"/>
      <c r="PTK4" s="157"/>
      <c r="PTL4" s="157"/>
      <c r="PTM4" s="157"/>
      <c r="PTN4" s="157"/>
      <c r="PTO4" s="157"/>
      <c r="PTP4" s="157"/>
      <c r="PTQ4" s="157"/>
      <c r="PTR4" s="157"/>
      <c r="PTS4" s="157"/>
      <c r="PTT4" s="157"/>
      <c r="PTU4" s="157"/>
      <c r="PTV4" s="157"/>
      <c r="PTW4" s="157"/>
      <c r="PTX4" s="157"/>
      <c r="PTY4" s="157"/>
      <c r="PTZ4" s="157"/>
      <c r="PUA4" s="157"/>
      <c r="PUB4" s="157"/>
      <c r="PUC4" s="157"/>
      <c r="PUD4" s="157"/>
      <c r="PUE4" s="157"/>
      <c r="PUF4" s="157"/>
      <c r="PUG4" s="157"/>
      <c r="PUH4" s="157"/>
      <c r="PUI4" s="157"/>
      <c r="PUJ4" s="157"/>
      <c r="PUK4" s="157"/>
      <c r="PUL4" s="157"/>
      <c r="PUM4" s="157"/>
      <c r="PUN4" s="157"/>
      <c r="PUO4" s="157"/>
      <c r="PUP4" s="157"/>
      <c r="PUQ4" s="157"/>
      <c r="PUR4" s="157"/>
      <c r="PUS4" s="157"/>
      <c r="PUT4" s="157"/>
      <c r="PUU4" s="157"/>
      <c r="PUV4" s="157"/>
      <c r="PUW4" s="157"/>
      <c r="PUX4" s="157"/>
      <c r="PUY4" s="157"/>
      <c r="PUZ4" s="157"/>
      <c r="PVA4" s="157"/>
      <c r="PVB4" s="157"/>
      <c r="PVC4" s="157"/>
      <c r="PVD4" s="157"/>
      <c r="PVE4" s="157"/>
      <c r="PVF4" s="157"/>
      <c r="PVG4" s="157"/>
      <c r="PVH4" s="157"/>
      <c r="PVI4" s="157"/>
      <c r="PVJ4" s="157"/>
      <c r="PVK4" s="157"/>
      <c r="PVL4" s="157"/>
      <c r="PVM4" s="157"/>
      <c r="PVN4" s="157"/>
      <c r="PVO4" s="157"/>
      <c r="PVP4" s="157"/>
      <c r="PVQ4" s="157"/>
      <c r="PVR4" s="157"/>
      <c r="PVS4" s="157"/>
      <c r="PVT4" s="157"/>
      <c r="PVU4" s="157"/>
      <c r="PVV4" s="157"/>
      <c r="PVW4" s="157"/>
      <c r="PVX4" s="157"/>
      <c r="PVY4" s="157"/>
      <c r="PVZ4" s="157"/>
      <c r="PWA4" s="157"/>
      <c r="PWB4" s="157"/>
      <c r="PWC4" s="157"/>
      <c r="PWD4" s="157"/>
      <c r="PWE4" s="157"/>
      <c r="PWF4" s="157"/>
      <c r="PWG4" s="157"/>
      <c r="PWH4" s="157"/>
      <c r="PWI4" s="157"/>
      <c r="PWJ4" s="157"/>
      <c r="PWK4" s="157"/>
      <c r="PWL4" s="157"/>
      <c r="PWM4" s="157"/>
      <c r="PWN4" s="157"/>
      <c r="PWO4" s="157"/>
      <c r="PWP4" s="157"/>
      <c r="PWQ4" s="157"/>
      <c r="PWR4" s="157"/>
      <c r="PWS4" s="157"/>
      <c r="PWT4" s="157"/>
      <c r="PWU4" s="157"/>
      <c r="PWV4" s="157"/>
      <c r="PWW4" s="157"/>
      <c r="PWX4" s="157"/>
      <c r="PWY4" s="157"/>
      <c r="PWZ4" s="157"/>
      <c r="PXA4" s="157"/>
      <c r="PXB4" s="157"/>
      <c r="PXC4" s="157"/>
      <c r="PXD4" s="157"/>
      <c r="PXE4" s="157"/>
      <c r="PXF4" s="157"/>
      <c r="PXG4" s="157"/>
      <c r="PXH4" s="157"/>
      <c r="PXI4" s="157"/>
      <c r="PXJ4" s="157"/>
      <c r="PXK4" s="157"/>
      <c r="PXL4" s="157"/>
      <c r="PXM4" s="157"/>
      <c r="PXN4" s="157"/>
      <c r="PXO4" s="157"/>
      <c r="PXP4" s="157"/>
      <c r="PXQ4" s="157"/>
      <c r="PXR4" s="157"/>
      <c r="PXS4" s="157"/>
      <c r="PXT4" s="157"/>
      <c r="PXU4" s="157"/>
      <c r="PXV4" s="157"/>
      <c r="PXW4" s="157"/>
      <c r="PXX4" s="157"/>
      <c r="PXY4" s="157"/>
      <c r="PXZ4" s="157"/>
      <c r="PYA4" s="157"/>
      <c r="PYB4" s="157"/>
      <c r="PYC4" s="157"/>
      <c r="PYD4" s="157"/>
      <c r="PYE4" s="157"/>
      <c r="PYF4" s="157"/>
      <c r="PYG4" s="157"/>
      <c r="PYH4" s="157"/>
      <c r="PYI4" s="157"/>
      <c r="PYJ4" s="157"/>
      <c r="PYK4" s="157"/>
      <c r="PYL4" s="157"/>
      <c r="PYM4" s="157"/>
      <c r="PYN4" s="157"/>
      <c r="PYO4" s="157"/>
      <c r="PYP4" s="157"/>
      <c r="PYQ4" s="157"/>
      <c r="PYR4" s="157"/>
      <c r="PYS4" s="157"/>
      <c r="PYT4" s="157"/>
      <c r="PYU4" s="157"/>
      <c r="PYV4" s="157"/>
      <c r="PYW4" s="157"/>
      <c r="PYX4" s="157"/>
      <c r="PYY4" s="157"/>
      <c r="PYZ4" s="157"/>
      <c r="PZA4" s="157"/>
      <c r="PZB4" s="157"/>
      <c r="PZC4" s="157"/>
      <c r="PZD4" s="157"/>
      <c r="PZE4" s="157"/>
      <c r="PZF4" s="157"/>
      <c r="PZG4" s="157"/>
      <c r="PZH4" s="157"/>
      <c r="PZI4" s="157"/>
      <c r="PZJ4" s="157"/>
      <c r="PZK4" s="157"/>
      <c r="PZL4" s="157"/>
      <c r="PZM4" s="157"/>
      <c r="PZN4" s="157"/>
      <c r="PZO4" s="157"/>
      <c r="PZP4" s="157"/>
      <c r="PZQ4" s="157"/>
      <c r="PZR4" s="157"/>
      <c r="PZS4" s="157"/>
      <c r="PZT4" s="157"/>
      <c r="PZU4" s="157"/>
      <c r="PZV4" s="157"/>
      <c r="PZW4" s="157"/>
      <c r="PZX4" s="157"/>
      <c r="PZY4" s="157"/>
      <c r="PZZ4" s="157"/>
      <c r="QAA4" s="157"/>
      <c r="QAB4" s="157"/>
      <c r="QAC4" s="157"/>
      <c r="QAD4" s="157"/>
      <c r="QAE4" s="157"/>
      <c r="QAF4" s="157"/>
      <c r="QAG4" s="157"/>
      <c r="QAH4" s="157"/>
      <c r="QAI4" s="157"/>
      <c r="QAJ4" s="157"/>
      <c r="QAK4" s="157"/>
      <c r="QAL4" s="157"/>
      <c r="QAM4" s="157"/>
      <c r="QAN4" s="157"/>
      <c r="QAO4" s="157"/>
      <c r="QAP4" s="157"/>
      <c r="QAQ4" s="157"/>
      <c r="QAR4" s="157"/>
      <c r="QAS4" s="157"/>
      <c r="QAT4" s="157"/>
      <c r="QAU4" s="157"/>
      <c r="QAV4" s="157"/>
      <c r="QAW4" s="157"/>
      <c r="QAX4" s="157"/>
      <c r="QAY4" s="157"/>
      <c r="QAZ4" s="157"/>
      <c r="QBA4" s="157"/>
      <c r="QBB4" s="157"/>
      <c r="QBC4" s="157"/>
      <c r="QBD4" s="157"/>
      <c r="QBE4" s="157"/>
      <c r="QBF4" s="157"/>
      <c r="QBG4" s="157"/>
      <c r="QBH4" s="157"/>
      <c r="QBI4" s="157"/>
      <c r="QBJ4" s="157"/>
      <c r="QBK4" s="157"/>
      <c r="QBL4" s="157"/>
      <c r="QBM4" s="157"/>
      <c r="QBN4" s="157"/>
      <c r="QBO4" s="157"/>
      <c r="QBP4" s="157"/>
      <c r="QBQ4" s="157"/>
      <c r="QBR4" s="157"/>
      <c r="QBS4" s="157"/>
      <c r="QBT4" s="157"/>
      <c r="QBU4" s="157"/>
      <c r="QBV4" s="157"/>
      <c r="QBW4" s="157"/>
      <c r="QBX4" s="157"/>
      <c r="QBY4" s="157"/>
      <c r="QBZ4" s="157"/>
      <c r="QCA4" s="157"/>
      <c r="QCB4" s="157"/>
      <c r="QCC4" s="157"/>
      <c r="QCD4" s="157"/>
      <c r="QCE4" s="157"/>
      <c r="QCF4" s="157"/>
      <c r="QCG4" s="157"/>
      <c r="QCH4" s="157"/>
      <c r="QCI4" s="157"/>
      <c r="QCJ4" s="157"/>
      <c r="QCK4" s="157"/>
      <c r="QCL4" s="157"/>
      <c r="QCM4" s="157"/>
      <c r="QCN4" s="157"/>
      <c r="QCO4" s="157"/>
      <c r="QCP4" s="157"/>
      <c r="QCQ4" s="157"/>
      <c r="QCR4" s="157"/>
      <c r="QCS4" s="157"/>
      <c r="QCT4" s="157"/>
      <c r="QCU4" s="157"/>
      <c r="QCV4" s="157"/>
      <c r="QCW4" s="157"/>
      <c r="QCX4" s="157"/>
      <c r="QCY4" s="157"/>
      <c r="QCZ4" s="157"/>
      <c r="QDA4" s="157"/>
      <c r="QDB4" s="157"/>
      <c r="QDC4" s="157"/>
      <c r="QDD4" s="157"/>
      <c r="QDE4" s="157"/>
      <c r="QDF4" s="157"/>
      <c r="QDG4" s="157"/>
      <c r="QDH4" s="157"/>
      <c r="QDI4" s="157"/>
      <c r="QDJ4" s="157"/>
      <c r="QDK4" s="157"/>
      <c r="QDL4" s="157"/>
      <c r="QDM4" s="157"/>
      <c r="QDN4" s="157"/>
      <c r="QDO4" s="157"/>
      <c r="QDP4" s="157"/>
      <c r="QDQ4" s="157"/>
      <c r="QDR4" s="157"/>
      <c r="QDS4" s="157"/>
      <c r="QDT4" s="157"/>
      <c r="QDU4" s="157"/>
      <c r="QDV4" s="157"/>
      <c r="QDW4" s="157"/>
      <c r="QDX4" s="157"/>
      <c r="QDY4" s="157"/>
      <c r="QDZ4" s="157"/>
      <c r="QEA4" s="157"/>
      <c r="QEB4" s="157"/>
      <c r="QEC4" s="157"/>
      <c r="QED4" s="157"/>
      <c r="QEE4" s="157"/>
      <c r="QEF4" s="157"/>
      <c r="QEG4" s="157"/>
      <c r="QEH4" s="157"/>
      <c r="QEI4" s="157"/>
      <c r="QEJ4" s="157"/>
      <c r="QEK4" s="157"/>
      <c r="QEL4" s="157"/>
      <c r="QEM4" s="157"/>
      <c r="QEN4" s="157"/>
      <c r="QEO4" s="157"/>
      <c r="QEP4" s="157"/>
      <c r="QEQ4" s="157"/>
      <c r="QER4" s="157"/>
      <c r="QES4" s="157"/>
      <c r="QET4" s="157"/>
      <c r="QEU4" s="157"/>
      <c r="QEV4" s="157"/>
      <c r="QEW4" s="157"/>
      <c r="QEX4" s="157"/>
      <c r="QEY4" s="157"/>
      <c r="QEZ4" s="157"/>
      <c r="QFA4" s="157"/>
      <c r="QFB4" s="157"/>
      <c r="QFC4" s="157"/>
      <c r="QFD4" s="157"/>
      <c r="QFE4" s="157"/>
      <c r="QFF4" s="157"/>
      <c r="QFG4" s="157"/>
      <c r="QFH4" s="157"/>
      <c r="QFI4" s="157"/>
      <c r="QFJ4" s="157"/>
      <c r="QFK4" s="157"/>
      <c r="QFL4" s="157"/>
      <c r="QFM4" s="157"/>
      <c r="QFN4" s="157"/>
      <c r="QFO4" s="157"/>
      <c r="QFP4" s="157"/>
      <c r="QFQ4" s="157"/>
      <c r="QFR4" s="157"/>
      <c r="QFS4" s="157"/>
      <c r="QFT4" s="157"/>
      <c r="QFU4" s="157"/>
      <c r="QFV4" s="157"/>
      <c r="QFW4" s="157"/>
      <c r="QFX4" s="157"/>
      <c r="QFY4" s="157"/>
      <c r="QFZ4" s="157"/>
      <c r="QGA4" s="157"/>
      <c r="QGB4" s="157"/>
      <c r="QGC4" s="157"/>
      <c r="QGD4" s="157"/>
      <c r="QGE4" s="157"/>
      <c r="QGF4" s="157"/>
      <c r="QGG4" s="157"/>
      <c r="QGH4" s="157"/>
      <c r="QGI4" s="157"/>
      <c r="QGJ4" s="157"/>
      <c r="QGK4" s="157"/>
      <c r="QGL4" s="157"/>
      <c r="QGM4" s="157"/>
      <c r="QGN4" s="157"/>
      <c r="QGO4" s="157"/>
      <c r="QGP4" s="157"/>
      <c r="QGQ4" s="157"/>
      <c r="QGR4" s="157"/>
      <c r="QGS4" s="157"/>
      <c r="QGT4" s="157"/>
      <c r="QGU4" s="157"/>
      <c r="QGV4" s="157"/>
      <c r="QGW4" s="157"/>
      <c r="QGX4" s="157"/>
      <c r="QGY4" s="157"/>
      <c r="QGZ4" s="157"/>
      <c r="QHA4" s="157"/>
      <c r="QHB4" s="157"/>
      <c r="QHC4" s="157"/>
      <c r="QHD4" s="157"/>
      <c r="QHE4" s="157"/>
      <c r="QHF4" s="157"/>
      <c r="QHG4" s="157"/>
      <c r="QHH4" s="157"/>
      <c r="QHI4" s="157"/>
      <c r="QHJ4" s="157"/>
      <c r="QHK4" s="157"/>
      <c r="QHL4" s="157"/>
      <c r="QHM4" s="157"/>
      <c r="QHN4" s="157"/>
      <c r="QHO4" s="157"/>
      <c r="QHP4" s="157"/>
      <c r="QHQ4" s="157"/>
      <c r="QHR4" s="157"/>
      <c r="QHS4" s="157"/>
      <c r="QHT4" s="157"/>
      <c r="QHU4" s="157"/>
      <c r="QHV4" s="157"/>
      <c r="QHW4" s="157"/>
      <c r="QHX4" s="157"/>
      <c r="QHY4" s="157"/>
      <c r="QHZ4" s="157"/>
      <c r="QIA4" s="157"/>
      <c r="QIB4" s="157"/>
      <c r="QIC4" s="157"/>
      <c r="QID4" s="157"/>
      <c r="QIE4" s="157"/>
      <c r="QIF4" s="157"/>
      <c r="QIG4" s="157"/>
      <c r="QIH4" s="157"/>
      <c r="QII4" s="157"/>
      <c r="QIJ4" s="157"/>
      <c r="QIK4" s="157"/>
      <c r="QIL4" s="157"/>
      <c r="QIM4" s="157"/>
      <c r="QIN4" s="157"/>
      <c r="QIO4" s="157"/>
      <c r="QIP4" s="157"/>
      <c r="QIQ4" s="157"/>
      <c r="QIR4" s="157"/>
      <c r="QIS4" s="157"/>
      <c r="QIT4" s="157"/>
      <c r="QIU4" s="157"/>
      <c r="QIV4" s="157"/>
      <c r="QIW4" s="157"/>
      <c r="QIX4" s="157"/>
      <c r="QIY4" s="157"/>
      <c r="QIZ4" s="157"/>
      <c r="QJA4" s="157"/>
      <c r="QJB4" s="157"/>
      <c r="QJC4" s="157"/>
      <c r="QJD4" s="157"/>
      <c r="QJE4" s="157"/>
      <c r="QJF4" s="157"/>
      <c r="QJG4" s="157"/>
      <c r="QJH4" s="157"/>
      <c r="QJI4" s="157"/>
      <c r="QJJ4" s="157"/>
      <c r="QJK4" s="157"/>
      <c r="QJL4" s="157"/>
      <c r="QJM4" s="157"/>
      <c r="QJN4" s="157"/>
      <c r="QJO4" s="157"/>
      <c r="QJP4" s="157"/>
      <c r="QJQ4" s="157"/>
      <c r="QJR4" s="157"/>
      <c r="QJS4" s="157"/>
      <c r="QJT4" s="157"/>
      <c r="QJU4" s="157"/>
      <c r="QJV4" s="157"/>
      <c r="QJW4" s="157"/>
      <c r="QJX4" s="157"/>
      <c r="QJY4" s="157"/>
      <c r="QJZ4" s="157"/>
      <c r="QKA4" s="157"/>
      <c r="QKB4" s="157"/>
      <c r="QKC4" s="157"/>
      <c r="QKD4" s="157"/>
      <c r="QKE4" s="157"/>
      <c r="QKF4" s="157"/>
      <c r="QKG4" s="157"/>
      <c r="QKH4" s="157"/>
      <c r="QKI4" s="157"/>
      <c r="QKJ4" s="157"/>
      <c r="QKK4" s="157"/>
      <c r="QKL4" s="157"/>
      <c r="QKM4" s="157"/>
      <c r="QKN4" s="157"/>
      <c r="QKO4" s="157"/>
      <c r="QKP4" s="157"/>
      <c r="QKQ4" s="157"/>
      <c r="QKR4" s="157"/>
      <c r="QKS4" s="157"/>
      <c r="QKT4" s="157"/>
      <c r="QKU4" s="157"/>
      <c r="QKV4" s="157"/>
      <c r="QKW4" s="157"/>
      <c r="QKX4" s="157"/>
      <c r="QKY4" s="157"/>
      <c r="QKZ4" s="157"/>
      <c r="QLA4" s="157"/>
      <c r="QLB4" s="157"/>
      <c r="QLC4" s="157"/>
      <c r="QLD4" s="157"/>
      <c r="QLE4" s="157"/>
      <c r="QLF4" s="157"/>
      <c r="QLG4" s="157"/>
      <c r="QLH4" s="157"/>
      <c r="QLI4" s="157"/>
      <c r="QLJ4" s="157"/>
      <c r="QLK4" s="157"/>
      <c r="QLL4" s="157"/>
      <c r="QLM4" s="157"/>
      <c r="QLN4" s="157"/>
      <c r="QLO4" s="157"/>
      <c r="QLP4" s="157"/>
      <c r="QLQ4" s="157"/>
      <c r="QLR4" s="157"/>
      <c r="QLS4" s="157"/>
      <c r="QLT4" s="157"/>
      <c r="QLU4" s="157"/>
      <c r="QLV4" s="157"/>
      <c r="QLW4" s="157"/>
      <c r="QLX4" s="157"/>
      <c r="QLY4" s="157"/>
      <c r="QLZ4" s="157"/>
      <c r="QMA4" s="157"/>
      <c r="QMB4" s="157"/>
      <c r="QMC4" s="157"/>
      <c r="QMD4" s="157"/>
      <c r="QME4" s="157"/>
      <c r="QMF4" s="157"/>
      <c r="QMG4" s="157"/>
      <c r="QMH4" s="157"/>
      <c r="QMI4" s="157"/>
      <c r="QMJ4" s="157"/>
      <c r="QMK4" s="157"/>
      <c r="QML4" s="157"/>
      <c r="QMM4" s="157"/>
      <c r="QMN4" s="157"/>
      <c r="QMO4" s="157"/>
      <c r="QMP4" s="157"/>
      <c r="QMQ4" s="157"/>
      <c r="QMR4" s="157"/>
      <c r="QMS4" s="157"/>
      <c r="QMT4" s="157"/>
      <c r="QMU4" s="157"/>
      <c r="QMV4" s="157"/>
      <c r="QMW4" s="157"/>
      <c r="QMX4" s="157"/>
      <c r="QMY4" s="157"/>
      <c r="QMZ4" s="157"/>
      <c r="QNA4" s="157"/>
      <c r="QNB4" s="157"/>
      <c r="QNC4" s="157"/>
      <c r="QND4" s="157"/>
      <c r="QNE4" s="157"/>
      <c r="QNF4" s="157"/>
      <c r="QNG4" s="157"/>
      <c r="QNH4" s="157"/>
      <c r="QNI4" s="157"/>
      <c r="QNJ4" s="157"/>
      <c r="QNK4" s="157"/>
      <c r="QNL4" s="157"/>
      <c r="QNM4" s="157"/>
      <c r="QNN4" s="157"/>
      <c r="QNO4" s="157"/>
      <c r="QNP4" s="157"/>
      <c r="QNQ4" s="157"/>
      <c r="QNR4" s="157"/>
      <c r="QNS4" s="157"/>
      <c r="QNT4" s="157"/>
      <c r="QNU4" s="157"/>
      <c r="QNV4" s="157"/>
      <c r="QNW4" s="157"/>
      <c r="QNX4" s="157"/>
      <c r="QNY4" s="157"/>
      <c r="QNZ4" s="157"/>
      <c r="QOA4" s="157"/>
      <c r="QOB4" s="157"/>
      <c r="QOC4" s="157"/>
      <c r="QOD4" s="157"/>
      <c r="QOE4" s="157"/>
      <c r="QOF4" s="157"/>
      <c r="QOG4" s="157"/>
      <c r="QOH4" s="157"/>
      <c r="QOI4" s="157"/>
      <c r="QOJ4" s="157"/>
      <c r="QOK4" s="157"/>
      <c r="QOL4" s="157"/>
      <c r="QOM4" s="157"/>
      <c r="QON4" s="157"/>
      <c r="QOO4" s="157"/>
      <c r="QOP4" s="157"/>
      <c r="QOQ4" s="157"/>
      <c r="QOR4" s="157"/>
      <c r="QOS4" s="157"/>
      <c r="QOT4" s="157"/>
      <c r="QOU4" s="157"/>
      <c r="QOV4" s="157"/>
      <c r="QOW4" s="157"/>
      <c r="QOX4" s="157"/>
      <c r="QOY4" s="157"/>
      <c r="QOZ4" s="157"/>
      <c r="QPA4" s="157"/>
      <c r="QPB4" s="157"/>
      <c r="QPC4" s="157"/>
      <c r="QPD4" s="157"/>
      <c r="QPE4" s="157"/>
      <c r="QPF4" s="157"/>
      <c r="QPG4" s="157"/>
      <c r="QPH4" s="157"/>
      <c r="QPI4" s="157"/>
      <c r="QPJ4" s="157"/>
      <c r="QPK4" s="157"/>
      <c r="QPL4" s="157"/>
      <c r="QPM4" s="157"/>
      <c r="QPN4" s="157"/>
      <c r="QPO4" s="157"/>
      <c r="QPP4" s="157"/>
      <c r="QPQ4" s="157"/>
      <c r="QPR4" s="157"/>
      <c r="QPS4" s="157"/>
      <c r="QPT4" s="157"/>
      <c r="QPU4" s="157"/>
      <c r="QPV4" s="157"/>
      <c r="QPW4" s="157"/>
      <c r="QPX4" s="157"/>
      <c r="QPY4" s="157"/>
      <c r="QPZ4" s="157"/>
      <c r="QQA4" s="157"/>
      <c r="QQB4" s="157"/>
      <c r="QQC4" s="157"/>
      <c r="QQD4" s="157"/>
      <c r="QQE4" s="157"/>
      <c r="QQF4" s="157"/>
      <c r="QQG4" s="157"/>
      <c r="QQH4" s="157"/>
      <c r="QQI4" s="157"/>
      <c r="QQJ4" s="157"/>
      <c r="QQK4" s="157"/>
      <c r="QQL4" s="157"/>
      <c r="QQM4" s="157"/>
      <c r="QQN4" s="157"/>
      <c r="QQO4" s="157"/>
      <c r="QQP4" s="157"/>
      <c r="QQQ4" s="157"/>
      <c r="QQR4" s="157"/>
      <c r="QQS4" s="157"/>
      <c r="QQT4" s="157"/>
      <c r="QQU4" s="157"/>
      <c r="QQV4" s="157"/>
      <c r="QQW4" s="157"/>
      <c r="QQX4" s="157"/>
      <c r="QQY4" s="157"/>
      <c r="QQZ4" s="157"/>
      <c r="QRA4" s="157"/>
      <c r="QRB4" s="157"/>
      <c r="QRC4" s="157"/>
      <c r="QRD4" s="157"/>
      <c r="QRE4" s="157"/>
      <c r="QRF4" s="157"/>
      <c r="QRG4" s="157"/>
      <c r="QRH4" s="157"/>
      <c r="QRI4" s="157"/>
      <c r="QRJ4" s="157"/>
      <c r="QRK4" s="157"/>
      <c r="QRL4" s="157"/>
      <c r="QRM4" s="157"/>
      <c r="QRN4" s="157"/>
      <c r="QRO4" s="157"/>
      <c r="QRP4" s="157"/>
      <c r="QRQ4" s="157"/>
      <c r="QRR4" s="157"/>
      <c r="QRS4" s="157"/>
      <c r="QRT4" s="157"/>
      <c r="QRU4" s="157"/>
      <c r="QRV4" s="157"/>
      <c r="QRW4" s="157"/>
      <c r="QRX4" s="157"/>
      <c r="QRY4" s="157"/>
      <c r="QRZ4" s="157"/>
      <c r="QSA4" s="157"/>
      <c r="QSB4" s="157"/>
      <c r="QSC4" s="157"/>
      <c r="QSD4" s="157"/>
      <c r="QSE4" s="157"/>
      <c r="QSF4" s="157"/>
      <c r="QSG4" s="157"/>
      <c r="QSH4" s="157"/>
      <c r="QSI4" s="157"/>
      <c r="QSJ4" s="157"/>
      <c r="QSK4" s="157"/>
      <c r="QSL4" s="157"/>
      <c r="QSM4" s="157"/>
      <c r="QSN4" s="157"/>
      <c r="QSO4" s="157"/>
      <c r="QSP4" s="157"/>
      <c r="QSQ4" s="157"/>
      <c r="QSR4" s="157"/>
      <c r="QSS4" s="157"/>
      <c r="QST4" s="157"/>
      <c r="QSU4" s="157"/>
      <c r="QSV4" s="157"/>
      <c r="QSW4" s="157"/>
      <c r="QSX4" s="157"/>
      <c r="QSY4" s="157"/>
      <c r="QSZ4" s="157"/>
      <c r="QTA4" s="157"/>
      <c r="QTB4" s="157"/>
      <c r="QTC4" s="157"/>
      <c r="QTD4" s="157"/>
      <c r="QTE4" s="157"/>
      <c r="QTF4" s="157"/>
      <c r="QTG4" s="157"/>
      <c r="QTH4" s="157"/>
      <c r="QTI4" s="157"/>
      <c r="QTJ4" s="157"/>
      <c r="QTK4" s="157"/>
      <c r="QTL4" s="157"/>
      <c r="QTM4" s="157"/>
      <c r="QTN4" s="157"/>
      <c r="QTO4" s="157"/>
      <c r="QTP4" s="157"/>
      <c r="QTQ4" s="157"/>
      <c r="QTR4" s="157"/>
      <c r="QTS4" s="157"/>
      <c r="QTT4" s="157"/>
      <c r="QTU4" s="157"/>
      <c r="QTV4" s="157"/>
      <c r="QTW4" s="157"/>
      <c r="QTX4" s="157"/>
      <c r="QTY4" s="157"/>
      <c r="QTZ4" s="157"/>
      <c r="QUA4" s="157"/>
      <c r="QUB4" s="157"/>
      <c r="QUC4" s="157"/>
      <c r="QUD4" s="157"/>
      <c r="QUE4" s="157"/>
      <c r="QUF4" s="157"/>
      <c r="QUG4" s="157"/>
      <c r="QUH4" s="157"/>
      <c r="QUI4" s="157"/>
      <c r="QUJ4" s="157"/>
      <c r="QUK4" s="157"/>
      <c r="QUL4" s="157"/>
      <c r="QUM4" s="157"/>
      <c r="QUN4" s="157"/>
      <c r="QUO4" s="157"/>
      <c r="QUP4" s="157"/>
      <c r="QUQ4" s="157"/>
      <c r="QUR4" s="157"/>
      <c r="QUS4" s="157"/>
      <c r="QUT4" s="157"/>
      <c r="QUU4" s="157"/>
      <c r="QUV4" s="157"/>
      <c r="QUW4" s="157"/>
      <c r="QUX4" s="157"/>
      <c r="QUY4" s="157"/>
      <c r="QUZ4" s="157"/>
      <c r="QVA4" s="157"/>
      <c r="QVB4" s="157"/>
      <c r="QVC4" s="157"/>
      <c r="QVD4" s="157"/>
      <c r="QVE4" s="157"/>
      <c r="QVF4" s="157"/>
      <c r="QVG4" s="157"/>
      <c r="QVH4" s="157"/>
      <c r="QVI4" s="157"/>
      <c r="QVJ4" s="157"/>
      <c r="QVK4" s="157"/>
      <c r="QVL4" s="157"/>
      <c r="QVM4" s="157"/>
      <c r="QVN4" s="157"/>
      <c r="QVO4" s="157"/>
      <c r="QVP4" s="157"/>
      <c r="QVQ4" s="157"/>
      <c r="QVR4" s="157"/>
      <c r="QVS4" s="157"/>
      <c r="QVT4" s="157"/>
      <c r="QVU4" s="157"/>
      <c r="QVV4" s="157"/>
      <c r="QVW4" s="157"/>
      <c r="QVX4" s="157"/>
      <c r="QVY4" s="157"/>
      <c r="QVZ4" s="157"/>
      <c r="QWA4" s="157"/>
      <c r="QWB4" s="157"/>
      <c r="QWC4" s="157"/>
      <c r="QWD4" s="157"/>
      <c r="QWE4" s="157"/>
      <c r="QWF4" s="157"/>
      <c r="QWG4" s="157"/>
      <c r="QWH4" s="157"/>
      <c r="QWI4" s="157"/>
      <c r="QWJ4" s="157"/>
      <c r="QWK4" s="157"/>
      <c r="QWL4" s="157"/>
      <c r="QWM4" s="157"/>
      <c r="QWN4" s="157"/>
      <c r="QWO4" s="157"/>
      <c r="QWP4" s="157"/>
      <c r="QWQ4" s="157"/>
      <c r="QWR4" s="157"/>
      <c r="QWS4" s="157"/>
      <c r="QWT4" s="157"/>
      <c r="QWU4" s="157"/>
      <c r="QWV4" s="157"/>
      <c r="QWW4" s="157"/>
      <c r="QWX4" s="157"/>
      <c r="QWY4" s="157"/>
      <c r="QWZ4" s="157"/>
      <c r="QXA4" s="157"/>
      <c r="QXB4" s="157"/>
      <c r="QXC4" s="157"/>
      <c r="QXD4" s="157"/>
      <c r="QXE4" s="157"/>
      <c r="QXF4" s="157"/>
      <c r="QXG4" s="157"/>
      <c r="QXH4" s="157"/>
      <c r="QXI4" s="157"/>
      <c r="QXJ4" s="157"/>
      <c r="QXK4" s="157"/>
      <c r="QXL4" s="157"/>
      <c r="QXM4" s="157"/>
      <c r="QXN4" s="157"/>
      <c r="QXO4" s="157"/>
      <c r="QXP4" s="157"/>
      <c r="QXQ4" s="157"/>
      <c r="QXR4" s="157"/>
      <c r="QXS4" s="157"/>
      <c r="QXT4" s="157"/>
      <c r="QXU4" s="157"/>
      <c r="QXV4" s="157"/>
      <c r="QXW4" s="157"/>
      <c r="QXX4" s="157"/>
      <c r="QXY4" s="157"/>
      <c r="QXZ4" s="157"/>
      <c r="QYA4" s="157"/>
      <c r="QYB4" s="157"/>
      <c r="QYC4" s="157"/>
      <c r="QYD4" s="157"/>
      <c r="QYE4" s="157"/>
      <c r="QYF4" s="157"/>
      <c r="QYG4" s="157"/>
      <c r="QYH4" s="157"/>
      <c r="QYI4" s="157"/>
      <c r="QYJ4" s="157"/>
      <c r="QYK4" s="157"/>
      <c r="QYL4" s="157"/>
      <c r="QYM4" s="157"/>
      <c r="QYN4" s="157"/>
      <c r="QYO4" s="157"/>
      <c r="QYP4" s="157"/>
      <c r="QYQ4" s="157"/>
      <c r="QYR4" s="157"/>
      <c r="QYS4" s="157"/>
      <c r="QYT4" s="157"/>
      <c r="QYU4" s="157"/>
      <c r="QYV4" s="157"/>
      <c r="QYW4" s="157"/>
      <c r="QYX4" s="157"/>
      <c r="QYY4" s="157"/>
      <c r="QYZ4" s="157"/>
      <c r="QZA4" s="157"/>
      <c r="QZB4" s="157"/>
      <c r="QZC4" s="157"/>
      <c r="QZD4" s="157"/>
      <c r="QZE4" s="157"/>
      <c r="QZF4" s="157"/>
      <c r="QZG4" s="157"/>
      <c r="QZH4" s="157"/>
      <c r="QZI4" s="157"/>
      <c r="QZJ4" s="157"/>
      <c r="QZK4" s="157"/>
      <c r="QZL4" s="157"/>
      <c r="QZM4" s="157"/>
      <c r="QZN4" s="157"/>
      <c r="QZO4" s="157"/>
      <c r="QZP4" s="157"/>
      <c r="QZQ4" s="157"/>
      <c r="QZR4" s="157"/>
      <c r="QZS4" s="157"/>
      <c r="QZT4" s="157"/>
      <c r="QZU4" s="157"/>
      <c r="QZV4" s="157"/>
      <c r="QZW4" s="157"/>
      <c r="QZX4" s="157"/>
      <c r="QZY4" s="157"/>
      <c r="QZZ4" s="157"/>
      <c r="RAA4" s="157"/>
      <c r="RAB4" s="157"/>
      <c r="RAC4" s="157"/>
      <c r="RAD4" s="157"/>
      <c r="RAE4" s="157"/>
      <c r="RAF4" s="157"/>
      <c r="RAG4" s="157"/>
      <c r="RAH4" s="157"/>
      <c r="RAI4" s="157"/>
      <c r="RAJ4" s="157"/>
      <c r="RAK4" s="157"/>
      <c r="RAL4" s="157"/>
      <c r="RAM4" s="157"/>
      <c r="RAN4" s="157"/>
      <c r="RAO4" s="157"/>
      <c r="RAP4" s="157"/>
      <c r="RAQ4" s="157"/>
      <c r="RAR4" s="157"/>
      <c r="RAS4" s="157"/>
      <c r="RAT4" s="157"/>
      <c r="RAU4" s="157"/>
      <c r="RAV4" s="157"/>
      <c r="RAW4" s="157"/>
      <c r="RAX4" s="157"/>
      <c r="RAY4" s="157"/>
      <c r="RAZ4" s="157"/>
      <c r="RBA4" s="157"/>
      <c r="RBB4" s="157"/>
      <c r="RBC4" s="157"/>
      <c r="RBD4" s="157"/>
      <c r="RBE4" s="157"/>
      <c r="RBF4" s="157"/>
      <c r="RBG4" s="157"/>
      <c r="RBH4" s="157"/>
      <c r="RBI4" s="157"/>
      <c r="RBJ4" s="157"/>
      <c r="RBK4" s="157"/>
      <c r="RBL4" s="157"/>
      <c r="RBM4" s="157"/>
      <c r="RBN4" s="157"/>
      <c r="RBO4" s="157"/>
      <c r="RBP4" s="157"/>
      <c r="RBQ4" s="157"/>
      <c r="RBR4" s="157"/>
      <c r="RBS4" s="157"/>
      <c r="RBT4" s="157"/>
      <c r="RBU4" s="157"/>
      <c r="RBV4" s="157"/>
      <c r="RBW4" s="157"/>
      <c r="RBX4" s="157"/>
      <c r="RBY4" s="157"/>
      <c r="RBZ4" s="157"/>
      <c r="RCA4" s="157"/>
      <c r="RCB4" s="157"/>
      <c r="RCC4" s="157"/>
      <c r="RCD4" s="157"/>
      <c r="RCE4" s="157"/>
      <c r="RCF4" s="157"/>
      <c r="RCG4" s="157"/>
      <c r="RCH4" s="157"/>
      <c r="RCI4" s="157"/>
      <c r="RCJ4" s="157"/>
      <c r="RCK4" s="157"/>
      <c r="RCL4" s="157"/>
      <c r="RCM4" s="157"/>
      <c r="RCN4" s="157"/>
      <c r="RCO4" s="157"/>
      <c r="RCP4" s="157"/>
      <c r="RCQ4" s="157"/>
      <c r="RCR4" s="157"/>
      <c r="RCS4" s="157"/>
      <c r="RCT4" s="157"/>
      <c r="RCU4" s="157"/>
      <c r="RCV4" s="157"/>
      <c r="RCW4" s="157"/>
      <c r="RCX4" s="157"/>
      <c r="RCY4" s="157"/>
      <c r="RCZ4" s="157"/>
      <c r="RDA4" s="157"/>
      <c r="RDB4" s="157"/>
      <c r="RDC4" s="157"/>
      <c r="RDD4" s="157"/>
      <c r="RDE4" s="157"/>
      <c r="RDF4" s="157"/>
      <c r="RDG4" s="157"/>
      <c r="RDH4" s="157"/>
      <c r="RDI4" s="157"/>
      <c r="RDJ4" s="157"/>
      <c r="RDK4" s="157"/>
      <c r="RDL4" s="157"/>
      <c r="RDM4" s="157"/>
      <c r="RDN4" s="157"/>
      <c r="RDO4" s="157"/>
      <c r="RDP4" s="157"/>
      <c r="RDQ4" s="157"/>
      <c r="RDR4" s="157"/>
      <c r="RDS4" s="157"/>
      <c r="RDT4" s="157"/>
      <c r="RDU4" s="157"/>
      <c r="RDV4" s="157"/>
      <c r="RDW4" s="157"/>
      <c r="RDX4" s="157"/>
      <c r="RDY4" s="157"/>
      <c r="RDZ4" s="157"/>
      <c r="REA4" s="157"/>
      <c r="REB4" s="157"/>
      <c r="REC4" s="157"/>
      <c r="RED4" s="157"/>
      <c r="REE4" s="157"/>
      <c r="REF4" s="157"/>
      <c r="REG4" s="157"/>
      <c r="REH4" s="157"/>
      <c r="REI4" s="157"/>
      <c r="REJ4" s="157"/>
      <c r="REK4" s="157"/>
      <c r="REL4" s="157"/>
      <c r="REM4" s="157"/>
      <c r="REN4" s="157"/>
      <c r="REO4" s="157"/>
      <c r="REP4" s="157"/>
      <c r="REQ4" s="157"/>
      <c r="RER4" s="157"/>
      <c r="RES4" s="157"/>
      <c r="RET4" s="157"/>
      <c r="REU4" s="157"/>
      <c r="REV4" s="157"/>
      <c r="REW4" s="157"/>
      <c r="REX4" s="157"/>
      <c r="REY4" s="157"/>
      <c r="REZ4" s="157"/>
      <c r="RFA4" s="157"/>
      <c r="RFB4" s="157"/>
      <c r="RFC4" s="157"/>
      <c r="RFD4" s="157"/>
      <c r="RFE4" s="157"/>
      <c r="RFF4" s="157"/>
      <c r="RFG4" s="157"/>
      <c r="RFH4" s="157"/>
      <c r="RFI4" s="157"/>
      <c r="RFJ4" s="157"/>
      <c r="RFK4" s="157"/>
      <c r="RFL4" s="157"/>
      <c r="RFM4" s="157"/>
      <c r="RFN4" s="157"/>
      <c r="RFO4" s="157"/>
      <c r="RFP4" s="157"/>
      <c r="RFQ4" s="157"/>
      <c r="RFR4" s="157"/>
      <c r="RFS4" s="157"/>
      <c r="RFT4" s="157"/>
      <c r="RFU4" s="157"/>
      <c r="RFV4" s="157"/>
      <c r="RFW4" s="157"/>
      <c r="RFX4" s="157"/>
      <c r="RFY4" s="157"/>
      <c r="RFZ4" s="157"/>
      <c r="RGA4" s="157"/>
      <c r="RGB4" s="157"/>
      <c r="RGC4" s="157"/>
      <c r="RGD4" s="157"/>
      <c r="RGE4" s="157"/>
      <c r="RGF4" s="157"/>
      <c r="RGG4" s="157"/>
      <c r="RGH4" s="157"/>
      <c r="RGI4" s="157"/>
      <c r="RGJ4" s="157"/>
      <c r="RGK4" s="157"/>
      <c r="RGL4" s="157"/>
      <c r="RGM4" s="157"/>
      <c r="RGN4" s="157"/>
      <c r="RGO4" s="157"/>
      <c r="RGP4" s="157"/>
      <c r="RGQ4" s="157"/>
      <c r="RGR4" s="157"/>
      <c r="RGS4" s="157"/>
      <c r="RGT4" s="157"/>
      <c r="RGU4" s="157"/>
      <c r="RGV4" s="157"/>
      <c r="RGW4" s="157"/>
      <c r="RGX4" s="157"/>
      <c r="RGY4" s="157"/>
      <c r="RGZ4" s="157"/>
      <c r="RHA4" s="157"/>
      <c r="RHB4" s="157"/>
      <c r="RHC4" s="157"/>
      <c r="RHD4" s="157"/>
      <c r="RHE4" s="157"/>
      <c r="RHF4" s="157"/>
      <c r="RHG4" s="157"/>
      <c r="RHH4" s="157"/>
      <c r="RHI4" s="157"/>
      <c r="RHJ4" s="157"/>
      <c r="RHK4" s="157"/>
      <c r="RHL4" s="157"/>
      <c r="RHM4" s="157"/>
      <c r="RHN4" s="157"/>
      <c r="RHO4" s="157"/>
      <c r="RHP4" s="157"/>
      <c r="RHQ4" s="157"/>
      <c r="RHR4" s="157"/>
      <c r="RHS4" s="157"/>
      <c r="RHT4" s="157"/>
      <c r="RHU4" s="157"/>
      <c r="RHV4" s="157"/>
      <c r="RHW4" s="157"/>
      <c r="RHX4" s="157"/>
      <c r="RHY4" s="157"/>
      <c r="RHZ4" s="157"/>
      <c r="RIA4" s="157"/>
      <c r="RIB4" s="157"/>
      <c r="RIC4" s="157"/>
      <c r="RID4" s="157"/>
      <c r="RIE4" s="157"/>
      <c r="RIF4" s="157"/>
      <c r="RIG4" s="157"/>
      <c r="RIH4" s="157"/>
      <c r="RII4" s="157"/>
      <c r="RIJ4" s="157"/>
      <c r="RIK4" s="157"/>
      <c r="RIL4" s="157"/>
      <c r="RIM4" s="157"/>
      <c r="RIN4" s="157"/>
      <c r="RIO4" s="157"/>
      <c r="RIP4" s="157"/>
      <c r="RIQ4" s="157"/>
      <c r="RIR4" s="157"/>
      <c r="RIS4" s="157"/>
      <c r="RIT4" s="157"/>
      <c r="RIU4" s="157"/>
      <c r="RIV4" s="157"/>
      <c r="RIW4" s="157"/>
      <c r="RIX4" s="157"/>
      <c r="RIY4" s="157"/>
      <c r="RIZ4" s="157"/>
      <c r="RJA4" s="157"/>
      <c r="RJB4" s="157"/>
      <c r="RJC4" s="157"/>
      <c r="RJD4" s="157"/>
      <c r="RJE4" s="157"/>
      <c r="RJF4" s="157"/>
      <c r="RJG4" s="157"/>
      <c r="RJH4" s="157"/>
      <c r="RJI4" s="157"/>
      <c r="RJJ4" s="157"/>
      <c r="RJK4" s="157"/>
      <c r="RJL4" s="157"/>
      <c r="RJM4" s="157"/>
      <c r="RJN4" s="157"/>
      <c r="RJO4" s="157"/>
      <c r="RJP4" s="157"/>
      <c r="RJQ4" s="157"/>
      <c r="RJR4" s="157"/>
      <c r="RJS4" s="157"/>
      <c r="RJT4" s="157"/>
      <c r="RJU4" s="157"/>
      <c r="RJV4" s="157"/>
      <c r="RJW4" s="157"/>
      <c r="RJX4" s="157"/>
      <c r="RJY4" s="157"/>
      <c r="RJZ4" s="157"/>
      <c r="RKA4" s="157"/>
      <c r="RKB4" s="157"/>
      <c r="RKC4" s="157"/>
      <c r="RKD4" s="157"/>
      <c r="RKE4" s="157"/>
      <c r="RKF4" s="157"/>
      <c r="RKG4" s="157"/>
      <c r="RKH4" s="157"/>
      <c r="RKI4" s="157"/>
      <c r="RKJ4" s="157"/>
      <c r="RKK4" s="157"/>
      <c r="RKL4" s="157"/>
      <c r="RKM4" s="157"/>
      <c r="RKN4" s="157"/>
      <c r="RKO4" s="157"/>
      <c r="RKP4" s="157"/>
      <c r="RKQ4" s="157"/>
      <c r="RKR4" s="157"/>
      <c r="RKS4" s="157"/>
      <c r="RKT4" s="157"/>
      <c r="RKU4" s="157"/>
      <c r="RKV4" s="157"/>
      <c r="RKW4" s="157"/>
      <c r="RKX4" s="157"/>
      <c r="RKY4" s="157"/>
      <c r="RKZ4" s="157"/>
      <c r="RLA4" s="157"/>
      <c r="RLB4" s="157"/>
      <c r="RLC4" s="157"/>
      <c r="RLD4" s="157"/>
      <c r="RLE4" s="157"/>
      <c r="RLF4" s="157"/>
      <c r="RLG4" s="157"/>
      <c r="RLH4" s="157"/>
      <c r="RLI4" s="157"/>
      <c r="RLJ4" s="157"/>
      <c r="RLK4" s="157"/>
      <c r="RLL4" s="157"/>
      <c r="RLM4" s="157"/>
      <c r="RLN4" s="157"/>
      <c r="RLO4" s="157"/>
      <c r="RLP4" s="157"/>
      <c r="RLQ4" s="157"/>
      <c r="RLR4" s="157"/>
      <c r="RLS4" s="157"/>
      <c r="RLT4" s="157"/>
      <c r="RLU4" s="157"/>
      <c r="RLV4" s="157"/>
      <c r="RLW4" s="157"/>
      <c r="RLX4" s="157"/>
      <c r="RLY4" s="157"/>
      <c r="RLZ4" s="157"/>
      <c r="RMA4" s="157"/>
      <c r="RMB4" s="157"/>
      <c r="RMC4" s="157"/>
      <c r="RMD4" s="157"/>
      <c r="RME4" s="157"/>
      <c r="RMF4" s="157"/>
      <c r="RMG4" s="157"/>
      <c r="RMH4" s="157"/>
      <c r="RMI4" s="157"/>
      <c r="RMJ4" s="157"/>
      <c r="RMK4" s="157"/>
      <c r="RML4" s="157"/>
      <c r="RMM4" s="157"/>
      <c r="RMN4" s="157"/>
      <c r="RMO4" s="157"/>
      <c r="RMP4" s="157"/>
      <c r="RMQ4" s="157"/>
      <c r="RMR4" s="157"/>
      <c r="RMS4" s="157"/>
      <c r="RMT4" s="157"/>
      <c r="RMU4" s="157"/>
      <c r="RMV4" s="157"/>
      <c r="RMW4" s="157"/>
      <c r="RMX4" s="157"/>
      <c r="RMY4" s="157"/>
      <c r="RMZ4" s="157"/>
      <c r="RNA4" s="157"/>
      <c r="RNB4" s="157"/>
      <c r="RNC4" s="157"/>
      <c r="RND4" s="157"/>
      <c r="RNE4" s="157"/>
      <c r="RNF4" s="157"/>
      <c r="RNG4" s="157"/>
      <c r="RNH4" s="157"/>
      <c r="RNI4" s="157"/>
      <c r="RNJ4" s="157"/>
      <c r="RNK4" s="157"/>
      <c r="RNL4" s="157"/>
      <c r="RNM4" s="157"/>
      <c r="RNN4" s="157"/>
      <c r="RNO4" s="157"/>
      <c r="RNP4" s="157"/>
      <c r="RNQ4" s="157"/>
      <c r="RNR4" s="157"/>
      <c r="RNS4" s="157"/>
      <c r="RNT4" s="157"/>
      <c r="RNU4" s="157"/>
      <c r="RNV4" s="157"/>
      <c r="RNW4" s="157"/>
      <c r="RNX4" s="157"/>
      <c r="RNY4" s="157"/>
      <c r="RNZ4" s="157"/>
      <c r="ROA4" s="157"/>
      <c r="ROB4" s="157"/>
      <c r="ROC4" s="157"/>
      <c r="ROD4" s="157"/>
      <c r="ROE4" s="157"/>
      <c r="ROF4" s="157"/>
      <c r="ROG4" s="157"/>
      <c r="ROH4" s="157"/>
      <c r="ROI4" s="157"/>
      <c r="ROJ4" s="157"/>
      <c r="ROK4" s="157"/>
      <c r="ROL4" s="157"/>
      <c r="ROM4" s="157"/>
      <c r="RON4" s="157"/>
      <c r="ROO4" s="157"/>
      <c r="ROP4" s="157"/>
      <c r="ROQ4" s="157"/>
      <c r="ROR4" s="157"/>
      <c r="ROS4" s="157"/>
      <c r="ROT4" s="157"/>
      <c r="ROU4" s="157"/>
      <c r="ROV4" s="157"/>
      <c r="ROW4" s="157"/>
      <c r="ROX4" s="157"/>
      <c r="ROY4" s="157"/>
      <c r="ROZ4" s="157"/>
      <c r="RPA4" s="157"/>
      <c r="RPB4" s="157"/>
      <c r="RPC4" s="157"/>
      <c r="RPD4" s="157"/>
      <c r="RPE4" s="157"/>
      <c r="RPF4" s="157"/>
      <c r="RPG4" s="157"/>
      <c r="RPH4" s="157"/>
      <c r="RPI4" s="157"/>
      <c r="RPJ4" s="157"/>
      <c r="RPK4" s="157"/>
      <c r="RPL4" s="157"/>
      <c r="RPM4" s="157"/>
      <c r="RPN4" s="157"/>
      <c r="RPO4" s="157"/>
      <c r="RPP4" s="157"/>
      <c r="RPQ4" s="157"/>
      <c r="RPR4" s="157"/>
      <c r="RPS4" s="157"/>
      <c r="RPT4" s="157"/>
      <c r="RPU4" s="157"/>
      <c r="RPV4" s="157"/>
      <c r="RPW4" s="157"/>
      <c r="RPX4" s="157"/>
      <c r="RPY4" s="157"/>
      <c r="RPZ4" s="157"/>
      <c r="RQA4" s="157"/>
      <c r="RQB4" s="157"/>
      <c r="RQC4" s="157"/>
      <c r="RQD4" s="157"/>
      <c r="RQE4" s="157"/>
      <c r="RQF4" s="157"/>
      <c r="RQG4" s="157"/>
      <c r="RQH4" s="157"/>
      <c r="RQI4" s="157"/>
      <c r="RQJ4" s="157"/>
      <c r="RQK4" s="157"/>
      <c r="RQL4" s="157"/>
      <c r="RQM4" s="157"/>
      <c r="RQN4" s="157"/>
      <c r="RQO4" s="157"/>
      <c r="RQP4" s="157"/>
      <c r="RQQ4" s="157"/>
      <c r="RQR4" s="157"/>
      <c r="RQS4" s="157"/>
      <c r="RQT4" s="157"/>
      <c r="RQU4" s="157"/>
      <c r="RQV4" s="157"/>
      <c r="RQW4" s="157"/>
      <c r="RQX4" s="157"/>
      <c r="RQY4" s="157"/>
      <c r="RQZ4" s="157"/>
      <c r="RRA4" s="157"/>
      <c r="RRB4" s="157"/>
      <c r="RRC4" s="157"/>
      <c r="RRD4" s="157"/>
      <c r="RRE4" s="157"/>
      <c r="RRF4" s="157"/>
      <c r="RRG4" s="157"/>
      <c r="RRH4" s="157"/>
      <c r="RRI4" s="157"/>
      <c r="RRJ4" s="157"/>
      <c r="RRK4" s="157"/>
      <c r="RRL4" s="157"/>
      <c r="RRM4" s="157"/>
      <c r="RRN4" s="157"/>
      <c r="RRO4" s="157"/>
      <c r="RRP4" s="157"/>
      <c r="RRQ4" s="157"/>
      <c r="RRR4" s="157"/>
      <c r="RRS4" s="157"/>
      <c r="RRT4" s="157"/>
      <c r="RRU4" s="157"/>
      <c r="RRV4" s="157"/>
      <c r="RRW4" s="157"/>
      <c r="RRX4" s="157"/>
      <c r="RRY4" s="157"/>
      <c r="RRZ4" s="157"/>
      <c r="RSA4" s="157"/>
      <c r="RSB4" s="157"/>
      <c r="RSC4" s="157"/>
      <c r="RSD4" s="157"/>
      <c r="RSE4" s="157"/>
      <c r="RSF4" s="157"/>
      <c r="RSG4" s="157"/>
      <c r="RSH4" s="157"/>
      <c r="RSI4" s="157"/>
      <c r="RSJ4" s="157"/>
      <c r="RSK4" s="157"/>
      <c r="RSL4" s="157"/>
      <c r="RSM4" s="157"/>
      <c r="RSN4" s="157"/>
      <c r="RSO4" s="157"/>
      <c r="RSP4" s="157"/>
      <c r="RSQ4" s="157"/>
      <c r="RSR4" s="157"/>
      <c r="RSS4" s="157"/>
      <c r="RST4" s="157"/>
      <c r="RSU4" s="157"/>
      <c r="RSV4" s="157"/>
      <c r="RSW4" s="157"/>
      <c r="RSX4" s="157"/>
      <c r="RSY4" s="157"/>
      <c r="RSZ4" s="157"/>
      <c r="RTA4" s="157"/>
      <c r="RTB4" s="157"/>
      <c r="RTC4" s="157"/>
      <c r="RTD4" s="157"/>
      <c r="RTE4" s="157"/>
      <c r="RTF4" s="157"/>
      <c r="RTG4" s="157"/>
      <c r="RTH4" s="157"/>
      <c r="RTI4" s="157"/>
      <c r="RTJ4" s="157"/>
      <c r="RTK4" s="157"/>
      <c r="RTL4" s="157"/>
      <c r="RTM4" s="157"/>
      <c r="RTN4" s="157"/>
      <c r="RTO4" s="157"/>
      <c r="RTP4" s="157"/>
      <c r="RTQ4" s="157"/>
      <c r="RTR4" s="157"/>
      <c r="RTS4" s="157"/>
      <c r="RTT4" s="157"/>
      <c r="RTU4" s="157"/>
      <c r="RTV4" s="157"/>
      <c r="RTW4" s="157"/>
      <c r="RTX4" s="157"/>
      <c r="RTY4" s="157"/>
      <c r="RTZ4" s="157"/>
      <c r="RUA4" s="157"/>
      <c r="RUB4" s="157"/>
      <c r="RUC4" s="157"/>
      <c r="RUD4" s="157"/>
      <c r="RUE4" s="157"/>
      <c r="RUF4" s="157"/>
      <c r="RUG4" s="157"/>
      <c r="RUH4" s="157"/>
      <c r="RUI4" s="157"/>
      <c r="RUJ4" s="157"/>
      <c r="RUK4" s="157"/>
      <c r="RUL4" s="157"/>
      <c r="RUM4" s="157"/>
      <c r="RUN4" s="157"/>
      <c r="RUO4" s="157"/>
      <c r="RUP4" s="157"/>
      <c r="RUQ4" s="157"/>
      <c r="RUR4" s="157"/>
      <c r="RUS4" s="157"/>
      <c r="RUT4" s="157"/>
      <c r="RUU4" s="157"/>
      <c r="RUV4" s="157"/>
      <c r="RUW4" s="157"/>
      <c r="RUX4" s="157"/>
      <c r="RUY4" s="157"/>
      <c r="RUZ4" s="157"/>
      <c r="RVA4" s="157"/>
      <c r="RVB4" s="157"/>
      <c r="RVC4" s="157"/>
      <c r="RVD4" s="157"/>
      <c r="RVE4" s="157"/>
      <c r="RVF4" s="157"/>
      <c r="RVG4" s="157"/>
      <c r="RVH4" s="157"/>
      <c r="RVI4" s="157"/>
      <c r="RVJ4" s="157"/>
      <c r="RVK4" s="157"/>
      <c r="RVL4" s="157"/>
      <c r="RVM4" s="157"/>
      <c r="RVN4" s="157"/>
      <c r="RVO4" s="157"/>
      <c r="RVP4" s="157"/>
      <c r="RVQ4" s="157"/>
      <c r="RVR4" s="157"/>
      <c r="RVS4" s="157"/>
      <c r="RVT4" s="157"/>
      <c r="RVU4" s="157"/>
      <c r="RVV4" s="157"/>
      <c r="RVW4" s="157"/>
      <c r="RVX4" s="157"/>
      <c r="RVY4" s="157"/>
      <c r="RVZ4" s="157"/>
      <c r="RWA4" s="157"/>
      <c r="RWB4" s="157"/>
      <c r="RWC4" s="157"/>
      <c r="RWD4" s="157"/>
      <c r="RWE4" s="157"/>
      <c r="RWF4" s="157"/>
      <c r="RWG4" s="157"/>
      <c r="RWH4" s="157"/>
      <c r="RWI4" s="157"/>
      <c r="RWJ4" s="157"/>
      <c r="RWK4" s="157"/>
      <c r="RWL4" s="157"/>
      <c r="RWM4" s="157"/>
      <c r="RWN4" s="157"/>
      <c r="RWO4" s="157"/>
      <c r="RWP4" s="157"/>
      <c r="RWQ4" s="157"/>
      <c r="RWR4" s="157"/>
      <c r="RWS4" s="157"/>
      <c r="RWT4" s="157"/>
      <c r="RWU4" s="157"/>
      <c r="RWV4" s="157"/>
      <c r="RWW4" s="157"/>
      <c r="RWX4" s="157"/>
      <c r="RWY4" s="157"/>
      <c r="RWZ4" s="157"/>
      <c r="RXA4" s="157"/>
      <c r="RXB4" s="157"/>
      <c r="RXC4" s="157"/>
      <c r="RXD4" s="157"/>
      <c r="RXE4" s="157"/>
      <c r="RXF4" s="157"/>
      <c r="RXG4" s="157"/>
      <c r="RXH4" s="157"/>
      <c r="RXI4" s="157"/>
      <c r="RXJ4" s="157"/>
      <c r="RXK4" s="157"/>
      <c r="RXL4" s="157"/>
      <c r="RXM4" s="157"/>
      <c r="RXN4" s="157"/>
      <c r="RXO4" s="157"/>
      <c r="RXP4" s="157"/>
      <c r="RXQ4" s="157"/>
      <c r="RXR4" s="157"/>
      <c r="RXS4" s="157"/>
      <c r="RXT4" s="157"/>
      <c r="RXU4" s="157"/>
      <c r="RXV4" s="157"/>
      <c r="RXW4" s="157"/>
      <c r="RXX4" s="157"/>
      <c r="RXY4" s="157"/>
      <c r="RXZ4" s="157"/>
      <c r="RYA4" s="157"/>
      <c r="RYB4" s="157"/>
      <c r="RYC4" s="157"/>
      <c r="RYD4" s="157"/>
      <c r="RYE4" s="157"/>
      <c r="RYF4" s="157"/>
      <c r="RYG4" s="157"/>
      <c r="RYH4" s="157"/>
      <c r="RYI4" s="157"/>
      <c r="RYJ4" s="157"/>
      <c r="RYK4" s="157"/>
      <c r="RYL4" s="157"/>
      <c r="RYM4" s="157"/>
      <c r="RYN4" s="157"/>
      <c r="RYO4" s="157"/>
      <c r="RYP4" s="157"/>
      <c r="RYQ4" s="157"/>
      <c r="RYR4" s="157"/>
      <c r="RYS4" s="157"/>
      <c r="RYT4" s="157"/>
      <c r="RYU4" s="157"/>
      <c r="RYV4" s="157"/>
      <c r="RYW4" s="157"/>
      <c r="RYX4" s="157"/>
      <c r="RYY4" s="157"/>
      <c r="RYZ4" s="157"/>
      <c r="RZA4" s="157"/>
      <c r="RZB4" s="157"/>
      <c r="RZC4" s="157"/>
      <c r="RZD4" s="157"/>
      <c r="RZE4" s="157"/>
      <c r="RZF4" s="157"/>
      <c r="RZG4" s="157"/>
      <c r="RZH4" s="157"/>
      <c r="RZI4" s="157"/>
      <c r="RZJ4" s="157"/>
      <c r="RZK4" s="157"/>
      <c r="RZL4" s="157"/>
      <c r="RZM4" s="157"/>
      <c r="RZN4" s="157"/>
      <c r="RZO4" s="157"/>
      <c r="RZP4" s="157"/>
      <c r="RZQ4" s="157"/>
      <c r="RZR4" s="157"/>
      <c r="RZS4" s="157"/>
      <c r="RZT4" s="157"/>
      <c r="RZU4" s="157"/>
      <c r="RZV4" s="157"/>
      <c r="RZW4" s="157"/>
      <c r="RZX4" s="157"/>
      <c r="RZY4" s="157"/>
      <c r="RZZ4" s="157"/>
      <c r="SAA4" s="157"/>
      <c r="SAB4" s="157"/>
      <c r="SAC4" s="157"/>
      <c r="SAD4" s="157"/>
      <c r="SAE4" s="157"/>
      <c r="SAF4" s="157"/>
      <c r="SAG4" s="157"/>
      <c r="SAH4" s="157"/>
      <c r="SAI4" s="157"/>
      <c r="SAJ4" s="157"/>
      <c r="SAK4" s="157"/>
      <c r="SAL4" s="157"/>
      <c r="SAM4" s="157"/>
      <c r="SAN4" s="157"/>
      <c r="SAO4" s="157"/>
      <c r="SAP4" s="157"/>
      <c r="SAQ4" s="157"/>
      <c r="SAR4" s="157"/>
      <c r="SAS4" s="157"/>
      <c r="SAT4" s="157"/>
      <c r="SAU4" s="157"/>
      <c r="SAV4" s="157"/>
      <c r="SAW4" s="157"/>
      <c r="SAX4" s="157"/>
      <c r="SAY4" s="157"/>
      <c r="SAZ4" s="157"/>
      <c r="SBA4" s="157"/>
      <c r="SBB4" s="157"/>
      <c r="SBC4" s="157"/>
      <c r="SBD4" s="157"/>
      <c r="SBE4" s="157"/>
      <c r="SBF4" s="157"/>
      <c r="SBG4" s="157"/>
      <c r="SBH4" s="157"/>
      <c r="SBI4" s="157"/>
      <c r="SBJ4" s="157"/>
      <c r="SBK4" s="157"/>
      <c r="SBL4" s="157"/>
      <c r="SBM4" s="157"/>
      <c r="SBN4" s="157"/>
      <c r="SBO4" s="157"/>
      <c r="SBP4" s="157"/>
      <c r="SBQ4" s="157"/>
      <c r="SBR4" s="157"/>
      <c r="SBS4" s="157"/>
      <c r="SBT4" s="157"/>
      <c r="SBU4" s="157"/>
      <c r="SBV4" s="157"/>
      <c r="SBW4" s="157"/>
      <c r="SBX4" s="157"/>
      <c r="SBY4" s="157"/>
      <c r="SBZ4" s="157"/>
      <c r="SCA4" s="157"/>
      <c r="SCB4" s="157"/>
      <c r="SCC4" s="157"/>
      <c r="SCD4" s="157"/>
      <c r="SCE4" s="157"/>
      <c r="SCF4" s="157"/>
      <c r="SCG4" s="157"/>
      <c r="SCH4" s="157"/>
      <c r="SCI4" s="157"/>
      <c r="SCJ4" s="157"/>
      <c r="SCK4" s="157"/>
      <c r="SCL4" s="157"/>
      <c r="SCM4" s="157"/>
      <c r="SCN4" s="157"/>
      <c r="SCO4" s="157"/>
      <c r="SCP4" s="157"/>
      <c r="SCQ4" s="157"/>
      <c r="SCR4" s="157"/>
      <c r="SCS4" s="157"/>
      <c r="SCT4" s="157"/>
      <c r="SCU4" s="157"/>
      <c r="SCV4" s="157"/>
      <c r="SCW4" s="157"/>
      <c r="SCX4" s="157"/>
      <c r="SCY4" s="157"/>
      <c r="SCZ4" s="157"/>
      <c r="SDA4" s="157"/>
      <c r="SDB4" s="157"/>
      <c r="SDC4" s="157"/>
      <c r="SDD4" s="157"/>
      <c r="SDE4" s="157"/>
      <c r="SDF4" s="157"/>
      <c r="SDG4" s="157"/>
      <c r="SDH4" s="157"/>
      <c r="SDI4" s="157"/>
      <c r="SDJ4" s="157"/>
      <c r="SDK4" s="157"/>
      <c r="SDL4" s="157"/>
      <c r="SDM4" s="157"/>
      <c r="SDN4" s="157"/>
      <c r="SDO4" s="157"/>
      <c r="SDP4" s="157"/>
      <c r="SDQ4" s="157"/>
      <c r="SDR4" s="157"/>
      <c r="SDS4" s="157"/>
      <c r="SDT4" s="157"/>
      <c r="SDU4" s="157"/>
      <c r="SDV4" s="157"/>
      <c r="SDW4" s="157"/>
      <c r="SDX4" s="157"/>
      <c r="SDY4" s="157"/>
      <c r="SDZ4" s="157"/>
      <c r="SEA4" s="157"/>
      <c r="SEB4" s="157"/>
      <c r="SEC4" s="157"/>
      <c r="SED4" s="157"/>
      <c r="SEE4" s="157"/>
      <c r="SEF4" s="157"/>
      <c r="SEG4" s="157"/>
      <c r="SEH4" s="157"/>
      <c r="SEI4" s="157"/>
      <c r="SEJ4" s="157"/>
      <c r="SEK4" s="157"/>
      <c r="SEL4" s="157"/>
      <c r="SEM4" s="157"/>
      <c r="SEN4" s="157"/>
      <c r="SEO4" s="157"/>
      <c r="SEP4" s="157"/>
      <c r="SEQ4" s="157"/>
      <c r="SER4" s="157"/>
      <c r="SES4" s="157"/>
      <c r="SET4" s="157"/>
      <c r="SEU4" s="157"/>
      <c r="SEV4" s="157"/>
      <c r="SEW4" s="157"/>
      <c r="SEX4" s="157"/>
      <c r="SEY4" s="157"/>
      <c r="SEZ4" s="157"/>
      <c r="SFA4" s="157"/>
      <c r="SFB4" s="157"/>
      <c r="SFC4" s="157"/>
      <c r="SFD4" s="157"/>
      <c r="SFE4" s="157"/>
      <c r="SFF4" s="157"/>
      <c r="SFG4" s="157"/>
      <c r="SFH4" s="157"/>
      <c r="SFI4" s="157"/>
      <c r="SFJ4" s="157"/>
      <c r="SFK4" s="157"/>
      <c r="SFL4" s="157"/>
      <c r="SFM4" s="157"/>
      <c r="SFN4" s="157"/>
      <c r="SFO4" s="157"/>
      <c r="SFP4" s="157"/>
      <c r="SFQ4" s="157"/>
      <c r="SFR4" s="157"/>
      <c r="SFS4" s="157"/>
      <c r="SFT4" s="157"/>
      <c r="SFU4" s="157"/>
      <c r="SFV4" s="157"/>
      <c r="SFW4" s="157"/>
      <c r="SFX4" s="157"/>
      <c r="SFY4" s="157"/>
      <c r="SFZ4" s="157"/>
      <c r="SGA4" s="157"/>
      <c r="SGB4" s="157"/>
      <c r="SGC4" s="157"/>
      <c r="SGD4" s="157"/>
      <c r="SGE4" s="157"/>
      <c r="SGF4" s="157"/>
      <c r="SGG4" s="157"/>
      <c r="SGH4" s="157"/>
      <c r="SGI4" s="157"/>
      <c r="SGJ4" s="157"/>
      <c r="SGK4" s="157"/>
      <c r="SGL4" s="157"/>
      <c r="SGM4" s="157"/>
      <c r="SGN4" s="157"/>
      <c r="SGO4" s="157"/>
      <c r="SGP4" s="157"/>
      <c r="SGQ4" s="157"/>
      <c r="SGR4" s="157"/>
      <c r="SGS4" s="157"/>
      <c r="SGT4" s="157"/>
      <c r="SGU4" s="157"/>
      <c r="SGV4" s="157"/>
      <c r="SGW4" s="157"/>
      <c r="SGX4" s="157"/>
      <c r="SGY4" s="157"/>
      <c r="SGZ4" s="157"/>
      <c r="SHA4" s="157"/>
      <c r="SHB4" s="157"/>
      <c r="SHC4" s="157"/>
      <c r="SHD4" s="157"/>
      <c r="SHE4" s="157"/>
      <c r="SHF4" s="157"/>
      <c r="SHG4" s="157"/>
      <c r="SHH4" s="157"/>
      <c r="SHI4" s="157"/>
      <c r="SHJ4" s="157"/>
      <c r="SHK4" s="157"/>
      <c r="SHL4" s="157"/>
      <c r="SHM4" s="157"/>
      <c r="SHN4" s="157"/>
      <c r="SHO4" s="157"/>
      <c r="SHP4" s="157"/>
      <c r="SHQ4" s="157"/>
      <c r="SHR4" s="157"/>
      <c r="SHS4" s="157"/>
      <c r="SHT4" s="157"/>
      <c r="SHU4" s="157"/>
      <c r="SHV4" s="157"/>
      <c r="SHW4" s="157"/>
      <c r="SHX4" s="157"/>
      <c r="SHY4" s="157"/>
      <c r="SHZ4" s="157"/>
      <c r="SIA4" s="157"/>
      <c r="SIB4" s="157"/>
      <c r="SIC4" s="157"/>
      <c r="SID4" s="157"/>
      <c r="SIE4" s="157"/>
      <c r="SIF4" s="157"/>
      <c r="SIG4" s="157"/>
      <c r="SIH4" s="157"/>
      <c r="SII4" s="157"/>
      <c r="SIJ4" s="157"/>
      <c r="SIK4" s="157"/>
      <c r="SIL4" s="157"/>
      <c r="SIM4" s="157"/>
      <c r="SIN4" s="157"/>
      <c r="SIO4" s="157"/>
      <c r="SIP4" s="157"/>
      <c r="SIQ4" s="157"/>
      <c r="SIR4" s="157"/>
      <c r="SIS4" s="157"/>
      <c r="SIT4" s="157"/>
      <c r="SIU4" s="157"/>
      <c r="SIV4" s="157"/>
      <c r="SIW4" s="157"/>
      <c r="SIX4" s="157"/>
      <c r="SIY4" s="157"/>
      <c r="SIZ4" s="157"/>
      <c r="SJA4" s="157"/>
      <c r="SJB4" s="157"/>
      <c r="SJC4" s="157"/>
      <c r="SJD4" s="157"/>
      <c r="SJE4" s="157"/>
      <c r="SJF4" s="157"/>
      <c r="SJG4" s="157"/>
      <c r="SJH4" s="157"/>
      <c r="SJI4" s="157"/>
      <c r="SJJ4" s="157"/>
      <c r="SJK4" s="157"/>
      <c r="SJL4" s="157"/>
      <c r="SJM4" s="157"/>
      <c r="SJN4" s="157"/>
      <c r="SJO4" s="157"/>
      <c r="SJP4" s="157"/>
      <c r="SJQ4" s="157"/>
      <c r="SJR4" s="157"/>
      <c r="SJS4" s="157"/>
      <c r="SJT4" s="157"/>
      <c r="SJU4" s="157"/>
      <c r="SJV4" s="157"/>
      <c r="SJW4" s="157"/>
      <c r="SJX4" s="157"/>
      <c r="SJY4" s="157"/>
      <c r="SJZ4" s="157"/>
      <c r="SKA4" s="157"/>
      <c r="SKB4" s="157"/>
      <c r="SKC4" s="157"/>
      <c r="SKD4" s="157"/>
      <c r="SKE4" s="157"/>
      <c r="SKF4" s="157"/>
      <c r="SKG4" s="157"/>
      <c r="SKH4" s="157"/>
      <c r="SKI4" s="157"/>
      <c r="SKJ4" s="157"/>
      <c r="SKK4" s="157"/>
      <c r="SKL4" s="157"/>
      <c r="SKM4" s="157"/>
      <c r="SKN4" s="157"/>
      <c r="SKO4" s="157"/>
      <c r="SKP4" s="157"/>
      <c r="SKQ4" s="157"/>
      <c r="SKR4" s="157"/>
      <c r="SKS4" s="157"/>
      <c r="SKT4" s="157"/>
      <c r="SKU4" s="157"/>
      <c r="SKV4" s="157"/>
      <c r="SKW4" s="157"/>
      <c r="SKX4" s="157"/>
      <c r="SKY4" s="157"/>
      <c r="SKZ4" s="157"/>
      <c r="SLA4" s="157"/>
      <c r="SLB4" s="157"/>
      <c r="SLC4" s="157"/>
      <c r="SLD4" s="157"/>
      <c r="SLE4" s="157"/>
      <c r="SLF4" s="157"/>
      <c r="SLG4" s="157"/>
      <c r="SLH4" s="157"/>
      <c r="SLI4" s="157"/>
      <c r="SLJ4" s="157"/>
      <c r="SLK4" s="157"/>
      <c r="SLL4" s="157"/>
      <c r="SLM4" s="157"/>
      <c r="SLN4" s="157"/>
      <c r="SLO4" s="157"/>
      <c r="SLP4" s="157"/>
      <c r="SLQ4" s="157"/>
      <c r="SLR4" s="157"/>
      <c r="SLS4" s="157"/>
      <c r="SLT4" s="157"/>
      <c r="SLU4" s="157"/>
      <c r="SLV4" s="157"/>
      <c r="SLW4" s="157"/>
      <c r="SLX4" s="157"/>
      <c r="SLY4" s="157"/>
      <c r="SLZ4" s="157"/>
      <c r="SMA4" s="157"/>
      <c r="SMB4" s="157"/>
      <c r="SMC4" s="157"/>
      <c r="SMD4" s="157"/>
      <c r="SME4" s="157"/>
      <c r="SMF4" s="157"/>
      <c r="SMG4" s="157"/>
      <c r="SMH4" s="157"/>
      <c r="SMI4" s="157"/>
      <c r="SMJ4" s="157"/>
      <c r="SMK4" s="157"/>
      <c r="SML4" s="157"/>
      <c r="SMM4" s="157"/>
      <c r="SMN4" s="157"/>
      <c r="SMO4" s="157"/>
      <c r="SMP4" s="157"/>
      <c r="SMQ4" s="157"/>
      <c r="SMR4" s="157"/>
      <c r="SMS4" s="157"/>
      <c r="SMT4" s="157"/>
      <c r="SMU4" s="157"/>
      <c r="SMV4" s="157"/>
      <c r="SMW4" s="157"/>
      <c r="SMX4" s="157"/>
      <c r="SMY4" s="157"/>
      <c r="SMZ4" s="157"/>
      <c r="SNA4" s="157"/>
      <c r="SNB4" s="157"/>
      <c r="SNC4" s="157"/>
      <c r="SND4" s="157"/>
      <c r="SNE4" s="157"/>
      <c r="SNF4" s="157"/>
      <c r="SNG4" s="157"/>
      <c r="SNH4" s="157"/>
      <c r="SNI4" s="157"/>
      <c r="SNJ4" s="157"/>
      <c r="SNK4" s="157"/>
      <c r="SNL4" s="157"/>
      <c r="SNM4" s="157"/>
      <c r="SNN4" s="157"/>
      <c r="SNO4" s="157"/>
      <c r="SNP4" s="157"/>
      <c r="SNQ4" s="157"/>
      <c r="SNR4" s="157"/>
      <c r="SNS4" s="157"/>
      <c r="SNT4" s="157"/>
      <c r="SNU4" s="157"/>
      <c r="SNV4" s="157"/>
      <c r="SNW4" s="157"/>
      <c r="SNX4" s="157"/>
      <c r="SNY4" s="157"/>
      <c r="SNZ4" s="157"/>
      <c r="SOA4" s="157"/>
      <c r="SOB4" s="157"/>
      <c r="SOC4" s="157"/>
      <c r="SOD4" s="157"/>
      <c r="SOE4" s="157"/>
      <c r="SOF4" s="157"/>
      <c r="SOG4" s="157"/>
      <c r="SOH4" s="157"/>
      <c r="SOI4" s="157"/>
      <c r="SOJ4" s="157"/>
      <c r="SOK4" s="157"/>
      <c r="SOL4" s="157"/>
      <c r="SOM4" s="157"/>
      <c r="SON4" s="157"/>
      <c r="SOO4" s="157"/>
      <c r="SOP4" s="157"/>
      <c r="SOQ4" s="157"/>
      <c r="SOR4" s="157"/>
      <c r="SOS4" s="157"/>
      <c r="SOT4" s="157"/>
      <c r="SOU4" s="157"/>
      <c r="SOV4" s="157"/>
      <c r="SOW4" s="157"/>
      <c r="SOX4" s="157"/>
      <c r="SOY4" s="157"/>
      <c r="SOZ4" s="157"/>
      <c r="SPA4" s="157"/>
      <c r="SPB4" s="157"/>
      <c r="SPC4" s="157"/>
      <c r="SPD4" s="157"/>
      <c r="SPE4" s="157"/>
      <c r="SPF4" s="157"/>
      <c r="SPG4" s="157"/>
      <c r="SPH4" s="157"/>
      <c r="SPI4" s="157"/>
      <c r="SPJ4" s="157"/>
      <c r="SPK4" s="157"/>
      <c r="SPL4" s="157"/>
      <c r="SPM4" s="157"/>
      <c r="SPN4" s="157"/>
      <c r="SPO4" s="157"/>
      <c r="SPP4" s="157"/>
      <c r="SPQ4" s="157"/>
      <c r="SPR4" s="157"/>
      <c r="SPS4" s="157"/>
      <c r="SPT4" s="157"/>
      <c r="SPU4" s="157"/>
      <c r="SPV4" s="157"/>
      <c r="SPW4" s="157"/>
      <c r="SPX4" s="157"/>
      <c r="SPY4" s="157"/>
      <c r="SPZ4" s="157"/>
      <c r="SQA4" s="157"/>
      <c r="SQB4" s="157"/>
      <c r="SQC4" s="157"/>
      <c r="SQD4" s="157"/>
      <c r="SQE4" s="157"/>
      <c r="SQF4" s="157"/>
      <c r="SQG4" s="157"/>
      <c r="SQH4" s="157"/>
      <c r="SQI4" s="157"/>
      <c r="SQJ4" s="157"/>
      <c r="SQK4" s="157"/>
      <c r="SQL4" s="157"/>
      <c r="SQM4" s="157"/>
      <c r="SQN4" s="157"/>
      <c r="SQO4" s="157"/>
      <c r="SQP4" s="157"/>
      <c r="SQQ4" s="157"/>
      <c r="SQR4" s="157"/>
      <c r="SQS4" s="157"/>
      <c r="SQT4" s="157"/>
      <c r="SQU4" s="157"/>
      <c r="SQV4" s="157"/>
      <c r="SQW4" s="157"/>
      <c r="SQX4" s="157"/>
      <c r="SQY4" s="157"/>
      <c r="SQZ4" s="157"/>
      <c r="SRA4" s="157"/>
      <c r="SRB4" s="157"/>
      <c r="SRC4" s="157"/>
      <c r="SRD4" s="157"/>
      <c r="SRE4" s="157"/>
      <c r="SRF4" s="157"/>
      <c r="SRG4" s="157"/>
      <c r="SRH4" s="157"/>
      <c r="SRI4" s="157"/>
      <c r="SRJ4" s="157"/>
      <c r="SRK4" s="157"/>
      <c r="SRL4" s="157"/>
      <c r="SRM4" s="157"/>
      <c r="SRN4" s="157"/>
      <c r="SRO4" s="157"/>
      <c r="SRP4" s="157"/>
      <c r="SRQ4" s="157"/>
      <c r="SRR4" s="157"/>
      <c r="SRS4" s="157"/>
      <c r="SRT4" s="157"/>
      <c r="SRU4" s="157"/>
      <c r="SRV4" s="157"/>
      <c r="SRW4" s="157"/>
      <c r="SRX4" s="157"/>
      <c r="SRY4" s="157"/>
      <c r="SRZ4" s="157"/>
      <c r="SSA4" s="157"/>
      <c r="SSB4" s="157"/>
      <c r="SSC4" s="157"/>
      <c r="SSD4" s="157"/>
      <c r="SSE4" s="157"/>
      <c r="SSF4" s="157"/>
      <c r="SSG4" s="157"/>
      <c r="SSH4" s="157"/>
      <c r="SSI4" s="157"/>
      <c r="SSJ4" s="157"/>
      <c r="SSK4" s="157"/>
      <c r="SSL4" s="157"/>
      <c r="SSM4" s="157"/>
      <c r="SSN4" s="157"/>
      <c r="SSO4" s="157"/>
      <c r="SSP4" s="157"/>
      <c r="SSQ4" s="157"/>
      <c r="SSR4" s="157"/>
      <c r="SSS4" s="157"/>
      <c r="SST4" s="157"/>
      <c r="SSU4" s="157"/>
      <c r="SSV4" s="157"/>
      <c r="SSW4" s="157"/>
      <c r="SSX4" s="157"/>
      <c r="SSY4" s="157"/>
      <c r="SSZ4" s="157"/>
      <c r="STA4" s="157"/>
      <c r="STB4" s="157"/>
      <c r="STC4" s="157"/>
      <c r="STD4" s="157"/>
      <c r="STE4" s="157"/>
      <c r="STF4" s="157"/>
      <c r="STG4" s="157"/>
      <c r="STH4" s="157"/>
      <c r="STI4" s="157"/>
      <c r="STJ4" s="157"/>
      <c r="STK4" s="157"/>
      <c r="STL4" s="157"/>
      <c r="STM4" s="157"/>
      <c r="STN4" s="157"/>
      <c r="STO4" s="157"/>
      <c r="STP4" s="157"/>
      <c r="STQ4" s="157"/>
      <c r="STR4" s="157"/>
      <c r="STS4" s="157"/>
      <c r="STT4" s="157"/>
      <c r="STU4" s="157"/>
      <c r="STV4" s="157"/>
      <c r="STW4" s="157"/>
      <c r="STX4" s="157"/>
      <c r="STY4" s="157"/>
      <c r="STZ4" s="157"/>
      <c r="SUA4" s="157"/>
      <c r="SUB4" s="157"/>
      <c r="SUC4" s="157"/>
      <c r="SUD4" s="157"/>
      <c r="SUE4" s="157"/>
      <c r="SUF4" s="157"/>
      <c r="SUG4" s="157"/>
      <c r="SUH4" s="157"/>
      <c r="SUI4" s="157"/>
      <c r="SUJ4" s="157"/>
      <c r="SUK4" s="157"/>
      <c r="SUL4" s="157"/>
      <c r="SUM4" s="157"/>
      <c r="SUN4" s="157"/>
      <c r="SUO4" s="157"/>
      <c r="SUP4" s="157"/>
      <c r="SUQ4" s="157"/>
      <c r="SUR4" s="157"/>
      <c r="SUS4" s="157"/>
      <c r="SUT4" s="157"/>
      <c r="SUU4" s="157"/>
      <c r="SUV4" s="157"/>
      <c r="SUW4" s="157"/>
      <c r="SUX4" s="157"/>
      <c r="SUY4" s="157"/>
      <c r="SUZ4" s="157"/>
      <c r="SVA4" s="157"/>
      <c r="SVB4" s="157"/>
      <c r="SVC4" s="157"/>
      <c r="SVD4" s="157"/>
      <c r="SVE4" s="157"/>
      <c r="SVF4" s="157"/>
      <c r="SVG4" s="157"/>
      <c r="SVH4" s="157"/>
      <c r="SVI4" s="157"/>
      <c r="SVJ4" s="157"/>
      <c r="SVK4" s="157"/>
      <c r="SVL4" s="157"/>
      <c r="SVM4" s="157"/>
      <c r="SVN4" s="157"/>
      <c r="SVO4" s="157"/>
      <c r="SVP4" s="157"/>
      <c r="SVQ4" s="157"/>
      <c r="SVR4" s="157"/>
      <c r="SVS4" s="157"/>
      <c r="SVT4" s="157"/>
      <c r="SVU4" s="157"/>
      <c r="SVV4" s="157"/>
      <c r="SVW4" s="157"/>
      <c r="SVX4" s="157"/>
      <c r="SVY4" s="157"/>
      <c r="SVZ4" s="157"/>
      <c r="SWA4" s="157"/>
      <c r="SWB4" s="157"/>
      <c r="SWC4" s="157"/>
      <c r="SWD4" s="157"/>
      <c r="SWE4" s="157"/>
      <c r="SWF4" s="157"/>
      <c r="SWG4" s="157"/>
      <c r="SWH4" s="157"/>
      <c r="SWI4" s="157"/>
      <c r="SWJ4" s="157"/>
      <c r="SWK4" s="157"/>
      <c r="SWL4" s="157"/>
      <c r="SWM4" s="157"/>
      <c r="SWN4" s="157"/>
      <c r="SWO4" s="157"/>
      <c r="SWP4" s="157"/>
      <c r="SWQ4" s="157"/>
      <c r="SWR4" s="157"/>
      <c r="SWS4" s="157"/>
      <c r="SWT4" s="157"/>
      <c r="SWU4" s="157"/>
      <c r="SWV4" s="157"/>
      <c r="SWW4" s="157"/>
      <c r="SWX4" s="157"/>
      <c r="SWY4" s="157"/>
      <c r="SWZ4" s="157"/>
      <c r="SXA4" s="157"/>
      <c r="SXB4" s="157"/>
      <c r="SXC4" s="157"/>
      <c r="SXD4" s="157"/>
      <c r="SXE4" s="157"/>
      <c r="SXF4" s="157"/>
      <c r="SXG4" s="157"/>
      <c r="SXH4" s="157"/>
      <c r="SXI4" s="157"/>
      <c r="SXJ4" s="157"/>
      <c r="SXK4" s="157"/>
      <c r="SXL4" s="157"/>
      <c r="SXM4" s="157"/>
      <c r="SXN4" s="157"/>
      <c r="SXO4" s="157"/>
      <c r="SXP4" s="157"/>
      <c r="SXQ4" s="157"/>
      <c r="SXR4" s="157"/>
      <c r="SXS4" s="157"/>
      <c r="SXT4" s="157"/>
      <c r="SXU4" s="157"/>
      <c r="SXV4" s="157"/>
      <c r="SXW4" s="157"/>
      <c r="SXX4" s="157"/>
      <c r="SXY4" s="157"/>
      <c r="SXZ4" s="157"/>
      <c r="SYA4" s="157"/>
      <c r="SYB4" s="157"/>
      <c r="SYC4" s="157"/>
      <c r="SYD4" s="157"/>
      <c r="SYE4" s="157"/>
      <c r="SYF4" s="157"/>
      <c r="SYG4" s="157"/>
      <c r="SYH4" s="157"/>
      <c r="SYI4" s="157"/>
      <c r="SYJ4" s="157"/>
      <c r="SYK4" s="157"/>
      <c r="SYL4" s="157"/>
      <c r="SYM4" s="157"/>
      <c r="SYN4" s="157"/>
      <c r="SYO4" s="157"/>
      <c r="SYP4" s="157"/>
      <c r="SYQ4" s="157"/>
      <c r="SYR4" s="157"/>
      <c r="SYS4" s="157"/>
      <c r="SYT4" s="157"/>
      <c r="SYU4" s="157"/>
      <c r="SYV4" s="157"/>
      <c r="SYW4" s="157"/>
      <c r="SYX4" s="157"/>
      <c r="SYY4" s="157"/>
      <c r="SYZ4" s="157"/>
      <c r="SZA4" s="157"/>
      <c r="SZB4" s="157"/>
      <c r="SZC4" s="157"/>
      <c r="SZD4" s="157"/>
      <c r="SZE4" s="157"/>
      <c r="SZF4" s="157"/>
      <c r="SZG4" s="157"/>
      <c r="SZH4" s="157"/>
      <c r="SZI4" s="157"/>
      <c r="SZJ4" s="157"/>
      <c r="SZK4" s="157"/>
      <c r="SZL4" s="157"/>
      <c r="SZM4" s="157"/>
      <c r="SZN4" s="157"/>
      <c r="SZO4" s="157"/>
      <c r="SZP4" s="157"/>
      <c r="SZQ4" s="157"/>
      <c r="SZR4" s="157"/>
      <c r="SZS4" s="157"/>
      <c r="SZT4" s="157"/>
      <c r="SZU4" s="157"/>
      <c r="SZV4" s="157"/>
      <c r="SZW4" s="157"/>
      <c r="SZX4" s="157"/>
      <c r="SZY4" s="157"/>
      <c r="SZZ4" s="157"/>
      <c r="TAA4" s="157"/>
      <c r="TAB4" s="157"/>
      <c r="TAC4" s="157"/>
      <c r="TAD4" s="157"/>
      <c r="TAE4" s="157"/>
      <c r="TAF4" s="157"/>
      <c r="TAG4" s="157"/>
      <c r="TAH4" s="157"/>
      <c r="TAI4" s="157"/>
      <c r="TAJ4" s="157"/>
      <c r="TAK4" s="157"/>
      <c r="TAL4" s="157"/>
      <c r="TAM4" s="157"/>
      <c r="TAN4" s="157"/>
      <c r="TAO4" s="157"/>
      <c r="TAP4" s="157"/>
      <c r="TAQ4" s="157"/>
      <c r="TAR4" s="157"/>
      <c r="TAS4" s="157"/>
      <c r="TAT4" s="157"/>
      <c r="TAU4" s="157"/>
      <c r="TAV4" s="157"/>
      <c r="TAW4" s="157"/>
      <c r="TAX4" s="157"/>
      <c r="TAY4" s="157"/>
      <c r="TAZ4" s="157"/>
      <c r="TBA4" s="157"/>
      <c r="TBB4" s="157"/>
      <c r="TBC4" s="157"/>
      <c r="TBD4" s="157"/>
      <c r="TBE4" s="157"/>
      <c r="TBF4" s="157"/>
      <c r="TBG4" s="157"/>
      <c r="TBH4" s="157"/>
      <c r="TBI4" s="157"/>
      <c r="TBJ4" s="157"/>
      <c r="TBK4" s="157"/>
      <c r="TBL4" s="157"/>
      <c r="TBM4" s="157"/>
      <c r="TBN4" s="157"/>
      <c r="TBO4" s="157"/>
      <c r="TBP4" s="157"/>
      <c r="TBQ4" s="157"/>
      <c r="TBR4" s="157"/>
      <c r="TBS4" s="157"/>
      <c r="TBT4" s="157"/>
      <c r="TBU4" s="157"/>
      <c r="TBV4" s="157"/>
      <c r="TBW4" s="157"/>
      <c r="TBX4" s="157"/>
      <c r="TBY4" s="157"/>
      <c r="TBZ4" s="157"/>
      <c r="TCA4" s="157"/>
      <c r="TCB4" s="157"/>
      <c r="TCC4" s="157"/>
      <c r="TCD4" s="157"/>
      <c r="TCE4" s="157"/>
      <c r="TCF4" s="157"/>
      <c r="TCG4" s="157"/>
      <c r="TCH4" s="157"/>
      <c r="TCI4" s="157"/>
      <c r="TCJ4" s="157"/>
      <c r="TCK4" s="157"/>
      <c r="TCL4" s="157"/>
      <c r="TCM4" s="157"/>
      <c r="TCN4" s="157"/>
      <c r="TCO4" s="157"/>
      <c r="TCP4" s="157"/>
      <c r="TCQ4" s="157"/>
      <c r="TCR4" s="157"/>
      <c r="TCS4" s="157"/>
      <c r="TCT4" s="157"/>
      <c r="TCU4" s="157"/>
      <c r="TCV4" s="157"/>
      <c r="TCW4" s="157"/>
      <c r="TCX4" s="157"/>
      <c r="TCY4" s="157"/>
      <c r="TCZ4" s="157"/>
      <c r="TDA4" s="157"/>
      <c r="TDB4" s="157"/>
      <c r="TDC4" s="157"/>
      <c r="TDD4" s="157"/>
      <c r="TDE4" s="157"/>
      <c r="TDF4" s="157"/>
      <c r="TDG4" s="157"/>
      <c r="TDH4" s="157"/>
      <c r="TDI4" s="157"/>
      <c r="TDJ4" s="157"/>
      <c r="TDK4" s="157"/>
      <c r="TDL4" s="157"/>
      <c r="TDM4" s="157"/>
      <c r="TDN4" s="157"/>
      <c r="TDO4" s="157"/>
      <c r="TDP4" s="157"/>
      <c r="TDQ4" s="157"/>
      <c r="TDR4" s="157"/>
      <c r="TDS4" s="157"/>
      <c r="TDT4" s="157"/>
      <c r="TDU4" s="157"/>
      <c r="TDV4" s="157"/>
      <c r="TDW4" s="157"/>
      <c r="TDX4" s="157"/>
      <c r="TDY4" s="157"/>
      <c r="TDZ4" s="157"/>
      <c r="TEA4" s="157"/>
      <c r="TEB4" s="157"/>
      <c r="TEC4" s="157"/>
      <c r="TED4" s="157"/>
      <c r="TEE4" s="157"/>
      <c r="TEF4" s="157"/>
      <c r="TEG4" s="157"/>
      <c r="TEH4" s="157"/>
      <c r="TEI4" s="157"/>
      <c r="TEJ4" s="157"/>
      <c r="TEK4" s="157"/>
      <c r="TEL4" s="157"/>
      <c r="TEM4" s="157"/>
      <c r="TEN4" s="157"/>
      <c r="TEO4" s="157"/>
      <c r="TEP4" s="157"/>
      <c r="TEQ4" s="157"/>
      <c r="TER4" s="157"/>
      <c r="TES4" s="157"/>
      <c r="TET4" s="157"/>
      <c r="TEU4" s="157"/>
      <c r="TEV4" s="157"/>
      <c r="TEW4" s="157"/>
      <c r="TEX4" s="157"/>
      <c r="TEY4" s="157"/>
      <c r="TEZ4" s="157"/>
      <c r="TFA4" s="157"/>
      <c r="TFB4" s="157"/>
      <c r="TFC4" s="157"/>
      <c r="TFD4" s="157"/>
      <c r="TFE4" s="157"/>
      <c r="TFF4" s="157"/>
      <c r="TFG4" s="157"/>
      <c r="TFH4" s="157"/>
      <c r="TFI4" s="157"/>
      <c r="TFJ4" s="157"/>
      <c r="TFK4" s="157"/>
      <c r="TFL4" s="157"/>
      <c r="TFM4" s="157"/>
      <c r="TFN4" s="157"/>
      <c r="TFO4" s="157"/>
      <c r="TFP4" s="157"/>
      <c r="TFQ4" s="157"/>
      <c r="TFR4" s="157"/>
      <c r="TFS4" s="157"/>
      <c r="TFT4" s="157"/>
      <c r="TFU4" s="157"/>
      <c r="TFV4" s="157"/>
      <c r="TFW4" s="157"/>
      <c r="TFX4" s="157"/>
      <c r="TFY4" s="157"/>
      <c r="TFZ4" s="157"/>
      <c r="TGA4" s="157"/>
      <c r="TGB4" s="157"/>
      <c r="TGC4" s="157"/>
      <c r="TGD4" s="157"/>
      <c r="TGE4" s="157"/>
      <c r="TGF4" s="157"/>
      <c r="TGG4" s="157"/>
      <c r="TGH4" s="157"/>
      <c r="TGI4" s="157"/>
      <c r="TGJ4" s="157"/>
      <c r="TGK4" s="157"/>
      <c r="TGL4" s="157"/>
      <c r="TGM4" s="157"/>
      <c r="TGN4" s="157"/>
      <c r="TGO4" s="157"/>
      <c r="TGP4" s="157"/>
      <c r="TGQ4" s="157"/>
      <c r="TGR4" s="157"/>
      <c r="TGS4" s="157"/>
      <c r="TGT4" s="157"/>
      <c r="TGU4" s="157"/>
      <c r="TGV4" s="157"/>
      <c r="TGW4" s="157"/>
      <c r="TGX4" s="157"/>
      <c r="TGY4" s="157"/>
      <c r="TGZ4" s="157"/>
      <c r="THA4" s="157"/>
      <c r="THB4" s="157"/>
      <c r="THC4" s="157"/>
      <c r="THD4" s="157"/>
      <c r="THE4" s="157"/>
      <c r="THF4" s="157"/>
      <c r="THG4" s="157"/>
      <c r="THH4" s="157"/>
      <c r="THI4" s="157"/>
      <c r="THJ4" s="157"/>
      <c r="THK4" s="157"/>
      <c r="THL4" s="157"/>
      <c r="THM4" s="157"/>
      <c r="THN4" s="157"/>
      <c r="THO4" s="157"/>
      <c r="THP4" s="157"/>
      <c r="THQ4" s="157"/>
      <c r="THR4" s="157"/>
      <c r="THS4" s="157"/>
      <c r="THT4" s="157"/>
      <c r="THU4" s="157"/>
      <c r="THV4" s="157"/>
      <c r="THW4" s="157"/>
      <c r="THX4" s="157"/>
      <c r="THY4" s="157"/>
      <c r="THZ4" s="157"/>
      <c r="TIA4" s="157"/>
      <c r="TIB4" s="157"/>
      <c r="TIC4" s="157"/>
      <c r="TID4" s="157"/>
      <c r="TIE4" s="157"/>
      <c r="TIF4" s="157"/>
      <c r="TIG4" s="157"/>
      <c r="TIH4" s="157"/>
      <c r="TII4" s="157"/>
      <c r="TIJ4" s="157"/>
      <c r="TIK4" s="157"/>
      <c r="TIL4" s="157"/>
      <c r="TIM4" s="157"/>
      <c r="TIN4" s="157"/>
      <c r="TIO4" s="157"/>
      <c r="TIP4" s="157"/>
      <c r="TIQ4" s="157"/>
      <c r="TIR4" s="157"/>
      <c r="TIS4" s="157"/>
      <c r="TIT4" s="157"/>
      <c r="TIU4" s="157"/>
      <c r="TIV4" s="157"/>
      <c r="TIW4" s="157"/>
      <c r="TIX4" s="157"/>
      <c r="TIY4" s="157"/>
      <c r="TIZ4" s="157"/>
      <c r="TJA4" s="157"/>
      <c r="TJB4" s="157"/>
      <c r="TJC4" s="157"/>
      <c r="TJD4" s="157"/>
      <c r="TJE4" s="157"/>
      <c r="TJF4" s="157"/>
      <c r="TJG4" s="157"/>
      <c r="TJH4" s="157"/>
      <c r="TJI4" s="157"/>
      <c r="TJJ4" s="157"/>
      <c r="TJK4" s="157"/>
      <c r="TJL4" s="157"/>
      <c r="TJM4" s="157"/>
      <c r="TJN4" s="157"/>
      <c r="TJO4" s="157"/>
      <c r="TJP4" s="157"/>
      <c r="TJQ4" s="157"/>
      <c r="TJR4" s="157"/>
      <c r="TJS4" s="157"/>
      <c r="TJT4" s="157"/>
      <c r="TJU4" s="157"/>
      <c r="TJV4" s="157"/>
      <c r="TJW4" s="157"/>
      <c r="TJX4" s="157"/>
      <c r="TJY4" s="157"/>
      <c r="TJZ4" s="157"/>
      <c r="TKA4" s="157"/>
      <c r="TKB4" s="157"/>
      <c r="TKC4" s="157"/>
      <c r="TKD4" s="157"/>
      <c r="TKE4" s="157"/>
      <c r="TKF4" s="157"/>
      <c r="TKG4" s="157"/>
      <c r="TKH4" s="157"/>
      <c r="TKI4" s="157"/>
      <c r="TKJ4" s="157"/>
      <c r="TKK4" s="157"/>
      <c r="TKL4" s="157"/>
      <c r="TKM4" s="157"/>
      <c r="TKN4" s="157"/>
      <c r="TKO4" s="157"/>
      <c r="TKP4" s="157"/>
      <c r="TKQ4" s="157"/>
      <c r="TKR4" s="157"/>
      <c r="TKS4" s="157"/>
      <c r="TKT4" s="157"/>
      <c r="TKU4" s="157"/>
      <c r="TKV4" s="157"/>
      <c r="TKW4" s="157"/>
      <c r="TKX4" s="157"/>
      <c r="TKY4" s="157"/>
      <c r="TKZ4" s="157"/>
      <c r="TLA4" s="157"/>
      <c r="TLB4" s="157"/>
      <c r="TLC4" s="157"/>
      <c r="TLD4" s="157"/>
      <c r="TLE4" s="157"/>
      <c r="TLF4" s="157"/>
      <c r="TLG4" s="157"/>
      <c r="TLH4" s="157"/>
      <c r="TLI4" s="157"/>
      <c r="TLJ4" s="157"/>
      <c r="TLK4" s="157"/>
      <c r="TLL4" s="157"/>
      <c r="TLM4" s="157"/>
      <c r="TLN4" s="157"/>
      <c r="TLO4" s="157"/>
      <c r="TLP4" s="157"/>
      <c r="TLQ4" s="157"/>
      <c r="TLR4" s="157"/>
      <c r="TLS4" s="157"/>
      <c r="TLT4" s="157"/>
      <c r="TLU4" s="157"/>
      <c r="TLV4" s="157"/>
      <c r="TLW4" s="157"/>
      <c r="TLX4" s="157"/>
      <c r="TLY4" s="157"/>
      <c r="TLZ4" s="157"/>
      <c r="TMA4" s="157"/>
      <c r="TMB4" s="157"/>
      <c r="TMC4" s="157"/>
      <c r="TMD4" s="157"/>
      <c r="TME4" s="157"/>
      <c r="TMF4" s="157"/>
      <c r="TMG4" s="157"/>
      <c r="TMH4" s="157"/>
      <c r="TMI4" s="157"/>
      <c r="TMJ4" s="157"/>
      <c r="TMK4" s="157"/>
      <c r="TML4" s="157"/>
      <c r="TMM4" s="157"/>
      <c r="TMN4" s="157"/>
      <c r="TMO4" s="157"/>
      <c r="TMP4" s="157"/>
      <c r="TMQ4" s="157"/>
      <c r="TMR4" s="157"/>
      <c r="TMS4" s="157"/>
      <c r="TMT4" s="157"/>
      <c r="TMU4" s="157"/>
      <c r="TMV4" s="157"/>
      <c r="TMW4" s="157"/>
      <c r="TMX4" s="157"/>
      <c r="TMY4" s="157"/>
      <c r="TMZ4" s="157"/>
      <c r="TNA4" s="157"/>
      <c r="TNB4" s="157"/>
      <c r="TNC4" s="157"/>
      <c r="TND4" s="157"/>
      <c r="TNE4" s="157"/>
      <c r="TNF4" s="157"/>
      <c r="TNG4" s="157"/>
      <c r="TNH4" s="157"/>
      <c r="TNI4" s="157"/>
      <c r="TNJ4" s="157"/>
      <c r="TNK4" s="157"/>
      <c r="TNL4" s="157"/>
      <c r="TNM4" s="157"/>
      <c r="TNN4" s="157"/>
      <c r="TNO4" s="157"/>
      <c r="TNP4" s="157"/>
      <c r="TNQ4" s="157"/>
      <c r="TNR4" s="157"/>
      <c r="TNS4" s="157"/>
      <c r="TNT4" s="157"/>
      <c r="TNU4" s="157"/>
      <c r="TNV4" s="157"/>
      <c r="TNW4" s="157"/>
      <c r="TNX4" s="157"/>
      <c r="TNY4" s="157"/>
      <c r="TNZ4" s="157"/>
      <c r="TOA4" s="157"/>
      <c r="TOB4" s="157"/>
      <c r="TOC4" s="157"/>
      <c r="TOD4" s="157"/>
      <c r="TOE4" s="157"/>
      <c r="TOF4" s="157"/>
      <c r="TOG4" s="157"/>
      <c r="TOH4" s="157"/>
      <c r="TOI4" s="157"/>
      <c r="TOJ4" s="157"/>
      <c r="TOK4" s="157"/>
      <c r="TOL4" s="157"/>
      <c r="TOM4" s="157"/>
      <c r="TON4" s="157"/>
      <c r="TOO4" s="157"/>
      <c r="TOP4" s="157"/>
      <c r="TOQ4" s="157"/>
      <c r="TOR4" s="157"/>
      <c r="TOS4" s="157"/>
      <c r="TOT4" s="157"/>
      <c r="TOU4" s="157"/>
      <c r="TOV4" s="157"/>
      <c r="TOW4" s="157"/>
      <c r="TOX4" s="157"/>
      <c r="TOY4" s="157"/>
      <c r="TOZ4" s="157"/>
      <c r="TPA4" s="157"/>
      <c r="TPB4" s="157"/>
      <c r="TPC4" s="157"/>
      <c r="TPD4" s="157"/>
      <c r="TPE4" s="157"/>
      <c r="TPF4" s="157"/>
      <c r="TPG4" s="157"/>
      <c r="TPH4" s="157"/>
      <c r="TPI4" s="157"/>
      <c r="TPJ4" s="157"/>
      <c r="TPK4" s="157"/>
      <c r="TPL4" s="157"/>
      <c r="TPM4" s="157"/>
      <c r="TPN4" s="157"/>
      <c r="TPO4" s="157"/>
      <c r="TPP4" s="157"/>
      <c r="TPQ4" s="157"/>
      <c r="TPR4" s="157"/>
      <c r="TPS4" s="157"/>
      <c r="TPT4" s="157"/>
      <c r="TPU4" s="157"/>
      <c r="TPV4" s="157"/>
      <c r="TPW4" s="157"/>
      <c r="TPX4" s="157"/>
      <c r="TPY4" s="157"/>
      <c r="TPZ4" s="157"/>
      <c r="TQA4" s="157"/>
      <c r="TQB4" s="157"/>
      <c r="TQC4" s="157"/>
      <c r="TQD4" s="157"/>
      <c r="TQE4" s="157"/>
      <c r="TQF4" s="157"/>
      <c r="TQG4" s="157"/>
      <c r="TQH4" s="157"/>
      <c r="TQI4" s="157"/>
      <c r="TQJ4" s="157"/>
      <c r="TQK4" s="157"/>
      <c r="TQL4" s="157"/>
      <c r="TQM4" s="157"/>
      <c r="TQN4" s="157"/>
      <c r="TQO4" s="157"/>
      <c r="TQP4" s="157"/>
      <c r="TQQ4" s="157"/>
      <c r="TQR4" s="157"/>
      <c r="TQS4" s="157"/>
      <c r="TQT4" s="157"/>
      <c r="TQU4" s="157"/>
      <c r="TQV4" s="157"/>
      <c r="TQW4" s="157"/>
      <c r="TQX4" s="157"/>
      <c r="TQY4" s="157"/>
      <c r="TQZ4" s="157"/>
      <c r="TRA4" s="157"/>
      <c r="TRB4" s="157"/>
      <c r="TRC4" s="157"/>
      <c r="TRD4" s="157"/>
      <c r="TRE4" s="157"/>
      <c r="TRF4" s="157"/>
      <c r="TRG4" s="157"/>
      <c r="TRH4" s="157"/>
      <c r="TRI4" s="157"/>
      <c r="TRJ4" s="157"/>
      <c r="TRK4" s="157"/>
      <c r="TRL4" s="157"/>
      <c r="TRM4" s="157"/>
      <c r="TRN4" s="157"/>
      <c r="TRO4" s="157"/>
      <c r="TRP4" s="157"/>
      <c r="TRQ4" s="157"/>
      <c r="TRR4" s="157"/>
      <c r="TRS4" s="157"/>
      <c r="TRT4" s="157"/>
      <c r="TRU4" s="157"/>
      <c r="TRV4" s="157"/>
      <c r="TRW4" s="157"/>
      <c r="TRX4" s="157"/>
      <c r="TRY4" s="157"/>
      <c r="TRZ4" s="157"/>
      <c r="TSA4" s="157"/>
      <c r="TSB4" s="157"/>
      <c r="TSC4" s="157"/>
      <c r="TSD4" s="157"/>
      <c r="TSE4" s="157"/>
      <c r="TSF4" s="157"/>
      <c r="TSG4" s="157"/>
      <c r="TSH4" s="157"/>
      <c r="TSI4" s="157"/>
      <c r="TSJ4" s="157"/>
      <c r="TSK4" s="157"/>
      <c r="TSL4" s="157"/>
      <c r="TSM4" s="157"/>
      <c r="TSN4" s="157"/>
      <c r="TSO4" s="157"/>
      <c r="TSP4" s="157"/>
      <c r="TSQ4" s="157"/>
      <c r="TSR4" s="157"/>
      <c r="TSS4" s="157"/>
      <c r="TST4" s="157"/>
      <c r="TSU4" s="157"/>
      <c r="TSV4" s="157"/>
      <c r="TSW4" s="157"/>
      <c r="TSX4" s="157"/>
      <c r="TSY4" s="157"/>
      <c r="TSZ4" s="157"/>
      <c r="TTA4" s="157"/>
      <c r="TTB4" s="157"/>
      <c r="TTC4" s="157"/>
      <c r="TTD4" s="157"/>
      <c r="TTE4" s="157"/>
      <c r="TTF4" s="157"/>
      <c r="TTG4" s="157"/>
      <c r="TTH4" s="157"/>
      <c r="TTI4" s="157"/>
      <c r="TTJ4" s="157"/>
      <c r="TTK4" s="157"/>
      <c r="TTL4" s="157"/>
      <c r="TTM4" s="157"/>
      <c r="TTN4" s="157"/>
      <c r="TTO4" s="157"/>
      <c r="TTP4" s="157"/>
      <c r="TTQ4" s="157"/>
      <c r="TTR4" s="157"/>
      <c r="TTS4" s="157"/>
      <c r="TTT4" s="157"/>
      <c r="TTU4" s="157"/>
      <c r="TTV4" s="157"/>
      <c r="TTW4" s="157"/>
      <c r="TTX4" s="157"/>
      <c r="TTY4" s="157"/>
      <c r="TTZ4" s="157"/>
      <c r="TUA4" s="157"/>
      <c r="TUB4" s="157"/>
      <c r="TUC4" s="157"/>
      <c r="TUD4" s="157"/>
      <c r="TUE4" s="157"/>
      <c r="TUF4" s="157"/>
      <c r="TUG4" s="157"/>
      <c r="TUH4" s="157"/>
      <c r="TUI4" s="157"/>
      <c r="TUJ4" s="157"/>
      <c r="TUK4" s="157"/>
      <c r="TUL4" s="157"/>
      <c r="TUM4" s="157"/>
      <c r="TUN4" s="157"/>
      <c r="TUO4" s="157"/>
      <c r="TUP4" s="157"/>
      <c r="TUQ4" s="157"/>
      <c r="TUR4" s="157"/>
      <c r="TUS4" s="157"/>
      <c r="TUT4" s="157"/>
      <c r="TUU4" s="157"/>
      <c r="TUV4" s="157"/>
      <c r="TUW4" s="157"/>
      <c r="TUX4" s="157"/>
      <c r="TUY4" s="157"/>
      <c r="TUZ4" s="157"/>
      <c r="TVA4" s="157"/>
      <c r="TVB4" s="157"/>
      <c r="TVC4" s="157"/>
      <c r="TVD4" s="157"/>
      <c r="TVE4" s="157"/>
      <c r="TVF4" s="157"/>
      <c r="TVG4" s="157"/>
      <c r="TVH4" s="157"/>
      <c r="TVI4" s="157"/>
      <c r="TVJ4" s="157"/>
      <c r="TVK4" s="157"/>
      <c r="TVL4" s="157"/>
      <c r="TVM4" s="157"/>
      <c r="TVN4" s="157"/>
      <c r="TVO4" s="157"/>
      <c r="TVP4" s="157"/>
      <c r="TVQ4" s="157"/>
      <c r="TVR4" s="157"/>
      <c r="TVS4" s="157"/>
      <c r="TVT4" s="157"/>
      <c r="TVU4" s="157"/>
      <c r="TVV4" s="157"/>
      <c r="TVW4" s="157"/>
      <c r="TVX4" s="157"/>
      <c r="TVY4" s="157"/>
      <c r="TVZ4" s="157"/>
      <c r="TWA4" s="157"/>
      <c r="TWB4" s="157"/>
      <c r="TWC4" s="157"/>
      <c r="TWD4" s="157"/>
      <c r="TWE4" s="157"/>
      <c r="TWF4" s="157"/>
      <c r="TWG4" s="157"/>
      <c r="TWH4" s="157"/>
      <c r="TWI4" s="157"/>
      <c r="TWJ4" s="157"/>
      <c r="TWK4" s="157"/>
      <c r="TWL4" s="157"/>
      <c r="TWM4" s="157"/>
      <c r="TWN4" s="157"/>
      <c r="TWO4" s="157"/>
      <c r="TWP4" s="157"/>
      <c r="TWQ4" s="157"/>
      <c r="TWR4" s="157"/>
      <c r="TWS4" s="157"/>
      <c r="TWT4" s="157"/>
      <c r="TWU4" s="157"/>
      <c r="TWV4" s="157"/>
      <c r="TWW4" s="157"/>
      <c r="TWX4" s="157"/>
      <c r="TWY4" s="157"/>
      <c r="TWZ4" s="157"/>
      <c r="TXA4" s="157"/>
      <c r="TXB4" s="157"/>
      <c r="TXC4" s="157"/>
      <c r="TXD4" s="157"/>
      <c r="TXE4" s="157"/>
      <c r="TXF4" s="157"/>
      <c r="TXG4" s="157"/>
      <c r="TXH4" s="157"/>
      <c r="TXI4" s="157"/>
      <c r="TXJ4" s="157"/>
      <c r="TXK4" s="157"/>
      <c r="TXL4" s="157"/>
      <c r="TXM4" s="157"/>
      <c r="TXN4" s="157"/>
      <c r="TXO4" s="157"/>
      <c r="TXP4" s="157"/>
      <c r="TXQ4" s="157"/>
      <c r="TXR4" s="157"/>
      <c r="TXS4" s="157"/>
      <c r="TXT4" s="157"/>
      <c r="TXU4" s="157"/>
      <c r="TXV4" s="157"/>
      <c r="TXW4" s="157"/>
      <c r="TXX4" s="157"/>
      <c r="TXY4" s="157"/>
      <c r="TXZ4" s="157"/>
      <c r="TYA4" s="157"/>
      <c r="TYB4" s="157"/>
      <c r="TYC4" s="157"/>
      <c r="TYD4" s="157"/>
      <c r="TYE4" s="157"/>
      <c r="TYF4" s="157"/>
      <c r="TYG4" s="157"/>
      <c r="TYH4" s="157"/>
      <c r="TYI4" s="157"/>
      <c r="TYJ4" s="157"/>
      <c r="TYK4" s="157"/>
      <c r="TYL4" s="157"/>
      <c r="TYM4" s="157"/>
      <c r="TYN4" s="157"/>
      <c r="TYO4" s="157"/>
      <c r="TYP4" s="157"/>
      <c r="TYQ4" s="157"/>
      <c r="TYR4" s="157"/>
      <c r="TYS4" s="157"/>
      <c r="TYT4" s="157"/>
      <c r="TYU4" s="157"/>
      <c r="TYV4" s="157"/>
      <c r="TYW4" s="157"/>
      <c r="TYX4" s="157"/>
      <c r="TYY4" s="157"/>
      <c r="TYZ4" s="157"/>
      <c r="TZA4" s="157"/>
      <c r="TZB4" s="157"/>
      <c r="TZC4" s="157"/>
      <c r="TZD4" s="157"/>
      <c r="TZE4" s="157"/>
      <c r="TZF4" s="157"/>
      <c r="TZG4" s="157"/>
      <c r="TZH4" s="157"/>
      <c r="TZI4" s="157"/>
      <c r="TZJ4" s="157"/>
      <c r="TZK4" s="157"/>
      <c r="TZL4" s="157"/>
      <c r="TZM4" s="157"/>
      <c r="TZN4" s="157"/>
      <c r="TZO4" s="157"/>
      <c r="TZP4" s="157"/>
      <c r="TZQ4" s="157"/>
      <c r="TZR4" s="157"/>
      <c r="TZS4" s="157"/>
      <c r="TZT4" s="157"/>
      <c r="TZU4" s="157"/>
      <c r="TZV4" s="157"/>
      <c r="TZW4" s="157"/>
      <c r="TZX4" s="157"/>
      <c r="TZY4" s="157"/>
      <c r="TZZ4" s="157"/>
      <c r="UAA4" s="157"/>
      <c r="UAB4" s="157"/>
      <c r="UAC4" s="157"/>
      <c r="UAD4" s="157"/>
      <c r="UAE4" s="157"/>
      <c r="UAF4" s="157"/>
      <c r="UAG4" s="157"/>
      <c r="UAH4" s="157"/>
      <c r="UAI4" s="157"/>
      <c r="UAJ4" s="157"/>
      <c r="UAK4" s="157"/>
      <c r="UAL4" s="157"/>
      <c r="UAM4" s="157"/>
      <c r="UAN4" s="157"/>
      <c r="UAO4" s="157"/>
      <c r="UAP4" s="157"/>
      <c r="UAQ4" s="157"/>
      <c r="UAR4" s="157"/>
      <c r="UAS4" s="157"/>
      <c r="UAT4" s="157"/>
      <c r="UAU4" s="157"/>
      <c r="UAV4" s="157"/>
      <c r="UAW4" s="157"/>
      <c r="UAX4" s="157"/>
      <c r="UAY4" s="157"/>
      <c r="UAZ4" s="157"/>
      <c r="UBA4" s="157"/>
      <c r="UBB4" s="157"/>
      <c r="UBC4" s="157"/>
      <c r="UBD4" s="157"/>
      <c r="UBE4" s="157"/>
      <c r="UBF4" s="157"/>
      <c r="UBG4" s="157"/>
      <c r="UBH4" s="157"/>
      <c r="UBI4" s="157"/>
      <c r="UBJ4" s="157"/>
      <c r="UBK4" s="157"/>
      <c r="UBL4" s="157"/>
      <c r="UBM4" s="157"/>
      <c r="UBN4" s="157"/>
      <c r="UBO4" s="157"/>
      <c r="UBP4" s="157"/>
      <c r="UBQ4" s="157"/>
      <c r="UBR4" s="157"/>
      <c r="UBS4" s="157"/>
      <c r="UBT4" s="157"/>
      <c r="UBU4" s="157"/>
      <c r="UBV4" s="157"/>
      <c r="UBW4" s="157"/>
      <c r="UBX4" s="157"/>
      <c r="UBY4" s="157"/>
      <c r="UBZ4" s="157"/>
      <c r="UCA4" s="157"/>
      <c r="UCB4" s="157"/>
      <c r="UCC4" s="157"/>
      <c r="UCD4" s="157"/>
      <c r="UCE4" s="157"/>
      <c r="UCF4" s="157"/>
      <c r="UCG4" s="157"/>
      <c r="UCH4" s="157"/>
      <c r="UCI4" s="157"/>
      <c r="UCJ4" s="157"/>
      <c r="UCK4" s="157"/>
      <c r="UCL4" s="157"/>
      <c r="UCM4" s="157"/>
      <c r="UCN4" s="157"/>
      <c r="UCO4" s="157"/>
      <c r="UCP4" s="157"/>
      <c r="UCQ4" s="157"/>
      <c r="UCR4" s="157"/>
      <c r="UCS4" s="157"/>
      <c r="UCT4" s="157"/>
      <c r="UCU4" s="157"/>
      <c r="UCV4" s="157"/>
      <c r="UCW4" s="157"/>
      <c r="UCX4" s="157"/>
      <c r="UCY4" s="157"/>
      <c r="UCZ4" s="157"/>
      <c r="UDA4" s="157"/>
      <c r="UDB4" s="157"/>
      <c r="UDC4" s="157"/>
      <c r="UDD4" s="157"/>
      <c r="UDE4" s="157"/>
      <c r="UDF4" s="157"/>
      <c r="UDG4" s="157"/>
      <c r="UDH4" s="157"/>
      <c r="UDI4" s="157"/>
      <c r="UDJ4" s="157"/>
      <c r="UDK4" s="157"/>
      <c r="UDL4" s="157"/>
      <c r="UDM4" s="157"/>
      <c r="UDN4" s="157"/>
      <c r="UDO4" s="157"/>
      <c r="UDP4" s="157"/>
      <c r="UDQ4" s="157"/>
      <c r="UDR4" s="157"/>
      <c r="UDS4" s="157"/>
      <c r="UDT4" s="157"/>
      <c r="UDU4" s="157"/>
      <c r="UDV4" s="157"/>
      <c r="UDW4" s="157"/>
      <c r="UDX4" s="157"/>
      <c r="UDY4" s="157"/>
      <c r="UDZ4" s="157"/>
      <c r="UEA4" s="157"/>
      <c r="UEB4" s="157"/>
      <c r="UEC4" s="157"/>
      <c r="UED4" s="157"/>
      <c r="UEE4" s="157"/>
      <c r="UEF4" s="157"/>
      <c r="UEG4" s="157"/>
      <c r="UEH4" s="157"/>
      <c r="UEI4" s="157"/>
      <c r="UEJ4" s="157"/>
      <c r="UEK4" s="157"/>
      <c r="UEL4" s="157"/>
      <c r="UEM4" s="157"/>
      <c r="UEN4" s="157"/>
      <c r="UEO4" s="157"/>
      <c r="UEP4" s="157"/>
      <c r="UEQ4" s="157"/>
      <c r="UER4" s="157"/>
      <c r="UES4" s="157"/>
      <c r="UET4" s="157"/>
      <c r="UEU4" s="157"/>
      <c r="UEV4" s="157"/>
      <c r="UEW4" s="157"/>
      <c r="UEX4" s="157"/>
      <c r="UEY4" s="157"/>
      <c r="UEZ4" s="157"/>
      <c r="UFA4" s="157"/>
      <c r="UFB4" s="157"/>
      <c r="UFC4" s="157"/>
      <c r="UFD4" s="157"/>
      <c r="UFE4" s="157"/>
      <c r="UFF4" s="157"/>
      <c r="UFG4" s="157"/>
      <c r="UFH4" s="157"/>
      <c r="UFI4" s="157"/>
      <c r="UFJ4" s="157"/>
      <c r="UFK4" s="157"/>
      <c r="UFL4" s="157"/>
      <c r="UFM4" s="157"/>
      <c r="UFN4" s="157"/>
      <c r="UFO4" s="157"/>
      <c r="UFP4" s="157"/>
      <c r="UFQ4" s="157"/>
      <c r="UFR4" s="157"/>
      <c r="UFS4" s="157"/>
      <c r="UFT4" s="157"/>
      <c r="UFU4" s="157"/>
      <c r="UFV4" s="157"/>
      <c r="UFW4" s="157"/>
      <c r="UFX4" s="157"/>
      <c r="UFY4" s="157"/>
      <c r="UFZ4" s="157"/>
      <c r="UGA4" s="157"/>
      <c r="UGB4" s="157"/>
      <c r="UGC4" s="157"/>
      <c r="UGD4" s="157"/>
      <c r="UGE4" s="157"/>
      <c r="UGF4" s="157"/>
      <c r="UGG4" s="157"/>
      <c r="UGH4" s="157"/>
      <c r="UGI4" s="157"/>
      <c r="UGJ4" s="157"/>
      <c r="UGK4" s="157"/>
      <c r="UGL4" s="157"/>
      <c r="UGM4" s="157"/>
      <c r="UGN4" s="157"/>
      <c r="UGO4" s="157"/>
      <c r="UGP4" s="157"/>
      <c r="UGQ4" s="157"/>
      <c r="UGR4" s="157"/>
      <c r="UGS4" s="157"/>
      <c r="UGT4" s="157"/>
      <c r="UGU4" s="157"/>
      <c r="UGV4" s="157"/>
      <c r="UGW4" s="157"/>
      <c r="UGX4" s="157"/>
      <c r="UGY4" s="157"/>
      <c r="UGZ4" s="157"/>
      <c r="UHA4" s="157"/>
      <c r="UHB4" s="157"/>
      <c r="UHC4" s="157"/>
      <c r="UHD4" s="157"/>
      <c r="UHE4" s="157"/>
      <c r="UHF4" s="157"/>
      <c r="UHG4" s="157"/>
      <c r="UHH4" s="157"/>
      <c r="UHI4" s="157"/>
      <c r="UHJ4" s="157"/>
      <c r="UHK4" s="157"/>
      <c r="UHL4" s="157"/>
      <c r="UHM4" s="157"/>
      <c r="UHN4" s="157"/>
      <c r="UHO4" s="157"/>
      <c r="UHP4" s="157"/>
      <c r="UHQ4" s="157"/>
      <c r="UHR4" s="157"/>
      <c r="UHS4" s="157"/>
      <c r="UHT4" s="157"/>
      <c r="UHU4" s="157"/>
      <c r="UHV4" s="157"/>
      <c r="UHW4" s="157"/>
      <c r="UHX4" s="157"/>
      <c r="UHY4" s="157"/>
      <c r="UHZ4" s="157"/>
      <c r="UIA4" s="157"/>
      <c r="UIB4" s="157"/>
      <c r="UIC4" s="157"/>
      <c r="UID4" s="157"/>
      <c r="UIE4" s="157"/>
      <c r="UIF4" s="157"/>
      <c r="UIG4" s="157"/>
      <c r="UIH4" s="157"/>
      <c r="UII4" s="157"/>
      <c r="UIJ4" s="157"/>
      <c r="UIK4" s="157"/>
      <c r="UIL4" s="157"/>
      <c r="UIM4" s="157"/>
      <c r="UIN4" s="157"/>
      <c r="UIO4" s="157"/>
      <c r="UIP4" s="157"/>
      <c r="UIQ4" s="157"/>
      <c r="UIR4" s="157"/>
      <c r="UIS4" s="157"/>
      <c r="UIT4" s="157"/>
      <c r="UIU4" s="157"/>
      <c r="UIV4" s="157"/>
      <c r="UIW4" s="157"/>
      <c r="UIX4" s="157"/>
      <c r="UIY4" s="157"/>
      <c r="UIZ4" s="157"/>
      <c r="UJA4" s="157"/>
      <c r="UJB4" s="157"/>
      <c r="UJC4" s="157"/>
      <c r="UJD4" s="157"/>
      <c r="UJE4" s="157"/>
      <c r="UJF4" s="157"/>
      <c r="UJG4" s="157"/>
      <c r="UJH4" s="157"/>
      <c r="UJI4" s="157"/>
      <c r="UJJ4" s="157"/>
      <c r="UJK4" s="157"/>
      <c r="UJL4" s="157"/>
      <c r="UJM4" s="157"/>
      <c r="UJN4" s="157"/>
      <c r="UJO4" s="157"/>
      <c r="UJP4" s="157"/>
      <c r="UJQ4" s="157"/>
      <c r="UJR4" s="157"/>
      <c r="UJS4" s="157"/>
      <c r="UJT4" s="157"/>
      <c r="UJU4" s="157"/>
      <c r="UJV4" s="157"/>
      <c r="UJW4" s="157"/>
      <c r="UJX4" s="157"/>
      <c r="UJY4" s="157"/>
      <c r="UJZ4" s="157"/>
      <c r="UKA4" s="157"/>
      <c r="UKB4" s="157"/>
      <c r="UKC4" s="157"/>
      <c r="UKD4" s="157"/>
      <c r="UKE4" s="157"/>
      <c r="UKF4" s="157"/>
      <c r="UKG4" s="157"/>
      <c r="UKH4" s="157"/>
      <c r="UKI4" s="157"/>
      <c r="UKJ4" s="157"/>
      <c r="UKK4" s="157"/>
      <c r="UKL4" s="157"/>
      <c r="UKM4" s="157"/>
      <c r="UKN4" s="157"/>
      <c r="UKO4" s="157"/>
      <c r="UKP4" s="157"/>
      <c r="UKQ4" s="157"/>
      <c r="UKR4" s="157"/>
      <c r="UKS4" s="157"/>
      <c r="UKT4" s="157"/>
      <c r="UKU4" s="157"/>
      <c r="UKV4" s="157"/>
      <c r="UKW4" s="157"/>
      <c r="UKX4" s="157"/>
      <c r="UKY4" s="157"/>
      <c r="UKZ4" s="157"/>
      <c r="ULA4" s="157"/>
      <c r="ULB4" s="157"/>
      <c r="ULC4" s="157"/>
      <c r="ULD4" s="157"/>
      <c r="ULE4" s="157"/>
      <c r="ULF4" s="157"/>
      <c r="ULG4" s="157"/>
      <c r="ULH4" s="157"/>
      <c r="ULI4" s="157"/>
      <c r="ULJ4" s="157"/>
      <c r="ULK4" s="157"/>
      <c r="ULL4" s="157"/>
      <c r="ULM4" s="157"/>
      <c r="ULN4" s="157"/>
      <c r="ULO4" s="157"/>
      <c r="ULP4" s="157"/>
      <c r="ULQ4" s="157"/>
      <c r="ULR4" s="157"/>
      <c r="ULS4" s="157"/>
      <c r="ULT4" s="157"/>
      <c r="ULU4" s="157"/>
      <c r="ULV4" s="157"/>
      <c r="ULW4" s="157"/>
      <c r="ULX4" s="157"/>
      <c r="ULY4" s="157"/>
      <c r="ULZ4" s="157"/>
      <c r="UMA4" s="157"/>
      <c r="UMB4" s="157"/>
      <c r="UMC4" s="157"/>
      <c r="UMD4" s="157"/>
      <c r="UME4" s="157"/>
      <c r="UMF4" s="157"/>
      <c r="UMG4" s="157"/>
      <c r="UMH4" s="157"/>
      <c r="UMI4" s="157"/>
      <c r="UMJ4" s="157"/>
      <c r="UMK4" s="157"/>
      <c r="UML4" s="157"/>
      <c r="UMM4" s="157"/>
      <c r="UMN4" s="157"/>
      <c r="UMO4" s="157"/>
      <c r="UMP4" s="157"/>
      <c r="UMQ4" s="157"/>
      <c r="UMR4" s="157"/>
      <c r="UMS4" s="157"/>
      <c r="UMT4" s="157"/>
      <c r="UMU4" s="157"/>
      <c r="UMV4" s="157"/>
      <c r="UMW4" s="157"/>
      <c r="UMX4" s="157"/>
      <c r="UMY4" s="157"/>
      <c r="UMZ4" s="157"/>
      <c r="UNA4" s="157"/>
      <c r="UNB4" s="157"/>
      <c r="UNC4" s="157"/>
      <c r="UND4" s="157"/>
      <c r="UNE4" s="157"/>
      <c r="UNF4" s="157"/>
      <c r="UNG4" s="157"/>
      <c r="UNH4" s="157"/>
      <c r="UNI4" s="157"/>
      <c r="UNJ4" s="157"/>
      <c r="UNK4" s="157"/>
      <c r="UNL4" s="157"/>
      <c r="UNM4" s="157"/>
      <c r="UNN4" s="157"/>
      <c r="UNO4" s="157"/>
      <c r="UNP4" s="157"/>
      <c r="UNQ4" s="157"/>
      <c r="UNR4" s="157"/>
      <c r="UNS4" s="157"/>
      <c r="UNT4" s="157"/>
      <c r="UNU4" s="157"/>
      <c r="UNV4" s="157"/>
      <c r="UNW4" s="157"/>
      <c r="UNX4" s="157"/>
      <c r="UNY4" s="157"/>
      <c r="UNZ4" s="157"/>
      <c r="UOA4" s="157"/>
      <c r="UOB4" s="157"/>
      <c r="UOC4" s="157"/>
      <c r="UOD4" s="157"/>
      <c r="UOE4" s="157"/>
      <c r="UOF4" s="157"/>
      <c r="UOG4" s="157"/>
      <c r="UOH4" s="157"/>
      <c r="UOI4" s="157"/>
      <c r="UOJ4" s="157"/>
      <c r="UOK4" s="157"/>
      <c r="UOL4" s="157"/>
      <c r="UOM4" s="157"/>
      <c r="UON4" s="157"/>
      <c r="UOO4" s="157"/>
      <c r="UOP4" s="157"/>
      <c r="UOQ4" s="157"/>
      <c r="UOR4" s="157"/>
      <c r="UOS4" s="157"/>
      <c r="UOT4" s="157"/>
      <c r="UOU4" s="157"/>
      <c r="UOV4" s="157"/>
      <c r="UOW4" s="157"/>
      <c r="UOX4" s="157"/>
      <c r="UOY4" s="157"/>
      <c r="UOZ4" s="157"/>
      <c r="UPA4" s="157"/>
      <c r="UPB4" s="157"/>
      <c r="UPC4" s="157"/>
      <c r="UPD4" s="157"/>
      <c r="UPE4" s="157"/>
      <c r="UPF4" s="157"/>
      <c r="UPG4" s="157"/>
      <c r="UPH4" s="157"/>
      <c r="UPI4" s="157"/>
      <c r="UPJ4" s="157"/>
      <c r="UPK4" s="157"/>
      <c r="UPL4" s="157"/>
      <c r="UPM4" s="157"/>
      <c r="UPN4" s="157"/>
      <c r="UPO4" s="157"/>
      <c r="UPP4" s="157"/>
      <c r="UPQ4" s="157"/>
      <c r="UPR4" s="157"/>
      <c r="UPS4" s="157"/>
      <c r="UPT4" s="157"/>
      <c r="UPU4" s="157"/>
      <c r="UPV4" s="157"/>
      <c r="UPW4" s="157"/>
      <c r="UPX4" s="157"/>
      <c r="UPY4" s="157"/>
      <c r="UPZ4" s="157"/>
      <c r="UQA4" s="157"/>
      <c r="UQB4" s="157"/>
      <c r="UQC4" s="157"/>
      <c r="UQD4" s="157"/>
      <c r="UQE4" s="157"/>
      <c r="UQF4" s="157"/>
      <c r="UQG4" s="157"/>
      <c r="UQH4" s="157"/>
      <c r="UQI4" s="157"/>
      <c r="UQJ4" s="157"/>
      <c r="UQK4" s="157"/>
      <c r="UQL4" s="157"/>
      <c r="UQM4" s="157"/>
      <c r="UQN4" s="157"/>
      <c r="UQO4" s="157"/>
      <c r="UQP4" s="157"/>
      <c r="UQQ4" s="157"/>
      <c r="UQR4" s="157"/>
      <c r="UQS4" s="157"/>
      <c r="UQT4" s="157"/>
      <c r="UQU4" s="157"/>
      <c r="UQV4" s="157"/>
      <c r="UQW4" s="157"/>
      <c r="UQX4" s="157"/>
      <c r="UQY4" s="157"/>
      <c r="UQZ4" s="157"/>
      <c r="URA4" s="157"/>
      <c r="URB4" s="157"/>
      <c r="URC4" s="157"/>
      <c r="URD4" s="157"/>
      <c r="URE4" s="157"/>
      <c r="URF4" s="157"/>
      <c r="URG4" s="157"/>
      <c r="URH4" s="157"/>
      <c r="URI4" s="157"/>
      <c r="URJ4" s="157"/>
      <c r="URK4" s="157"/>
      <c r="URL4" s="157"/>
      <c r="URM4" s="157"/>
      <c r="URN4" s="157"/>
      <c r="URO4" s="157"/>
      <c r="URP4" s="157"/>
      <c r="URQ4" s="157"/>
      <c r="URR4" s="157"/>
      <c r="URS4" s="157"/>
      <c r="URT4" s="157"/>
      <c r="URU4" s="157"/>
      <c r="URV4" s="157"/>
      <c r="URW4" s="157"/>
      <c r="URX4" s="157"/>
      <c r="URY4" s="157"/>
      <c r="URZ4" s="157"/>
      <c r="USA4" s="157"/>
      <c r="USB4" s="157"/>
      <c r="USC4" s="157"/>
      <c r="USD4" s="157"/>
      <c r="USE4" s="157"/>
      <c r="USF4" s="157"/>
      <c r="USG4" s="157"/>
      <c r="USH4" s="157"/>
      <c r="USI4" s="157"/>
      <c r="USJ4" s="157"/>
      <c r="USK4" s="157"/>
      <c r="USL4" s="157"/>
      <c r="USM4" s="157"/>
      <c r="USN4" s="157"/>
      <c r="USO4" s="157"/>
      <c r="USP4" s="157"/>
      <c r="USQ4" s="157"/>
      <c r="USR4" s="157"/>
      <c r="USS4" s="157"/>
      <c r="UST4" s="157"/>
      <c r="USU4" s="157"/>
      <c r="USV4" s="157"/>
      <c r="USW4" s="157"/>
      <c r="USX4" s="157"/>
      <c r="USY4" s="157"/>
      <c r="USZ4" s="157"/>
      <c r="UTA4" s="157"/>
      <c r="UTB4" s="157"/>
      <c r="UTC4" s="157"/>
      <c r="UTD4" s="157"/>
      <c r="UTE4" s="157"/>
      <c r="UTF4" s="157"/>
      <c r="UTG4" s="157"/>
      <c r="UTH4" s="157"/>
      <c r="UTI4" s="157"/>
      <c r="UTJ4" s="157"/>
      <c r="UTK4" s="157"/>
      <c r="UTL4" s="157"/>
      <c r="UTM4" s="157"/>
      <c r="UTN4" s="157"/>
      <c r="UTO4" s="157"/>
      <c r="UTP4" s="157"/>
      <c r="UTQ4" s="157"/>
      <c r="UTR4" s="157"/>
      <c r="UTS4" s="157"/>
      <c r="UTT4" s="157"/>
      <c r="UTU4" s="157"/>
      <c r="UTV4" s="157"/>
      <c r="UTW4" s="157"/>
      <c r="UTX4" s="157"/>
      <c r="UTY4" s="157"/>
      <c r="UTZ4" s="157"/>
      <c r="UUA4" s="157"/>
      <c r="UUB4" s="157"/>
      <c r="UUC4" s="157"/>
      <c r="UUD4" s="157"/>
      <c r="UUE4" s="157"/>
      <c r="UUF4" s="157"/>
      <c r="UUG4" s="157"/>
      <c r="UUH4" s="157"/>
      <c r="UUI4" s="157"/>
      <c r="UUJ4" s="157"/>
      <c r="UUK4" s="157"/>
      <c r="UUL4" s="157"/>
      <c r="UUM4" s="157"/>
      <c r="UUN4" s="157"/>
      <c r="UUO4" s="157"/>
      <c r="UUP4" s="157"/>
      <c r="UUQ4" s="157"/>
      <c r="UUR4" s="157"/>
      <c r="UUS4" s="157"/>
      <c r="UUT4" s="157"/>
      <c r="UUU4" s="157"/>
      <c r="UUV4" s="157"/>
      <c r="UUW4" s="157"/>
      <c r="UUX4" s="157"/>
      <c r="UUY4" s="157"/>
      <c r="UUZ4" s="157"/>
      <c r="UVA4" s="157"/>
      <c r="UVB4" s="157"/>
      <c r="UVC4" s="157"/>
      <c r="UVD4" s="157"/>
      <c r="UVE4" s="157"/>
      <c r="UVF4" s="157"/>
      <c r="UVG4" s="157"/>
      <c r="UVH4" s="157"/>
      <c r="UVI4" s="157"/>
      <c r="UVJ4" s="157"/>
      <c r="UVK4" s="157"/>
      <c r="UVL4" s="157"/>
      <c r="UVM4" s="157"/>
      <c r="UVN4" s="157"/>
      <c r="UVO4" s="157"/>
      <c r="UVP4" s="157"/>
      <c r="UVQ4" s="157"/>
      <c r="UVR4" s="157"/>
      <c r="UVS4" s="157"/>
      <c r="UVT4" s="157"/>
      <c r="UVU4" s="157"/>
      <c r="UVV4" s="157"/>
      <c r="UVW4" s="157"/>
      <c r="UVX4" s="157"/>
      <c r="UVY4" s="157"/>
      <c r="UVZ4" s="157"/>
      <c r="UWA4" s="157"/>
      <c r="UWB4" s="157"/>
      <c r="UWC4" s="157"/>
      <c r="UWD4" s="157"/>
      <c r="UWE4" s="157"/>
      <c r="UWF4" s="157"/>
      <c r="UWG4" s="157"/>
      <c r="UWH4" s="157"/>
      <c r="UWI4" s="157"/>
      <c r="UWJ4" s="157"/>
      <c r="UWK4" s="157"/>
      <c r="UWL4" s="157"/>
      <c r="UWM4" s="157"/>
      <c r="UWN4" s="157"/>
      <c r="UWO4" s="157"/>
      <c r="UWP4" s="157"/>
      <c r="UWQ4" s="157"/>
      <c r="UWR4" s="157"/>
      <c r="UWS4" s="157"/>
      <c r="UWT4" s="157"/>
      <c r="UWU4" s="157"/>
      <c r="UWV4" s="157"/>
      <c r="UWW4" s="157"/>
      <c r="UWX4" s="157"/>
      <c r="UWY4" s="157"/>
      <c r="UWZ4" s="157"/>
      <c r="UXA4" s="157"/>
      <c r="UXB4" s="157"/>
      <c r="UXC4" s="157"/>
      <c r="UXD4" s="157"/>
      <c r="UXE4" s="157"/>
      <c r="UXF4" s="157"/>
      <c r="UXG4" s="157"/>
      <c r="UXH4" s="157"/>
      <c r="UXI4" s="157"/>
      <c r="UXJ4" s="157"/>
      <c r="UXK4" s="157"/>
      <c r="UXL4" s="157"/>
      <c r="UXM4" s="157"/>
      <c r="UXN4" s="157"/>
      <c r="UXO4" s="157"/>
      <c r="UXP4" s="157"/>
      <c r="UXQ4" s="157"/>
      <c r="UXR4" s="157"/>
      <c r="UXS4" s="157"/>
      <c r="UXT4" s="157"/>
      <c r="UXU4" s="157"/>
      <c r="UXV4" s="157"/>
      <c r="UXW4" s="157"/>
      <c r="UXX4" s="157"/>
      <c r="UXY4" s="157"/>
      <c r="UXZ4" s="157"/>
      <c r="UYA4" s="157"/>
      <c r="UYB4" s="157"/>
      <c r="UYC4" s="157"/>
      <c r="UYD4" s="157"/>
      <c r="UYE4" s="157"/>
      <c r="UYF4" s="157"/>
      <c r="UYG4" s="157"/>
      <c r="UYH4" s="157"/>
      <c r="UYI4" s="157"/>
      <c r="UYJ4" s="157"/>
      <c r="UYK4" s="157"/>
      <c r="UYL4" s="157"/>
      <c r="UYM4" s="157"/>
      <c r="UYN4" s="157"/>
      <c r="UYO4" s="157"/>
      <c r="UYP4" s="157"/>
      <c r="UYQ4" s="157"/>
      <c r="UYR4" s="157"/>
      <c r="UYS4" s="157"/>
      <c r="UYT4" s="157"/>
      <c r="UYU4" s="157"/>
      <c r="UYV4" s="157"/>
      <c r="UYW4" s="157"/>
      <c r="UYX4" s="157"/>
      <c r="UYY4" s="157"/>
      <c r="UYZ4" s="157"/>
      <c r="UZA4" s="157"/>
      <c r="UZB4" s="157"/>
      <c r="UZC4" s="157"/>
      <c r="UZD4" s="157"/>
      <c r="UZE4" s="157"/>
      <c r="UZF4" s="157"/>
      <c r="UZG4" s="157"/>
      <c r="UZH4" s="157"/>
      <c r="UZI4" s="157"/>
      <c r="UZJ4" s="157"/>
      <c r="UZK4" s="157"/>
      <c r="UZL4" s="157"/>
      <c r="UZM4" s="157"/>
      <c r="UZN4" s="157"/>
      <c r="UZO4" s="157"/>
      <c r="UZP4" s="157"/>
      <c r="UZQ4" s="157"/>
      <c r="UZR4" s="157"/>
      <c r="UZS4" s="157"/>
      <c r="UZT4" s="157"/>
      <c r="UZU4" s="157"/>
      <c r="UZV4" s="157"/>
      <c r="UZW4" s="157"/>
      <c r="UZX4" s="157"/>
      <c r="UZY4" s="157"/>
      <c r="UZZ4" s="157"/>
      <c r="VAA4" s="157"/>
      <c r="VAB4" s="157"/>
      <c r="VAC4" s="157"/>
      <c r="VAD4" s="157"/>
      <c r="VAE4" s="157"/>
      <c r="VAF4" s="157"/>
      <c r="VAG4" s="157"/>
      <c r="VAH4" s="157"/>
      <c r="VAI4" s="157"/>
      <c r="VAJ4" s="157"/>
      <c r="VAK4" s="157"/>
      <c r="VAL4" s="157"/>
      <c r="VAM4" s="157"/>
      <c r="VAN4" s="157"/>
      <c r="VAO4" s="157"/>
      <c r="VAP4" s="157"/>
      <c r="VAQ4" s="157"/>
      <c r="VAR4" s="157"/>
      <c r="VAS4" s="157"/>
      <c r="VAT4" s="157"/>
      <c r="VAU4" s="157"/>
      <c r="VAV4" s="157"/>
      <c r="VAW4" s="157"/>
      <c r="VAX4" s="157"/>
      <c r="VAY4" s="157"/>
      <c r="VAZ4" s="157"/>
      <c r="VBA4" s="157"/>
      <c r="VBB4" s="157"/>
      <c r="VBC4" s="157"/>
      <c r="VBD4" s="157"/>
      <c r="VBE4" s="157"/>
      <c r="VBF4" s="157"/>
      <c r="VBG4" s="157"/>
      <c r="VBH4" s="157"/>
      <c r="VBI4" s="157"/>
      <c r="VBJ4" s="157"/>
      <c r="VBK4" s="157"/>
      <c r="VBL4" s="157"/>
      <c r="VBM4" s="157"/>
      <c r="VBN4" s="157"/>
      <c r="VBO4" s="157"/>
      <c r="VBP4" s="157"/>
      <c r="VBQ4" s="157"/>
      <c r="VBR4" s="157"/>
      <c r="VBS4" s="157"/>
      <c r="VBT4" s="157"/>
      <c r="VBU4" s="157"/>
      <c r="VBV4" s="157"/>
      <c r="VBW4" s="157"/>
      <c r="VBX4" s="157"/>
      <c r="VBY4" s="157"/>
      <c r="VBZ4" s="157"/>
      <c r="VCA4" s="157"/>
      <c r="VCB4" s="157"/>
      <c r="VCC4" s="157"/>
      <c r="VCD4" s="157"/>
      <c r="VCE4" s="157"/>
      <c r="VCF4" s="157"/>
      <c r="VCG4" s="157"/>
      <c r="VCH4" s="157"/>
      <c r="VCI4" s="157"/>
      <c r="VCJ4" s="157"/>
      <c r="VCK4" s="157"/>
      <c r="VCL4" s="157"/>
      <c r="VCM4" s="157"/>
      <c r="VCN4" s="157"/>
      <c r="VCO4" s="157"/>
      <c r="VCP4" s="157"/>
      <c r="VCQ4" s="157"/>
      <c r="VCR4" s="157"/>
      <c r="VCS4" s="157"/>
      <c r="VCT4" s="157"/>
      <c r="VCU4" s="157"/>
      <c r="VCV4" s="157"/>
      <c r="VCW4" s="157"/>
      <c r="VCX4" s="157"/>
      <c r="VCY4" s="157"/>
      <c r="VCZ4" s="157"/>
      <c r="VDA4" s="157"/>
      <c r="VDB4" s="157"/>
      <c r="VDC4" s="157"/>
      <c r="VDD4" s="157"/>
      <c r="VDE4" s="157"/>
      <c r="VDF4" s="157"/>
      <c r="VDG4" s="157"/>
      <c r="VDH4" s="157"/>
      <c r="VDI4" s="157"/>
      <c r="VDJ4" s="157"/>
      <c r="VDK4" s="157"/>
      <c r="VDL4" s="157"/>
      <c r="VDM4" s="157"/>
      <c r="VDN4" s="157"/>
      <c r="VDO4" s="157"/>
      <c r="VDP4" s="157"/>
      <c r="VDQ4" s="157"/>
      <c r="VDR4" s="157"/>
      <c r="VDS4" s="157"/>
      <c r="VDT4" s="157"/>
      <c r="VDU4" s="157"/>
      <c r="VDV4" s="157"/>
      <c r="VDW4" s="157"/>
      <c r="VDX4" s="157"/>
      <c r="VDY4" s="157"/>
      <c r="VDZ4" s="157"/>
      <c r="VEA4" s="157"/>
      <c r="VEB4" s="157"/>
      <c r="VEC4" s="157"/>
      <c r="VED4" s="157"/>
      <c r="VEE4" s="157"/>
      <c r="VEF4" s="157"/>
      <c r="VEG4" s="157"/>
      <c r="VEH4" s="157"/>
      <c r="VEI4" s="157"/>
      <c r="VEJ4" s="157"/>
      <c r="VEK4" s="157"/>
      <c r="VEL4" s="157"/>
      <c r="VEM4" s="157"/>
      <c r="VEN4" s="157"/>
      <c r="VEO4" s="157"/>
      <c r="VEP4" s="157"/>
      <c r="VEQ4" s="157"/>
      <c r="VER4" s="157"/>
      <c r="VES4" s="157"/>
      <c r="VET4" s="157"/>
      <c r="VEU4" s="157"/>
      <c r="VEV4" s="157"/>
      <c r="VEW4" s="157"/>
      <c r="VEX4" s="157"/>
      <c r="VEY4" s="157"/>
      <c r="VEZ4" s="157"/>
      <c r="VFA4" s="157"/>
      <c r="VFB4" s="157"/>
      <c r="VFC4" s="157"/>
      <c r="VFD4" s="157"/>
      <c r="VFE4" s="157"/>
      <c r="VFF4" s="157"/>
      <c r="VFG4" s="157"/>
      <c r="VFH4" s="157"/>
      <c r="VFI4" s="157"/>
      <c r="VFJ4" s="157"/>
      <c r="VFK4" s="157"/>
      <c r="VFL4" s="157"/>
      <c r="VFM4" s="157"/>
      <c r="VFN4" s="157"/>
      <c r="VFO4" s="157"/>
      <c r="VFP4" s="157"/>
      <c r="VFQ4" s="157"/>
      <c r="VFR4" s="157"/>
      <c r="VFS4" s="157"/>
      <c r="VFT4" s="157"/>
      <c r="VFU4" s="157"/>
      <c r="VFV4" s="157"/>
      <c r="VFW4" s="157"/>
      <c r="VFX4" s="157"/>
      <c r="VFY4" s="157"/>
      <c r="VFZ4" s="157"/>
      <c r="VGA4" s="157"/>
      <c r="VGB4" s="157"/>
      <c r="VGC4" s="157"/>
      <c r="VGD4" s="157"/>
      <c r="VGE4" s="157"/>
      <c r="VGF4" s="157"/>
      <c r="VGG4" s="157"/>
      <c r="VGH4" s="157"/>
      <c r="VGI4" s="157"/>
      <c r="VGJ4" s="157"/>
      <c r="VGK4" s="157"/>
      <c r="VGL4" s="157"/>
      <c r="VGM4" s="157"/>
      <c r="VGN4" s="157"/>
      <c r="VGO4" s="157"/>
      <c r="VGP4" s="157"/>
      <c r="VGQ4" s="157"/>
      <c r="VGR4" s="157"/>
      <c r="VGS4" s="157"/>
      <c r="VGT4" s="157"/>
      <c r="VGU4" s="157"/>
      <c r="VGV4" s="157"/>
      <c r="VGW4" s="157"/>
      <c r="VGX4" s="157"/>
      <c r="VGY4" s="157"/>
      <c r="VGZ4" s="157"/>
      <c r="VHA4" s="157"/>
      <c r="VHB4" s="157"/>
      <c r="VHC4" s="157"/>
      <c r="VHD4" s="157"/>
      <c r="VHE4" s="157"/>
      <c r="VHF4" s="157"/>
      <c r="VHG4" s="157"/>
      <c r="VHH4" s="157"/>
      <c r="VHI4" s="157"/>
      <c r="VHJ4" s="157"/>
      <c r="VHK4" s="157"/>
      <c r="VHL4" s="157"/>
      <c r="VHM4" s="157"/>
      <c r="VHN4" s="157"/>
      <c r="VHO4" s="157"/>
      <c r="VHP4" s="157"/>
      <c r="VHQ4" s="157"/>
      <c r="VHR4" s="157"/>
      <c r="VHS4" s="157"/>
      <c r="VHT4" s="157"/>
      <c r="VHU4" s="157"/>
      <c r="VHV4" s="157"/>
      <c r="VHW4" s="157"/>
      <c r="VHX4" s="157"/>
      <c r="VHY4" s="157"/>
      <c r="VHZ4" s="157"/>
      <c r="VIA4" s="157"/>
      <c r="VIB4" s="157"/>
      <c r="VIC4" s="157"/>
      <c r="VID4" s="157"/>
      <c r="VIE4" s="157"/>
      <c r="VIF4" s="157"/>
      <c r="VIG4" s="157"/>
      <c r="VIH4" s="157"/>
      <c r="VII4" s="157"/>
      <c r="VIJ4" s="157"/>
      <c r="VIK4" s="157"/>
      <c r="VIL4" s="157"/>
      <c r="VIM4" s="157"/>
      <c r="VIN4" s="157"/>
      <c r="VIO4" s="157"/>
      <c r="VIP4" s="157"/>
      <c r="VIQ4" s="157"/>
      <c r="VIR4" s="157"/>
      <c r="VIS4" s="157"/>
      <c r="VIT4" s="157"/>
      <c r="VIU4" s="157"/>
      <c r="VIV4" s="157"/>
      <c r="VIW4" s="157"/>
      <c r="VIX4" s="157"/>
      <c r="VIY4" s="157"/>
      <c r="VIZ4" s="157"/>
      <c r="VJA4" s="157"/>
      <c r="VJB4" s="157"/>
      <c r="VJC4" s="157"/>
      <c r="VJD4" s="157"/>
      <c r="VJE4" s="157"/>
      <c r="VJF4" s="157"/>
      <c r="VJG4" s="157"/>
      <c r="VJH4" s="157"/>
      <c r="VJI4" s="157"/>
      <c r="VJJ4" s="157"/>
      <c r="VJK4" s="157"/>
      <c r="VJL4" s="157"/>
      <c r="VJM4" s="157"/>
      <c r="VJN4" s="157"/>
      <c r="VJO4" s="157"/>
      <c r="VJP4" s="157"/>
      <c r="VJQ4" s="157"/>
      <c r="VJR4" s="157"/>
      <c r="VJS4" s="157"/>
      <c r="VJT4" s="157"/>
      <c r="VJU4" s="157"/>
      <c r="VJV4" s="157"/>
      <c r="VJW4" s="157"/>
      <c r="VJX4" s="157"/>
      <c r="VJY4" s="157"/>
      <c r="VJZ4" s="157"/>
      <c r="VKA4" s="157"/>
      <c r="VKB4" s="157"/>
      <c r="VKC4" s="157"/>
      <c r="VKD4" s="157"/>
      <c r="VKE4" s="157"/>
      <c r="VKF4" s="157"/>
      <c r="VKG4" s="157"/>
      <c r="VKH4" s="157"/>
      <c r="VKI4" s="157"/>
      <c r="VKJ4" s="157"/>
      <c r="VKK4" s="157"/>
      <c r="VKL4" s="157"/>
      <c r="VKM4" s="157"/>
      <c r="VKN4" s="157"/>
      <c r="VKO4" s="157"/>
      <c r="VKP4" s="157"/>
      <c r="VKQ4" s="157"/>
      <c r="VKR4" s="157"/>
      <c r="VKS4" s="157"/>
      <c r="VKT4" s="157"/>
      <c r="VKU4" s="157"/>
      <c r="VKV4" s="157"/>
      <c r="VKW4" s="157"/>
      <c r="VKX4" s="157"/>
      <c r="VKY4" s="157"/>
      <c r="VKZ4" s="157"/>
      <c r="VLA4" s="157"/>
      <c r="VLB4" s="157"/>
      <c r="VLC4" s="157"/>
      <c r="VLD4" s="157"/>
      <c r="VLE4" s="157"/>
      <c r="VLF4" s="157"/>
      <c r="VLG4" s="157"/>
      <c r="VLH4" s="157"/>
      <c r="VLI4" s="157"/>
      <c r="VLJ4" s="157"/>
      <c r="VLK4" s="157"/>
      <c r="VLL4" s="157"/>
      <c r="VLM4" s="157"/>
      <c r="VLN4" s="157"/>
      <c r="VLO4" s="157"/>
      <c r="VLP4" s="157"/>
      <c r="VLQ4" s="157"/>
      <c r="VLR4" s="157"/>
      <c r="VLS4" s="157"/>
      <c r="VLT4" s="157"/>
      <c r="VLU4" s="157"/>
      <c r="VLV4" s="157"/>
      <c r="VLW4" s="157"/>
      <c r="VLX4" s="157"/>
      <c r="VLY4" s="157"/>
      <c r="VLZ4" s="157"/>
      <c r="VMA4" s="157"/>
      <c r="VMB4" s="157"/>
      <c r="VMC4" s="157"/>
      <c r="VMD4" s="157"/>
      <c r="VME4" s="157"/>
      <c r="VMF4" s="157"/>
      <c r="VMG4" s="157"/>
      <c r="VMH4" s="157"/>
      <c r="VMI4" s="157"/>
      <c r="VMJ4" s="157"/>
      <c r="VMK4" s="157"/>
      <c r="VML4" s="157"/>
      <c r="VMM4" s="157"/>
      <c r="VMN4" s="157"/>
      <c r="VMO4" s="157"/>
      <c r="VMP4" s="157"/>
      <c r="VMQ4" s="157"/>
      <c r="VMR4" s="157"/>
      <c r="VMS4" s="157"/>
      <c r="VMT4" s="157"/>
      <c r="VMU4" s="157"/>
      <c r="VMV4" s="157"/>
      <c r="VMW4" s="157"/>
      <c r="VMX4" s="157"/>
      <c r="VMY4" s="157"/>
      <c r="VMZ4" s="157"/>
      <c r="VNA4" s="157"/>
      <c r="VNB4" s="157"/>
      <c r="VNC4" s="157"/>
      <c r="VND4" s="157"/>
      <c r="VNE4" s="157"/>
      <c r="VNF4" s="157"/>
      <c r="VNG4" s="157"/>
      <c r="VNH4" s="157"/>
      <c r="VNI4" s="157"/>
      <c r="VNJ4" s="157"/>
      <c r="VNK4" s="157"/>
      <c r="VNL4" s="157"/>
      <c r="VNM4" s="157"/>
      <c r="VNN4" s="157"/>
      <c r="VNO4" s="157"/>
      <c r="VNP4" s="157"/>
      <c r="VNQ4" s="157"/>
      <c r="VNR4" s="157"/>
      <c r="VNS4" s="157"/>
      <c r="VNT4" s="157"/>
      <c r="VNU4" s="157"/>
      <c r="VNV4" s="157"/>
      <c r="VNW4" s="157"/>
      <c r="VNX4" s="157"/>
      <c r="VNY4" s="157"/>
      <c r="VNZ4" s="157"/>
      <c r="VOA4" s="157"/>
      <c r="VOB4" s="157"/>
      <c r="VOC4" s="157"/>
      <c r="VOD4" s="157"/>
      <c r="VOE4" s="157"/>
      <c r="VOF4" s="157"/>
      <c r="VOG4" s="157"/>
      <c r="VOH4" s="157"/>
      <c r="VOI4" s="157"/>
      <c r="VOJ4" s="157"/>
      <c r="VOK4" s="157"/>
      <c r="VOL4" s="157"/>
      <c r="VOM4" s="157"/>
      <c r="VON4" s="157"/>
      <c r="VOO4" s="157"/>
      <c r="VOP4" s="157"/>
      <c r="VOQ4" s="157"/>
      <c r="VOR4" s="157"/>
      <c r="VOS4" s="157"/>
      <c r="VOT4" s="157"/>
      <c r="VOU4" s="157"/>
      <c r="VOV4" s="157"/>
      <c r="VOW4" s="157"/>
      <c r="VOX4" s="157"/>
      <c r="VOY4" s="157"/>
      <c r="VOZ4" s="157"/>
      <c r="VPA4" s="157"/>
      <c r="VPB4" s="157"/>
      <c r="VPC4" s="157"/>
      <c r="VPD4" s="157"/>
      <c r="VPE4" s="157"/>
      <c r="VPF4" s="157"/>
      <c r="VPG4" s="157"/>
      <c r="VPH4" s="157"/>
      <c r="VPI4" s="157"/>
      <c r="VPJ4" s="157"/>
      <c r="VPK4" s="157"/>
      <c r="VPL4" s="157"/>
      <c r="VPM4" s="157"/>
      <c r="VPN4" s="157"/>
      <c r="VPO4" s="157"/>
      <c r="VPP4" s="157"/>
      <c r="VPQ4" s="157"/>
      <c r="VPR4" s="157"/>
      <c r="VPS4" s="157"/>
      <c r="VPT4" s="157"/>
      <c r="VPU4" s="157"/>
      <c r="VPV4" s="157"/>
      <c r="VPW4" s="157"/>
      <c r="VPX4" s="157"/>
      <c r="VPY4" s="157"/>
      <c r="VPZ4" s="157"/>
      <c r="VQA4" s="157"/>
      <c r="VQB4" s="157"/>
      <c r="VQC4" s="157"/>
      <c r="VQD4" s="157"/>
      <c r="VQE4" s="157"/>
      <c r="VQF4" s="157"/>
      <c r="VQG4" s="157"/>
      <c r="VQH4" s="157"/>
      <c r="VQI4" s="157"/>
      <c r="VQJ4" s="157"/>
      <c r="VQK4" s="157"/>
      <c r="VQL4" s="157"/>
      <c r="VQM4" s="157"/>
      <c r="VQN4" s="157"/>
      <c r="VQO4" s="157"/>
      <c r="VQP4" s="157"/>
      <c r="VQQ4" s="157"/>
      <c r="VQR4" s="157"/>
      <c r="VQS4" s="157"/>
      <c r="VQT4" s="157"/>
      <c r="VQU4" s="157"/>
      <c r="VQV4" s="157"/>
      <c r="VQW4" s="157"/>
      <c r="VQX4" s="157"/>
      <c r="VQY4" s="157"/>
      <c r="VQZ4" s="157"/>
      <c r="VRA4" s="157"/>
      <c r="VRB4" s="157"/>
      <c r="VRC4" s="157"/>
      <c r="VRD4" s="157"/>
      <c r="VRE4" s="157"/>
      <c r="VRF4" s="157"/>
      <c r="VRG4" s="157"/>
      <c r="VRH4" s="157"/>
      <c r="VRI4" s="157"/>
      <c r="VRJ4" s="157"/>
      <c r="VRK4" s="157"/>
      <c r="VRL4" s="157"/>
      <c r="VRM4" s="157"/>
      <c r="VRN4" s="157"/>
      <c r="VRO4" s="157"/>
      <c r="VRP4" s="157"/>
      <c r="VRQ4" s="157"/>
      <c r="VRR4" s="157"/>
      <c r="VRS4" s="157"/>
      <c r="VRT4" s="157"/>
      <c r="VRU4" s="157"/>
      <c r="VRV4" s="157"/>
      <c r="VRW4" s="157"/>
      <c r="VRX4" s="157"/>
      <c r="VRY4" s="157"/>
      <c r="VRZ4" s="157"/>
      <c r="VSA4" s="157"/>
      <c r="VSB4" s="157"/>
      <c r="VSC4" s="157"/>
      <c r="VSD4" s="157"/>
      <c r="VSE4" s="157"/>
      <c r="VSF4" s="157"/>
      <c r="VSG4" s="157"/>
      <c r="VSH4" s="157"/>
      <c r="VSI4" s="157"/>
      <c r="VSJ4" s="157"/>
      <c r="VSK4" s="157"/>
      <c r="VSL4" s="157"/>
      <c r="VSM4" s="157"/>
      <c r="VSN4" s="157"/>
      <c r="VSO4" s="157"/>
      <c r="VSP4" s="157"/>
      <c r="VSQ4" s="157"/>
      <c r="VSR4" s="157"/>
      <c r="VSS4" s="157"/>
      <c r="VST4" s="157"/>
      <c r="VSU4" s="157"/>
      <c r="VSV4" s="157"/>
      <c r="VSW4" s="157"/>
      <c r="VSX4" s="157"/>
      <c r="VSY4" s="157"/>
      <c r="VSZ4" s="157"/>
      <c r="VTA4" s="157"/>
      <c r="VTB4" s="157"/>
      <c r="VTC4" s="157"/>
      <c r="VTD4" s="157"/>
      <c r="VTE4" s="157"/>
      <c r="VTF4" s="157"/>
      <c r="VTG4" s="157"/>
      <c r="VTH4" s="157"/>
      <c r="VTI4" s="157"/>
      <c r="VTJ4" s="157"/>
      <c r="VTK4" s="157"/>
      <c r="VTL4" s="157"/>
      <c r="VTM4" s="157"/>
      <c r="VTN4" s="157"/>
      <c r="VTO4" s="157"/>
      <c r="VTP4" s="157"/>
      <c r="VTQ4" s="157"/>
      <c r="VTR4" s="157"/>
      <c r="VTS4" s="157"/>
      <c r="VTT4" s="157"/>
      <c r="VTU4" s="157"/>
      <c r="VTV4" s="157"/>
      <c r="VTW4" s="157"/>
      <c r="VTX4" s="157"/>
      <c r="VTY4" s="157"/>
      <c r="VTZ4" s="157"/>
      <c r="VUA4" s="157"/>
      <c r="VUB4" s="157"/>
      <c r="VUC4" s="157"/>
      <c r="VUD4" s="157"/>
      <c r="VUE4" s="157"/>
      <c r="VUF4" s="157"/>
      <c r="VUG4" s="157"/>
      <c r="VUH4" s="157"/>
      <c r="VUI4" s="157"/>
      <c r="VUJ4" s="157"/>
      <c r="VUK4" s="157"/>
      <c r="VUL4" s="157"/>
      <c r="VUM4" s="157"/>
      <c r="VUN4" s="157"/>
      <c r="VUO4" s="157"/>
      <c r="VUP4" s="157"/>
      <c r="VUQ4" s="157"/>
      <c r="VUR4" s="157"/>
      <c r="VUS4" s="157"/>
      <c r="VUT4" s="157"/>
      <c r="VUU4" s="157"/>
      <c r="VUV4" s="157"/>
      <c r="VUW4" s="157"/>
      <c r="VUX4" s="157"/>
      <c r="VUY4" s="157"/>
      <c r="VUZ4" s="157"/>
      <c r="VVA4" s="157"/>
      <c r="VVB4" s="157"/>
      <c r="VVC4" s="157"/>
      <c r="VVD4" s="157"/>
      <c r="VVE4" s="157"/>
      <c r="VVF4" s="157"/>
      <c r="VVG4" s="157"/>
      <c r="VVH4" s="157"/>
      <c r="VVI4" s="157"/>
      <c r="VVJ4" s="157"/>
      <c r="VVK4" s="157"/>
      <c r="VVL4" s="157"/>
      <c r="VVM4" s="157"/>
      <c r="VVN4" s="157"/>
      <c r="VVO4" s="157"/>
      <c r="VVP4" s="157"/>
      <c r="VVQ4" s="157"/>
      <c r="VVR4" s="157"/>
      <c r="VVS4" s="157"/>
      <c r="VVT4" s="157"/>
      <c r="VVU4" s="157"/>
      <c r="VVV4" s="157"/>
      <c r="VVW4" s="157"/>
      <c r="VVX4" s="157"/>
      <c r="VVY4" s="157"/>
      <c r="VVZ4" s="157"/>
      <c r="VWA4" s="157"/>
      <c r="VWB4" s="157"/>
      <c r="VWC4" s="157"/>
      <c r="VWD4" s="157"/>
      <c r="VWE4" s="157"/>
      <c r="VWF4" s="157"/>
      <c r="VWG4" s="157"/>
      <c r="VWH4" s="157"/>
      <c r="VWI4" s="157"/>
      <c r="VWJ4" s="157"/>
      <c r="VWK4" s="157"/>
      <c r="VWL4" s="157"/>
      <c r="VWM4" s="157"/>
      <c r="VWN4" s="157"/>
      <c r="VWO4" s="157"/>
      <c r="VWP4" s="157"/>
      <c r="VWQ4" s="157"/>
      <c r="VWR4" s="157"/>
      <c r="VWS4" s="157"/>
      <c r="VWT4" s="157"/>
      <c r="VWU4" s="157"/>
      <c r="VWV4" s="157"/>
      <c r="VWW4" s="157"/>
      <c r="VWX4" s="157"/>
      <c r="VWY4" s="157"/>
      <c r="VWZ4" s="157"/>
      <c r="VXA4" s="157"/>
      <c r="VXB4" s="157"/>
      <c r="VXC4" s="157"/>
      <c r="VXD4" s="157"/>
      <c r="VXE4" s="157"/>
      <c r="VXF4" s="157"/>
      <c r="VXG4" s="157"/>
      <c r="VXH4" s="157"/>
      <c r="VXI4" s="157"/>
      <c r="VXJ4" s="157"/>
      <c r="VXK4" s="157"/>
      <c r="VXL4" s="157"/>
      <c r="VXM4" s="157"/>
      <c r="VXN4" s="157"/>
      <c r="VXO4" s="157"/>
      <c r="VXP4" s="157"/>
      <c r="VXQ4" s="157"/>
      <c r="VXR4" s="157"/>
      <c r="VXS4" s="157"/>
      <c r="VXT4" s="157"/>
      <c r="VXU4" s="157"/>
      <c r="VXV4" s="157"/>
      <c r="VXW4" s="157"/>
      <c r="VXX4" s="157"/>
      <c r="VXY4" s="157"/>
      <c r="VXZ4" s="157"/>
      <c r="VYA4" s="157"/>
      <c r="VYB4" s="157"/>
      <c r="VYC4" s="157"/>
      <c r="VYD4" s="157"/>
      <c r="VYE4" s="157"/>
      <c r="VYF4" s="157"/>
      <c r="VYG4" s="157"/>
      <c r="VYH4" s="157"/>
      <c r="VYI4" s="157"/>
      <c r="VYJ4" s="157"/>
      <c r="VYK4" s="157"/>
      <c r="VYL4" s="157"/>
      <c r="VYM4" s="157"/>
      <c r="VYN4" s="157"/>
      <c r="VYO4" s="157"/>
      <c r="VYP4" s="157"/>
      <c r="VYQ4" s="157"/>
      <c r="VYR4" s="157"/>
      <c r="VYS4" s="157"/>
      <c r="VYT4" s="157"/>
      <c r="VYU4" s="157"/>
      <c r="VYV4" s="157"/>
      <c r="VYW4" s="157"/>
      <c r="VYX4" s="157"/>
      <c r="VYY4" s="157"/>
      <c r="VYZ4" s="157"/>
      <c r="VZA4" s="157"/>
      <c r="VZB4" s="157"/>
      <c r="VZC4" s="157"/>
      <c r="VZD4" s="157"/>
      <c r="VZE4" s="157"/>
      <c r="VZF4" s="157"/>
      <c r="VZG4" s="157"/>
      <c r="VZH4" s="157"/>
      <c r="VZI4" s="157"/>
      <c r="VZJ4" s="157"/>
      <c r="VZK4" s="157"/>
      <c r="VZL4" s="157"/>
      <c r="VZM4" s="157"/>
      <c r="VZN4" s="157"/>
      <c r="VZO4" s="157"/>
      <c r="VZP4" s="157"/>
      <c r="VZQ4" s="157"/>
      <c r="VZR4" s="157"/>
      <c r="VZS4" s="157"/>
      <c r="VZT4" s="157"/>
      <c r="VZU4" s="157"/>
      <c r="VZV4" s="157"/>
      <c r="VZW4" s="157"/>
      <c r="VZX4" s="157"/>
      <c r="VZY4" s="157"/>
      <c r="VZZ4" s="157"/>
      <c r="WAA4" s="157"/>
      <c r="WAB4" s="157"/>
      <c r="WAC4" s="157"/>
      <c r="WAD4" s="157"/>
      <c r="WAE4" s="157"/>
      <c r="WAF4" s="157"/>
      <c r="WAG4" s="157"/>
      <c r="WAH4" s="157"/>
      <c r="WAI4" s="157"/>
      <c r="WAJ4" s="157"/>
      <c r="WAK4" s="157"/>
      <c r="WAL4" s="157"/>
      <c r="WAM4" s="157"/>
      <c r="WAN4" s="157"/>
      <c r="WAO4" s="157"/>
      <c r="WAP4" s="157"/>
      <c r="WAQ4" s="157"/>
      <c r="WAR4" s="157"/>
      <c r="WAS4" s="157"/>
      <c r="WAT4" s="157"/>
      <c r="WAU4" s="157"/>
      <c r="WAV4" s="157"/>
      <c r="WAW4" s="157"/>
      <c r="WAX4" s="157"/>
      <c r="WAY4" s="157"/>
      <c r="WAZ4" s="157"/>
      <c r="WBA4" s="157"/>
      <c r="WBB4" s="157"/>
      <c r="WBC4" s="157"/>
      <c r="WBD4" s="157"/>
      <c r="WBE4" s="157"/>
      <c r="WBF4" s="157"/>
      <c r="WBG4" s="157"/>
      <c r="WBH4" s="157"/>
      <c r="WBI4" s="157"/>
      <c r="WBJ4" s="157"/>
      <c r="WBK4" s="157"/>
      <c r="WBL4" s="157"/>
      <c r="WBM4" s="157"/>
      <c r="WBN4" s="157"/>
      <c r="WBO4" s="157"/>
      <c r="WBP4" s="157"/>
      <c r="WBQ4" s="157"/>
      <c r="WBR4" s="157"/>
      <c r="WBS4" s="157"/>
      <c r="WBT4" s="157"/>
      <c r="WBU4" s="157"/>
      <c r="WBV4" s="157"/>
      <c r="WBW4" s="157"/>
      <c r="WBX4" s="157"/>
      <c r="WBY4" s="157"/>
      <c r="WBZ4" s="157"/>
      <c r="WCA4" s="157"/>
      <c r="WCB4" s="157"/>
      <c r="WCC4" s="157"/>
      <c r="WCD4" s="157"/>
      <c r="WCE4" s="157"/>
      <c r="WCF4" s="157"/>
      <c r="WCG4" s="157"/>
      <c r="WCH4" s="157"/>
      <c r="WCI4" s="157"/>
      <c r="WCJ4" s="157"/>
      <c r="WCK4" s="157"/>
      <c r="WCL4" s="157"/>
      <c r="WCM4" s="157"/>
      <c r="WCN4" s="157"/>
      <c r="WCO4" s="157"/>
      <c r="WCP4" s="157"/>
      <c r="WCQ4" s="157"/>
      <c r="WCR4" s="157"/>
      <c r="WCS4" s="157"/>
      <c r="WCT4" s="157"/>
      <c r="WCU4" s="157"/>
      <c r="WCV4" s="157"/>
      <c r="WCW4" s="157"/>
      <c r="WCX4" s="157"/>
      <c r="WCY4" s="157"/>
      <c r="WCZ4" s="157"/>
      <c r="WDA4" s="157"/>
      <c r="WDB4" s="157"/>
      <c r="WDC4" s="157"/>
      <c r="WDD4" s="157"/>
      <c r="WDE4" s="157"/>
      <c r="WDF4" s="157"/>
      <c r="WDG4" s="157"/>
      <c r="WDH4" s="157"/>
      <c r="WDI4" s="157"/>
      <c r="WDJ4" s="157"/>
      <c r="WDK4" s="157"/>
      <c r="WDL4" s="157"/>
      <c r="WDM4" s="157"/>
      <c r="WDN4" s="157"/>
      <c r="WDO4" s="157"/>
      <c r="WDP4" s="157"/>
      <c r="WDQ4" s="157"/>
      <c r="WDR4" s="157"/>
      <c r="WDS4" s="157"/>
      <c r="WDT4" s="157"/>
      <c r="WDU4" s="157"/>
      <c r="WDV4" s="157"/>
      <c r="WDW4" s="157"/>
      <c r="WDX4" s="157"/>
      <c r="WDY4" s="157"/>
      <c r="WDZ4" s="157"/>
      <c r="WEA4" s="157"/>
      <c r="WEB4" s="157"/>
      <c r="WEC4" s="157"/>
      <c r="WED4" s="157"/>
      <c r="WEE4" s="157"/>
      <c r="WEF4" s="157"/>
      <c r="WEG4" s="157"/>
      <c r="WEH4" s="157"/>
      <c r="WEI4" s="157"/>
      <c r="WEJ4" s="157"/>
      <c r="WEK4" s="157"/>
      <c r="WEL4" s="157"/>
      <c r="WEM4" s="157"/>
      <c r="WEN4" s="157"/>
      <c r="WEO4" s="157"/>
      <c r="WEP4" s="157"/>
      <c r="WEQ4" s="157"/>
      <c r="WER4" s="157"/>
      <c r="WES4" s="157"/>
      <c r="WET4" s="157"/>
      <c r="WEU4" s="157"/>
      <c r="WEV4" s="157"/>
      <c r="WEW4" s="157"/>
      <c r="WEX4" s="157"/>
      <c r="WEY4" s="157"/>
      <c r="WEZ4" s="157"/>
      <c r="WFA4" s="157"/>
      <c r="WFB4" s="157"/>
      <c r="WFC4" s="157"/>
      <c r="WFD4" s="157"/>
      <c r="WFE4" s="157"/>
      <c r="WFF4" s="157"/>
      <c r="WFG4" s="157"/>
      <c r="WFH4" s="157"/>
      <c r="WFI4" s="157"/>
      <c r="WFJ4" s="157"/>
      <c r="WFK4" s="157"/>
      <c r="WFL4" s="157"/>
      <c r="WFM4" s="157"/>
      <c r="WFN4" s="157"/>
      <c r="WFO4" s="157"/>
      <c r="WFP4" s="157"/>
      <c r="WFQ4" s="157"/>
      <c r="WFR4" s="157"/>
      <c r="WFS4" s="157"/>
      <c r="WFT4" s="157"/>
      <c r="WFU4" s="157"/>
      <c r="WFV4" s="157"/>
      <c r="WFW4" s="157"/>
      <c r="WFX4" s="157"/>
      <c r="WFY4" s="157"/>
      <c r="WFZ4" s="157"/>
      <c r="WGA4" s="157"/>
      <c r="WGB4" s="157"/>
      <c r="WGC4" s="157"/>
      <c r="WGD4" s="157"/>
      <c r="WGE4" s="157"/>
      <c r="WGF4" s="157"/>
      <c r="WGG4" s="157"/>
      <c r="WGH4" s="157"/>
      <c r="WGI4" s="157"/>
      <c r="WGJ4" s="157"/>
      <c r="WGK4" s="157"/>
      <c r="WGL4" s="157"/>
      <c r="WGM4" s="157"/>
      <c r="WGN4" s="157"/>
      <c r="WGO4" s="157"/>
      <c r="WGP4" s="157"/>
      <c r="WGQ4" s="157"/>
      <c r="WGR4" s="157"/>
      <c r="WGS4" s="157"/>
      <c r="WGT4" s="157"/>
      <c r="WGU4" s="157"/>
      <c r="WGV4" s="157"/>
      <c r="WGW4" s="157"/>
      <c r="WGX4" s="157"/>
      <c r="WGY4" s="157"/>
      <c r="WGZ4" s="157"/>
      <c r="WHA4" s="157"/>
      <c r="WHB4" s="157"/>
      <c r="WHC4" s="157"/>
      <c r="WHD4" s="157"/>
      <c r="WHE4" s="157"/>
      <c r="WHF4" s="157"/>
      <c r="WHG4" s="157"/>
      <c r="WHH4" s="157"/>
      <c r="WHI4" s="157"/>
      <c r="WHJ4" s="157"/>
      <c r="WHK4" s="157"/>
      <c r="WHL4" s="157"/>
      <c r="WHM4" s="157"/>
      <c r="WHN4" s="157"/>
      <c r="WHO4" s="157"/>
      <c r="WHP4" s="157"/>
      <c r="WHQ4" s="157"/>
      <c r="WHR4" s="157"/>
      <c r="WHS4" s="157"/>
      <c r="WHT4" s="157"/>
      <c r="WHU4" s="157"/>
      <c r="WHV4" s="157"/>
      <c r="WHW4" s="157"/>
      <c r="WHX4" s="157"/>
      <c r="WHY4" s="157"/>
      <c r="WHZ4" s="157"/>
      <c r="WIA4" s="157"/>
      <c r="WIB4" s="157"/>
      <c r="WIC4" s="157"/>
      <c r="WID4" s="157"/>
      <c r="WIE4" s="157"/>
      <c r="WIF4" s="157"/>
      <c r="WIG4" s="157"/>
      <c r="WIH4" s="157"/>
      <c r="WII4" s="157"/>
      <c r="WIJ4" s="157"/>
      <c r="WIK4" s="157"/>
      <c r="WIL4" s="157"/>
      <c r="WIM4" s="157"/>
      <c r="WIN4" s="157"/>
      <c r="WIO4" s="157"/>
      <c r="WIP4" s="157"/>
      <c r="WIQ4" s="157"/>
      <c r="WIR4" s="157"/>
      <c r="WIS4" s="157"/>
      <c r="WIT4" s="157"/>
      <c r="WIU4" s="157"/>
      <c r="WIV4" s="157"/>
      <c r="WIW4" s="157"/>
      <c r="WIX4" s="157"/>
      <c r="WIY4" s="157"/>
      <c r="WIZ4" s="157"/>
      <c r="WJA4" s="157"/>
      <c r="WJB4" s="157"/>
      <c r="WJC4" s="157"/>
      <c r="WJD4" s="157"/>
      <c r="WJE4" s="157"/>
      <c r="WJF4" s="157"/>
      <c r="WJG4" s="157"/>
      <c r="WJH4" s="157"/>
      <c r="WJI4" s="157"/>
      <c r="WJJ4" s="157"/>
      <c r="WJK4" s="157"/>
      <c r="WJL4" s="157"/>
      <c r="WJM4" s="157"/>
      <c r="WJN4" s="157"/>
      <c r="WJO4" s="157"/>
      <c r="WJP4" s="157"/>
      <c r="WJQ4" s="157"/>
      <c r="WJR4" s="157"/>
      <c r="WJS4" s="157"/>
      <c r="WJT4" s="157"/>
      <c r="WJU4" s="157"/>
      <c r="WJV4" s="157"/>
      <c r="WJW4" s="157"/>
      <c r="WJX4" s="157"/>
      <c r="WJY4" s="157"/>
      <c r="WJZ4" s="157"/>
      <c r="WKA4" s="157"/>
      <c r="WKB4" s="157"/>
      <c r="WKC4" s="157"/>
      <c r="WKD4" s="157"/>
      <c r="WKE4" s="157"/>
      <c r="WKF4" s="157"/>
      <c r="WKG4" s="157"/>
      <c r="WKH4" s="157"/>
      <c r="WKI4" s="157"/>
      <c r="WKJ4" s="157"/>
      <c r="WKK4" s="157"/>
      <c r="WKL4" s="157"/>
      <c r="WKM4" s="157"/>
      <c r="WKN4" s="157"/>
      <c r="WKO4" s="157"/>
      <c r="WKP4" s="157"/>
      <c r="WKQ4" s="157"/>
      <c r="WKR4" s="157"/>
      <c r="WKS4" s="157"/>
      <c r="WKT4" s="157"/>
      <c r="WKU4" s="157"/>
      <c r="WKV4" s="157"/>
      <c r="WKW4" s="157"/>
      <c r="WKX4" s="157"/>
      <c r="WKY4" s="157"/>
      <c r="WKZ4" s="157"/>
      <c r="WLA4" s="157"/>
      <c r="WLB4" s="157"/>
      <c r="WLC4" s="157"/>
      <c r="WLD4" s="157"/>
      <c r="WLE4" s="157"/>
      <c r="WLF4" s="157"/>
      <c r="WLG4" s="157"/>
      <c r="WLH4" s="157"/>
      <c r="WLI4" s="157"/>
      <c r="WLJ4" s="157"/>
      <c r="WLK4" s="157"/>
      <c r="WLL4" s="157"/>
      <c r="WLM4" s="157"/>
      <c r="WLN4" s="157"/>
      <c r="WLO4" s="157"/>
      <c r="WLP4" s="157"/>
      <c r="WLQ4" s="157"/>
      <c r="WLR4" s="157"/>
      <c r="WLS4" s="157"/>
      <c r="WLT4" s="157"/>
      <c r="WLU4" s="157"/>
      <c r="WLV4" s="157"/>
      <c r="WLW4" s="157"/>
      <c r="WLX4" s="157"/>
      <c r="WLY4" s="157"/>
      <c r="WLZ4" s="157"/>
      <c r="WMA4" s="157"/>
      <c r="WMB4" s="157"/>
      <c r="WMC4" s="157"/>
      <c r="WMD4" s="157"/>
      <c r="WME4" s="157"/>
      <c r="WMF4" s="157"/>
      <c r="WMG4" s="157"/>
      <c r="WMH4" s="157"/>
      <c r="WMI4" s="157"/>
      <c r="WMJ4" s="157"/>
      <c r="WMK4" s="157"/>
      <c r="WML4" s="157"/>
      <c r="WMM4" s="157"/>
      <c r="WMN4" s="157"/>
      <c r="WMO4" s="157"/>
      <c r="WMP4" s="157"/>
      <c r="WMQ4" s="157"/>
      <c r="WMR4" s="157"/>
      <c r="WMS4" s="157"/>
      <c r="WMT4" s="157"/>
      <c r="WMU4" s="157"/>
      <c r="WMV4" s="157"/>
      <c r="WMW4" s="157"/>
      <c r="WMX4" s="157"/>
      <c r="WMY4" s="157"/>
      <c r="WMZ4" s="157"/>
      <c r="WNA4" s="157"/>
      <c r="WNB4" s="157"/>
      <c r="WNC4" s="157"/>
      <c r="WND4" s="157"/>
      <c r="WNE4" s="157"/>
      <c r="WNF4" s="157"/>
      <c r="WNG4" s="157"/>
      <c r="WNH4" s="157"/>
      <c r="WNI4" s="157"/>
      <c r="WNJ4" s="157"/>
      <c r="WNK4" s="157"/>
      <c r="WNL4" s="157"/>
      <c r="WNM4" s="157"/>
      <c r="WNN4" s="157"/>
      <c r="WNO4" s="157"/>
      <c r="WNP4" s="157"/>
      <c r="WNQ4" s="157"/>
      <c r="WNR4" s="157"/>
      <c r="WNS4" s="157"/>
      <c r="WNT4" s="157"/>
      <c r="WNU4" s="157"/>
      <c r="WNV4" s="157"/>
      <c r="WNW4" s="157"/>
      <c r="WNX4" s="157"/>
      <c r="WNY4" s="157"/>
      <c r="WNZ4" s="157"/>
      <c r="WOA4" s="157"/>
      <c r="WOB4" s="157"/>
      <c r="WOC4" s="157"/>
      <c r="WOD4" s="157"/>
      <c r="WOE4" s="157"/>
      <c r="WOF4" s="157"/>
      <c r="WOG4" s="157"/>
      <c r="WOH4" s="157"/>
      <c r="WOI4" s="157"/>
      <c r="WOJ4" s="157"/>
      <c r="WOK4" s="157"/>
      <c r="WOL4" s="157"/>
      <c r="WOM4" s="157"/>
      <c r="WON4" s="157"/>
      <c r="WOO4" s="157"/>
      <c r="WOP4" s="157"/>
      <c r="WOQ4" s="157"/>
      <c r="WOR4" s="157"/>
      <c r="WOS4" s="157"/>
      <c r="WOT4" s="157"/>
      <c r="WOU4" s="157"/>
      <c r="WOV4" s="157"/>
      <c r="WOW4" s="157"/>
      <c r="WOX4" s="157"/>
      <c r="WOY4" s="157"/>
      <c r="WOZ4" s="157"/>
      <c r="WPA4" s="157"/>
      <c r="WPB4" s="157"/>
      <c r="WPC4" s="157"/>
      <c r="WPD4" s="157"/>
      <c r="WPE4" s="157"/>
      <c r="WPF4" s="157"/>
      <c r="WPG4" s="157"/>
      <c r="WPH4" s="157"/>
      <c r="WPI4" s="157"/>
      <c r="WPJ4" s="157"/>
      <c r="WPK4" s="157"/>
      <c r="WPL4" s="157"/>
      <c r="WPM4" s="157"/>
      <c r="WPN4" s="157"/>
      <c r="WPO4" s="157"/>
      <c r="WPP4" s="157"/>
      <c r="WPQ4" s="157"/>
      <c r="WPR4" s="157"/>
      <c r="WPS4" s="157"/>
      <c r="WPT4" s="157"/>
      <c r="WPU4" s="157"/>
      <c r="WPV4" s="157"/>
      <c r="WPW4" s="157"/>
      <c r="WPX4" s="157"/>
      <c r="WPY4" s="157"/>
      <c r="WPZ4" s="157"/>
      <c r="WQA4" s="157"/>
      <c r="WQB4" s="157"/>
      <c r="WQC4" s="157"/>
      <c r="WQD4" s="157"/>
      <c r="WQE4" s="157"/>
      <c r="WQF4" s="157"/>
      <c r="WQG4" s="157"/>
      <c r="WQH4" s="157"/>
      <c r="WQI4" s="157"/>
      <c r="WQJ4" s="157"/>
      <c r="WQK4" s="157"/>
      <c r="WQL4" s="157"/>
      <c r="WQM4" s="157"/>
      <c r="WQN4" s="157"/>
      <c r="WQO4" s="157"/>
      <c r="WQP4" s="157"/>
      <c r="WQQ4" s="157"/>
      <c r="WQR4" s="157"/>
      <c r="WQS4" s="157"/>
      <c r="WQT4" s="157"/>
      <c r="WQU4" s="157"/>
      <c r="WQV4" s="157"/>
      <c r="WQW4" s="157"/>
      <c r="WQX4" s="157"/>
      <c r="WQY4" s="157"/>
      <c r="WQZ4" s="157"/>
      <c r="WRA4" s="157"/>
      <c r="WRB4" s="157"/>
      <c r="WRC4" s="157"/>
      <c r="WRD4" s="157"/>
      <c r="WRE4" s="157"/>
      <c r="WRF4" s="157"/>
      <c r="WRG4" s="157"/>
      <c r="WRH4" s="157"/>
      <c r="WRI4" s="157"/>
      <c r="WRJ4" s="157"/>
      <c r="WRK4" s="157"/>
      <c r="WRL4" s="157"/>
      <c r="WRM4" s="157"/>
      <c r="WRN4" s="157"/>
      <c r="WRO4" s="157"/>
      <c r="WRP4" s="157"/>
      <c r="WRQ4" s="157"/>
      <c r="WRR4" s="157"/>
      <c r="WRS4" s="157"/>
      <c r="WRT4" s="157"/>
      <c r="WRU4" s="157"/>
      <c r="WRV4" s="157"/>
      <c r="WRW4" s="157"/>
      <c r="WRX4" s="157"/>
      <c r="WRY4" s="157"/>
      <c r="WRZ4" s="157"/>
      <c r="WSA4" s="157"/>
      <c r="WSB4" s="157"/>
      <c r="WSC4" s="157"/>
      <c r="WSD4" s="157"/>
      <c r="WSE4" s="157"/>
      <c r="WSF4" s="157"/>
      <c r="WSG4" s="157"/>
      <c r="WSH4" s="157"/>
      <c r="WSI4" s="157"/>
      <c r="WSJ4" s="157"/>
      <c r="WSK4" s="157"/>
      <c r="WSL4" s="157"/>
      <c r="WSM4" s="157"/>
      <c r="WSN4" s="157"/>
      <c r="WSO4" s="157"/>
      <c r="WSP4" s="157"/>
      <c r="WSQ4" s="157"/>
      <c r="WSR4" s="157"/>
      <c r="WSS4" s="157"/>
      <c r="WST4" s="157"/>
      <c r="WSU4" s="157"/>
      <c r="WSV4" s="157"/>
      <c r="WSW4" s="157"/>
      <c r="WSX4" s="157"/>
      <c r="WSY4" s="157"/>
      <c r="WSZ4" s="157"/>
      <c r="WTA4" s="157"/>
      <c r="WTB4" s="157"/>
      <c r="WTC4" s="157"/>
      <c r="WTD4" s="157"/>
      <c r="WTE4" s="157"/>
      <c r="WTF4" s="157"/>
      <c r="WTG4" s="157"/>
      <c r="WTH4" s="157"/>
      <c r="WTI4" s="157"/>
      <c r="WTJ4" s="157"/>
      <c r="WTK4" s="157"/>
      <c r="WTL4" s="157"/>
      <c r="WTM4" s="157"/>
      <c r="WTN4" s="157"/>
      <c r="WTO4" s="157"/>
      <c r="WTP4" s="157"/>
      <c r="WTQ4" s="157"/>
      <c r="WTR4" s="157"/>
      <c r="WTS4" s="157"/>
      <c r="WTT4" s="157"/>
      <c r="WTU4" s="157"/>
      <c r="WTV4" s="157"/>
      <c r="WTW4" s="157"/>
      <c r="WTX4" s="157"/>
      <c r="WTY4" s="157"/>
      <c r="WTZ4" s="157"/>
      <c r="WUA4" s="157"/>
      <c r="WUB4" s="157"/>
      <c r="WUC4" s="157"/>
      <c r="WUD4" s="157"/>
      <c r="WUE4" s="157"/>
      <c r="WUF4" s="157"/>
      <c r="WUG4" s="157"/>
      <c r="WUH4" s="157"/>
      <c r="WUI4" s="157"/>
      <c r="WUJ4" s="157"/>
      <c r="WUK4" s="157"/>
      <c r="WUL4" s="157"/>
      <c r="WUM4" s="157"/>
      <c r="WUN4" s="157"/>
      <c r="WUO4" s="157"/>
      <c r="WUP4" s="157"/>
      <c r="WUQ4" s="157"/>
      <c r="WUR4" s="157"/>
      <c r="WUS4" s="157"/>
      <c r="WUT4" s="157"/>
      <c r="WUU4" s="157"/>
      <c r="WUV4" s="157"/>
      <c r="WUW4" s="157"/>
      <c r="WUX4" s="157"/>
      <c r="WUY4" s="157"/>
      <c r="WUZ4" s="157"/>
      <c r="WVA4" s="157"/>
      <c r="WVB4" s="157"/>
      <c r="WVC4" s="157"/>
      <c r="WVD4" s="157"/>
      <c r="WVE4" s="157"/>
      <c r="WVF4" s="157"/>
      <c r="WVG4" s="157"/>
      <c r="WVH4" s="157"/>
      <c r="WVI4" s="157"/>
      <c r="WVJ4" s="157"/>
      <c r="WVK4" s="157"/>
      <c r="WVL4" s="157"/>
      <c r="WVM4" s="157"/>
      <c r="WVN4" s="157"/>
      <c r="WVO4" s="157"/>
      <c r="WVP4" s="157"/>
      <c r="WVQ4" s="157"/>
      <c r="WVR4" s="157"/>
      <c r="WVS4" s="157"/>
      <c r="WVT4" s="157"/>
      <c r="WVU4" s="157"/>
      <c r="WVV4" s="157"/>
      <c r="WVW4" s="157"/>
      <c r="WVX4" s="157"/>
      <c r="WVY4" s="157"/>
      <c r="WVZ4" s="157"/>
      <c r="WWA4" s="157"/>
      <c r="WWB4" s="157"/>
      <c r="WWC4" s="157"/>
      <c r="WWD4" s="157"/>
      <c r="WWE4" s="157"/>
      <c r="WWF4" s="157"/>
      <c r="WWG4" s="157"/>
      <c r="WWH4" s="157"/>
      <c r="WWI4" s="157"/>
      <c r="WWJ4" s="157"/>
      <c r="WWK4" s="157"/>
      <c r="WWL4" s="157"/>
      <c r="WWM4" s="157"/>
      <c r="WWN4" s="157"/>
      <c r="WWO4" s="157"/>
      <c r="WWP4" s="157"/>
      <c r="WWQ4" s="157"/>
      <c r="WWR4" s="157"/>
      <c r="WWS4" s="157"/>
      <c r="WWT4" s="157"/>
      <c r="WWU4" s="157"/>
      <c r="WWV4" s="157"/>
      <c r="WWW4" s="157"/>
      <c r="WWX4" s="157"/>
      <c r="WWY4" s="157"/>
      <c r="WWZ4" s="157"/>
      <c r="WXA4" s="157"/>
      <c r="WXB4" s="157"/>
      <c r="WXC4" s="157"/>
      <c r="WXD4" s="157"/>
      <c r="WXE4" s="157"/>
      <c r="WXF4" s="157"/>
      <c r="WXG4" s="157"/>
      <c r="WXH4" s="157"/>
      <c r="WXI4" s="157"/>
      <c r="WXJ4" s="157"/>
      <c r="WXK4" s="157"/>
      <c r="WXL4" s="157"/>
      <c r="WXM4" s="157"/>
      <c r="WXN4" s="157"/>
      <c r="WXO4" s="157"/>
      <c r="WXP4" s="157"/>
      <c r="WXQ4" s="157"/>
      <c r="WXR4" s="157"/>
      <c r="WXS4" s="157"/>
      <c r="WXT4" s="157"/>
      <c r="WXU4" s="157"/>
      <c r="WXV4" s="157"/>
      <c r="WXW4" s="157"/>
      <c r="WXX4" s="157"/>
      <c r="WXY4" s="157"/>
      <c r="WXZ4" s="157"/>
      <c r="WYA4" s="157"/>
      <c r="WYB4" s="157"/>
      <c r="WYC4" s="157"/>
      <c r="WYD4" s="157"/>
      <c r="WYE4" s="157"/>
      <c r="WYF4" s="157"/>
      <c r="WYG4" s="157"/>
      <c r="WYH4" s="157"/>
      <c r="WYI4" s="157"/>
      <c r="WYJ4" s="157"/>
      <c r="WYK4" s="157"/>
      <c r="WYL4" s="157"/>
      <c r="WYM4" s="157"/>
      <c r="WYN4" s="157"/>
      <c r="WYO4" s="157"/>
      <c r="WYP4" s="157"/>
      <c r="WYQ4" s="157"/>
      <c r="WYR4" s="157"/>
      <c r="WYS4" s="157"/>
      <c r="WYT4" s="157"/>
      <c r="WYU4" s="157"/>
      <c r="WYV4" s="157"/>
      <c r="WYW4" s="157"/>
      <c r="WYX4" s="157"/>
      <c r="WYY4" s="157"/>
      <c r="WYZ4" s="157"/>
      <c r="WZA4" s="157"/>
      <c r="WZB4" s="157"/>
      <c r="WZC4" s="157"/>
      <c r="WZD4" s="157"/>
      <c r="WZE4" s="157"/>
      <c r="WZF4" s="157"/>
      <c r="WZG4" s="157"/>
      <c r="WZH4" s="157"/>
      <c r="WZI4" s="157"/>
      <c r="WZJ4" s="157"/>
      <c r="WZK4" s="157"/>
      <c r="WZL4" s="157"/>
      <c r="WZM4" s="157"/>
      <c r="WZN4" s="157"/>
      <c r="WZO4" s="157"/>
      <c r="WZP4" s="157"/>
      <c r="WZQ4" s="157"/>
      <c r="WZR4" s="157"/>
      <c r="WZS4" s="157"/>
      <c r="WZT4" s="157"/>
      <c r="WZU4" s="157"/>
      <c r="WZV4" s="157"/>
      <c r="WZW4" s="157"/>
      <c r="WZX4" s="157"/>
      <c r="WZY4" s="157"/>
      <c r="WZZ4" s="157"/>
      <c r="XAA4" s="157"/>
      <c r="XAB4" s="157"/>
      <c r="XAC4" s="157"/>
      <c r="XAD4" s="157"/>
      <c r="XAE4" s="157"/>
      <c r="XAF4" s="157"/>
      <c r="XAG4" s="157"/>
      <c r="XAH4" s="157"/>
      <c r="XAI4" s="157"/>
      <c r="XAJ4" s="157"/>
      <c r="XAK4" s="157"/>
      <c r="XAL4" s="157"/>
      <c r="XAM4" s="157"/>
      <c r="XAN4" s="157"/>
      <c r="XAO4" s="157"/>
      <c r="XAP4" s="157"/>
      <c r="XAQ4" s="157"/>
      <c r="XAR4" s="157"/>
      <c r="XAS4" s="157"/>
      <c r="XAT4" s="157"/>
      <c r="XAU4" s="157"/>
      <c r="XAV4" s="157"/>
      <c r="XAW4" s="157"/>
      <c r="XAX4" s="157"/>
      <c r="XAY4" s="157"/>
      <c r="XAZ4" s="157"/>
      <c r="XBA4" s="157"/>
      <c r="XBB4" s="157"/>
      <c r="XBC4" s="157"/>
      <c r="XBD4" s="157"/>
      <c r="XBE4" s="157"/>
      <c r="XBF4" s="157"/>
      <c r="XBG4" s="157"/>
      <c r="XBH4" s="157"/>
      <c r="XBI4" s="157"/>
      <c r="XBJ4" s="157"/>
      <c r="XBK4" s="157"/>
      <c r="XBL4" s="157"/>
      <c r="XBM4" s="157"/>
      <c r="XBN4" s="157"/>
      <c r="XBO4" s="157"/>
      <c r="XBP4" s="157"/>
      <c r="XBQ4" s="157"/>
      <c r="XBR4" s="157"/>
      <c r="XBS4" s="157"/>
      <c r="XBT4" s="157"/>
      <c r="XBU4" s="157"/>
      <c r="XBV4" s="157"/>
      <c r="XBW4" s="157"/>
      <c r="XBX4" s="157"/>
      <c r="XBY4" s="157"/>
      <c r="XBZ4" s="157"/>
      <c r="XCA4" s="157"/>
      <c r="XCB4" s="157"/>
      <c r="XCC4" s="157"/>
      <c r="XCD4" s="157"/>
      <c r="XCE4" s="157"/>
      <c r="XCF4" s="157"/>
      <c r="XCG4" s="157"/>
      <c r="XCH4" s="157"/>
      <c r="XCI4" s="157"/>
      <c r="XCJ4" s="157"/>
      <c r="XCK4" s="157"/>
      <c r="XCL4" s="157"/>
      <c r="XCM4" s="157"/>
      <c r="XCN4" s="157"/>
      <c r="XCO4" s="157"/>
      <c r="XCP4" s="157"/>
      <c r="XCQ4" s="157"/>
      <c r="XCR4" s="157"/>
      <c r="XCS4" s="157"/>
      <c r="XCT4" s="157"/>
      <c r="XCU4" s="157"/>
      <c r="XCV4" s="157"/>
      <c r="XCW4" s="157"/>
      <c r="XCX4" s="157"/>
      <c r="XCY4" s="157"/>
      <c r="XCZ4" s="157"/>
      <c r="XDA4" s="157"/>
      <c r="XDB4" s="157"/>
      <c r="XDC4" s="157"/>
      <c r="XDD4" s="157"/>
      <c r="XDE4" s="157"/>
      <c r="XDF4" s="157"/>
      <c r="XDG4" s="157"/>
      <c r="XDH4" s="157"/>
      <c r="XDI4" s="157"/>
      <c r="XDJ4" s="157"/>
      <c r="XDK4" s="157"/>
      <c r="XDL4" s="157"/>
      <c r="XDM4" s="157"/>
      <c r="XDN4" s="157"/>
      <c r="XDO4" s="157"/>
      <c r="XDP4" s="157"/>
      <c r="XDQ4" s="157"/>
      <c r="XDR4" s="157"/>
      <c r="XDS4" s="157"/>
      <c r="XDT4" s="157"/>
      <c r="XDU4" s="157"/>
      <c r="XDV4" s="157"/>
      <c r="XDW4" s="157"/>
      <c r="XDX4" s="157"/>
      <c r="XDY4" s="157"/>
      <c r="XDZ4" s="157"/>
      <c r="XEA4" s="157"/>
      <c r="XEB4" s="157"/>
      <c r="XEC4" s="157"/>
      <c r="XED4" s="157"/>
      <c r="XEE4" s="157"/>
      <c r="XEF4" s="157"/>
      <c r="XEG4" s="157"/>
      <c r="XEH4" s="157"/>
      <c r="XEI4" s="157"/>
      <c r="XEJ4" s="157"/>
      <c r="XEK4" s="157"/>
      <c r="XEL4" s="157"/>
      <c r="XEM4" s="157"/>
      <c r="XEN4" s="157"/>
      <c r="XEO4" s="157"/>
      <c r="XEP4" s="157"/>
      <c r="XEQ4" s="157"/>
      <c r="XER4" s="157"/>
      <c r="XES4" s="157"/>
      <c r="XET4" s="157"/>
      <c r="XEU4" s="157"/>
      <c r="XEV4" s="157"/>
      <c r="XEW4" s="157"/>
      <c r="XEX4" s="157"/>
      <c r="XEY4" s="157"/>
      <c r="XEZ4" s="157"/>
      <c r="XFA4" s="157"/>
      <c r="XFB4" s="157"/>
    </row>
    <row r="5" spans="1:16382" x14ac:dyDescent="0.2">
      <c r="E5" s="352" t="s">
        <v>210</v>
      </c>
      <c r="F5" s="350">
        <v>3.5000000000000003E-2</v>
      </c>
      <c r="G5" s="351"/>
    </row>
    <row r="6" spans="1:16382" x14ac:dyDescent="0.2">
      <c r="E6" s="352" t="s">
        <v>211</v>
      </c>
      <c r="F6" s="353">
        <v>9.6999999999999993</v>
      </c>
    </row>
  </sheetData>
  <dataValidations count="1">
    <dataValidation allowBlank="1" showInputMessage="1" showErrorMessage="1" promptTitle="From yardini Research" prompt="through Nov 4_x000a_https://www.yardeni.com/pub/mktbriefsppesecind.pdf" sqref="F6" xr:uid="{502F20CF-AE52-418B-8651-E86C97F907F8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C1E7-7446-42B1-B92E-A837D8237084}">
  <sheetPr>
    <tabColor theme="4"/>
  </sheetPr>
  <dimension ref="B1:AI667"/>
  <sheetViews>
    <sheetView showGridLines="0" zoomScaleNormal="100" workbookViewId="0">
      <pane xSplit="3" ySplit="46" topLeftCell="D139" activePane="bottomRight" state="frozen"/>
      <selection pane="topRight" activeCell="L1" sqref="L1"/>
      <selection pane="bottomLeft" activeCell="L1" sqref="L1"/>
      <selection pane="bottomRight" activeCell="Y9" sqref="Y9"/>
    </sheetView>
  </sheetViews>
  <sheetFormatPr defaultColWidth="9.140625" defaultRowHeight="15" outlineLevelRow="3" outlineLevelCol="1" x14ac:dyDescent="0.25"/>
  <cols>
    <col min="1" max="1" width="2.7109375" style="19" customWidth="1"/>
    <col min="2" max="2" width="50" style="19" customWidth="1"/>
    <col min="3" max="3" width="2.7109375" customWidth="1"/>
    <col min="4" max="8" width="12.7109375" style="25" customWidth="1"/>
    <col min="9" max="9" width="12.7109375" style="91" hidden="1" customWidth="1" outlineLevel="1"/>
    <col min="10" max="10" width="12.7109375" style="79" hidden="1" customWidth="1" outlineLevel="1"/>
    <col min="11" max="11" width="12.7109375" style="67" hidden="1" customWidth="1" outlineLevel="1"/>
    <col min="12" max="12" width="2.7109375" customWidth="1" collapsed="1"/>
    <col min="13" max="17" width="12.7109375" style="25" customWidth="1"/>
    <col min="18" max="19" width="2.7109375" style="19" customWidth="1"/>
    <col min="20" max="23" width="12" style="19" hidden="1" customWidth="1" outlineLevel="1"/>
    <col min="24" max="24" width="12" style="19" customWidth="1" collapsed="1"/>
    <col min="25" max="25" width="12" style="19" customWidth="1"/>
    <col min="26" max="26" width="19.28515625" style="19" customWidth="1"/>
    <col min="27" max="27" width="29.42578125" style="19" bestFit="1" customWidth="1"/>
    <col min="28" max="186" width="12" style="19" customWidth="1"/>
    <col min="187" max="16384" width="9.140625" style="19"/>
  </cols>
  <sheetData>
    <row r="1" spans="2:27" ht="6.95" hidden="1" customHeight="1" outlineLevel="1" x14ac:dyDescent="0.25">
      <c r="Z1"/>
      <c r="AA1"/>
    </row>
    <row r="2" spans="2:27" hidden="1" outlineLevel="1" x14ac:dyDescent="0.25">
      <c r="B2" s="192" t="s">
        <v>212</v>
      </c>
      <c r="D2" s="194" t="s">
        <v>65</v>
      </c>
      <c r="M2" s="194" t="s">
        <v>213</v>
      </c>
      <c r="N2" s="194" t="s">
        <v>214</v>
      </c>
      <c r="O2" s="194" t="s">
        <v>215</v>
      </c>
      <c r="P2" s="194" t="s">
        <v>216</v>
      </c>
      <c r="Q2" s="194" t="s">
        <v>217</v>
      </c>
      <c r="Z2"/>
      <c r="AA2"/>
    </row>
    <row r="3" spans="2:27" ht="6.95" customHeight="1" collapsed="1" x14ac:dyDescent="0.25">
      <c r="Z3"/>
      <c r="AA3"/>
    </row>
    <row r="4" spans="2:27" x14ac:dyDescent="0.25">
      <c r="Z4"/>
      <c r="AA4"/>
    </row>
    <row r="5" spans="2:27" x14ac:dyDescent="0.25">
      <c r="R5" s="25"/>
      <c r="S5" s="25"/>
      <c r="T5" s="25"/>
      <c r="Z5"/>
      <c r="AA5"/>
    </row>
    <row r="6" spans="2:27" x14ac:dyDescent="0.25">
      <c r="Z6"/>
      <c r="AA6"/>
    </row>
    <row r="7" spans="2:27" ht="6.95" customHeight="1" x14ac:dyDescent="0.25">
      <c r="Z7"/>
      <c r="AA7"/>
    </row>
    <row r="8" spans="2:27" s="28" customFormat="1" ht="23.25" x14ac:dyDescent="0.35">
      <c r="B8" s="29" t="s">
        <v>218</v>
      </c>
      <c r="C8" s="29"/>
      <c r="D8" s="29"/>
      <c r="E8" s="29"/>
      <c r="F8" s="29"/>
      <c r="G8" s="29"/>
      <c r="H8" s="29"/>
      <c r="I8" s="92"/>
      <c r="J8" s="80"/>
      <c r="K8" s="68"/>
      <c r="L8" s="29"/>
      <c r="M8" s="29"/>
      <c r="N8" s="30"/>
      <c r="O8" s="30"/>
      <c r="P8" s="30"/>
      <c r="Q8" s="30"/>
      <c r="Z8"/>
      <c r="AA8"/>
    </row>
    <row r="9" spans="2:27" s="48" customFormat="1" x14ac:dyDescent="0.25">
      <c r="B9" s="172" t="s">
        <v>219</v>
      </c>
      <c r="C9" s="256"/>
      <c r="D9" s="171">
        <v>1</v>
      </c>
      <c r="E9" s="171">
        <v>1</v>
      </c>
      <c r="F9" s="171">
        <v>1</v>
      </c>
      <c r="G9" s="171">
        <v>1</v>
      </c>
      <c r="H9" s="171">
        <v>1</v>
      </c>
      <c r="I9" s="93"/>
      <c r="J9" s="81"/>
      <c r="K9" s="69"/>
      <c r="L9" s="256"/>
      <c r="M9" s="171">
        <v>0</v>
      </c>
      <c r="N9" s="171">
        <v>0</v>
      </c>
      <c r="O9" s="171">
        <v>0</v>
      </c>
      <c r="P9" s="171">
        <v>0</v>
      </c>
      <c r="Q9" s="255"/>
      <c r="Z9"/>
      <c r="AA9"/>
    </row>
    <row r="10" spans="2:27" s="22" customFormat="1" ht="15" hidden="1" customHeight="1" outlineLevel="1" x14ac:dyDescent="0.25">
      <c r="B10" s="257" t="s">
        <v>220</v>
      </c>
      <c r="C10" s="255"/>
      <c r="D10" s="53">
        <f>D46</f>
        <v>45657</v>
      </c>
      <c r="E10" s="53">
        <f>E46</f>
        <v>45291</v>
      </c>
      <c r="F10" s="53">
        <f t="shared" ref="F10:H10" si="0">F46</f>
        <v>44926</v>
      </c>
      <c r="G10" s="53">
        <f t="shared" si="0"/>
        <v>44561</v>
      </c>
      <c r="H10" s="53">
        <f t="shared" si="0"/>
        <v>44196</v>
      </c>
      <c r="I10" s="94" t="s">
        <v>221</v>
      </c>
      <c r="J10" s="82" t="s">
        <v>222</v>
      </c>
      <c r="K10" s="70" t="s">
        <v>223</v>
      </c>
      <c r="L10" s="53"/>
      <c r="M10" s="53">
        <f>M46</f>
        <v>43830</v>
      </c>
      <c r="N10" s="53">
        <f>N46</f>
        <v>43465</v>
      </c>
      <c r="O10" s="53">
        <f>O46</f>
        <v>43100</v>
      </c>
      <c r="P10" s="53">
        <f>P46</f>
        <v>42735</v>
      </c>
      <c r="Q10" s="53" t="s">
        <v>224</v>
      </c>
      <c r="Z10"/>
      <c r="AA10"/>
    </row>
    <row r="11" spans="2:27" ht="15" hidden="1" customHeight="1" outlineLevel="2" x14ac:dyDescent="0.25">
      <c r="B11" s="251" t="s">
        <v>225</v>
      </c>
      <c r="C11" s="255"/>
      <c r="D11" s="260">
        <f ca="1">AVERAGE($M$11:$Q$11)</f>
        <v>0.15283641936051895</v>
      </c>
      <c r="E11" s="260">
        <f ca="1">AVERAGE($M$11:$Q$11)</f>
        <v>0.15283641936051895</v>
      </c>
      <c r="F11" s="260">
        <f ca="1">AVERAGE($M$11:$Q$11)</f>
        <v>0.15283641936051895</v>
      </c>
      <c r="G11" s="260">
        <f ca="1">AVERAGE($M$11:$Q$11)</f>
        <v>0.15283641936051895</v>
      </c>
      <c r="H11" s="260">
        <f ca="1">AVERAGE($M$11:$Q$11)</f>
        <v>0.15283641936051895</v>
      </c>
      <c r="I11" s="304">
        <f ca="1">SLOPE($M11:$P11, $M$10:$P$10)</f>
        <v>-7.9773640337403622E-5</v>
      </c>
      <c r="J11" s="262">
        <f ca="1">INTERCEPT($M11:$P11, $M$10:$P$10)</f>
        <v>3.6056390072641911</v>
      </c>
      <c r="K11" s="262">
        <f ca="1">RSQ($M11:$P11, $M$10:$P$10)</f>
        <v>0.80250744325627899</v>
      </c>
      <c r="L11" s="255"/>
      <c r="M11" s="260">
        <f ca="1">M48 / N48 - 1</f>
        <v>9.3605250795833594E-2</v>
      </c>
      <c r="N11" s="260">
        <f t="shared" ref="N11:P11" ca="1" si="1">N48 / O48 - 1</f>
        <v>0.16529856965266054</v>
      </c>
      <c r="O11" s="260">
        <f t="shared" ca="1" si="1"/>
        <v>0.16001873085453022</v>
      </c>
      <c r="P11" s="260">
        <f t="shared" ca="1" si="1"/>
        <v>0.19242312613905144</v>
      </c>
      <c r="Q11" s="255"/>
      <c r="Z11"/>
      <c r="AA11"/>
    </row>
    <row r="12" spans="2:27" ht="15" hidden="1" customHeight="1" outlineLevel="2" x14ac:dyDescent="0.25">
      <c r="B12" s="251" t="str">
        <f>B49 &amp; " as % of Revenue"</f>
        <v>Land &amp; housing expense as % of Revenue</v>
      </c>
      <c r="C12" s="255"/>
      <c r="D12" s="260">
        <f t="shared" ref="D12:H17" ca="1" si="2">$M12</f>
        <v>0.80225133884469402</v>
      </c>
      <c r="E12" s="260">
        <f t="shared" ca="1" si="2"/>
        <v>0.80225133884469402</v>
      </c>
      <c r="F12" s="260">
        <f t="shared" ca="1" si="2"/>
        <v>0.80225133884469402</v>
      </c>
      <c r="G12" s="260">
        <f t="shared" ca="1" si="2"/>
        <v>0.80225133884469402</v>
      </c>
      <c r="H12" s="260">
        <f ca="1">$M12</f>
        <v>0.80225133884469402</v>
      </c>
      <c r="I12" s="304"/>
      <c r="J12" s="262"/>
      <c r="K12" s="262"/>
      <c r="L12" s="255"/>
      <c r="M12" s="260">
        <f ca="1">M49 / M$48</f>
        <v>0.80225133884469402</v>
      </c>
      <c r="N12" s="260">
        <f ca="1">N49 / N$48</f>
        <v>0.80335846584104675</v>
      </c>
      <c r="O12" s="260">
        <f ca="1">O49 / O$48</f>
        <v>0.79563969090266884</v>
      </c>
      <c r="P12" s="260">
        <f ca="1">P49 / P$48</f>
        <v>0.80302803656537147</v>
      </c>
      <c r="Q12" s="255"/>
      <c r="Z12"/>
      <c r="AA12"/>
    </row>
    <row r="13" spans="2:27" ht="15" hidden="1" customHeight="1" outlineLevel="2" x14ac:dyDescent="0.25">
      <c r="B13" s="251" t="str">
        <f t="shared" ref="B13:B14" si="3">B51 &amp; " as % of Revenue"</f>
        <v>General &amp; administrative expense as % of Revenue</v>
      </c>
      <c r="C13" s="255"/>
      <c r="D13" s="260">
        <f t="shared" ref="D13:G13" ca="1" si="4">$J13 + $I13 * D$10</f>
        <v>4.648976566883678E-2</v>
      </c>
      <c r="E13" s="260">
        <f t="shared" ca="1" si="4"/>
        <v>4.8949324799844485E-2</v>
      </c>
      <c r="F13" s="260">
        <f t="shared" ca="1" si="4"/>
        <v>5.1402163823936919E-2</v>
      </c>
      <c r="G13" s="260">
        <f t="shared" ca="1" si="4"/>
        <v>5.3855002848029299E-2</v>
      </c>
      <c r="H13" s="260">
        <f ca="1">$J13 + $I13 * H$10</f>
        <v>5.6307841872121678E-2</v>
      </c>
      <c r="I13" s="304">
        <f t="shared" ref="I13" ca="1" si="5">SLOPE($M13:$P13, $M$10:$P$10)</f>
        <v>-6.7201069153215939E-6</v>
      </c>
      <c r="J13" s="262">
        <f t="shared" ref="J13" ca="1" si="6">INTERCEPT($M13:$P13, $M$10:$P$10)</f>
        <v>0.35330968710167482</v>
      </c>
      <c r="K13" s="262">
        <f t="shared" ref="K13" ca="1" si="7">RSQ($M13:$P13, $M$10:$P$10)</f>
        <v>0.95008703329749467</v>
      </c>
      <c r="L13" s="255"/>
      <c r="M13" s="260">
        <f t="shared" ref="M13:P14" ca="1" si="8">M51 / M$48</f>
        <v>5.9174735730655244E-2</v>
      </c>
      <c r="N13" s="260">
        <f t="shared" ca="1" si="8"/>
        <v>6.0263344591787012E-2</v>
      </c>
      <c r="O13" s="260">
        <f t="shared" ca="1" si="8"/>
        <v>6.4364865739605731E-2</v>
      </c>
      <c r="P13" s="260">
        <f t="shared" ca="1" si="8"/>
        <v>6.5983692095023611E-2</v>
      </c>
      <c r="Q13" s="255"/>
      <c r="Z13"/>
      <c r="AA13"/>
    </row>
    <row r="14" spans="2:27" ht="15" hidden="1" customHeight="1" outlineLevel="2" x14ac:dyDescent="0.25">
      <c r="B14" s="251" t="str">
        <f t="shared" si="3"/>
        <v>Selling expense as % of Revenue</v>
      </c>
      <c r="C14" s="255"/>
      <c r="D14" s="260">
        <f t="shared" ca="1" si="2"/>
        <v>6.1746437413260059E-2</v>
      </c>
      <c r="E14" s="260">
        <f t="shared" ca="1" si="2"/>
        <v>6.1746437413260059E-2</v>
      </c>
      <c r="F14" s="260">
        <f t="shared" ca="1" si="2"/>
        <v>6.1746437413260059E-2</v>
      </c>
      <c r="G14" s="260">
        <f t="shared" ca="1" si="2"/>
        <v>6.1746437413260059E-2</v>
      </c>
      <c r="H14" s="260">
        <f t="shared" ca="1" si="2"/>
        <v>6.1746437413260059E-2</v>
      </c>
      <c r="I14" s="304"/>
      <c r="J14" s="262"/>
      <c r="K14" s="262"/>
      <c r="L14" s="255"/>
      <c r="M14" s="260">
        <f t="shared" ca="1" si="8"/>
        <v>6.1746437413260059E-2</v>
      </c>
      <c r="N14" s="260">
        <f t="shared" ca="1" si="8"/>
        <v>6.2472170974534197E-2</v>
      </c>
      <c r="O14" s="260">
        <f t="shared" ca="1" si="8"/>
        <v>6.5407184917616004E-2</v>
      </c>
      <c r="P14" s="260">
        <f t="shared" ca="1" si="8"/>
        <v>6.4333508540926745E-2</v>
      </c>
      <c r="Q14" s="255"/>
      <c r="Z14"/>
      <c r="AA14"/>
    </row>
    <row r="15" spans="2:27" ht="15" hidden="1" customHeight="1" outlineLevel="2" x14ac:dyDescent="0.25">
      <c r="B15" s="251" t="s">
        <v>226</v>
      </c>
      <c r="C15" s="255"/>
      <c r="D15" s="258">
        <f t="shared" ca="1" si="2"/>
        <v>2.8318309724805646E-2</v>
      </c>
      <c r="E15" s="258">
        <f t="shared" ca="1" si="2"/>
        <v>2.8318309724805646E-2</v>
      </c>
      <c r="F15" s="258">
        <f t="shared" ca="1" si="2"/>
        <v>2.8318309724805646E-2</v>
      </c>
      <c r="G15" s="258">
        <f t="shared" ca="1" si="2"/>
        <v>2.8318309724805646E-2</v>
      </c>
      <c r="H15" s="258">
        <f t="shared" ca="1" si="2"/>
        <v>2.8318309724805646E-2</v>
      </c>
      <c r="I15" s="304"/>
      <c r="J15" s="262"/>
      <c r="K15" s="262"/>
      <c r="L15" s="255"/>
      <c r="M15" s="258">
        <f ca="1">M55 / SUM(M104:M111)</f>
        <v>2.8318309724805646E-2</v>
      </c>
      <c r="N15" s="258">
        <f ca="1">N55 / SUM(N104:N111)</f>
        <v>2.4951246161510718E-2</v>
      </c>
      <c r="O15" s="258">
        <f ca="1">O55 / SUM(O104:O111)</f>
        <v>2.3366603361997886E-2</v>
      </c>
      <c r="P15" s="258">
        <f ca="1">P55 / SUM(P104:P111)</f>
        <v>2.7591591761092375E-2</v>
      </c>
      <c r="Q15" s="255"/>
      <c r="Z15"/>
      <c r="AA15"/>
    </row>
    <row r="16" spans="2:27" ht="15" hidden="1" customHeight="1" outlineLevel="2" x14ac:dyDescent="0.25">
      <c r="B16" s="251" t="s">
        <v>227</v>
      </c>
      <c r="C16" s="255"/>
      <c r="D16" s="260">
        <f t="shared" ca="1" si="2"/>
        <v>0.23238998083468862</v>
      </c>
      <c r="E16" s="260">
        <f t="shared" ca="1" si="2"/>
        <v>0.23238998083468862</v>
      </c>
      <c r="F16" s="260">
        <f t="shared" ca="1" si="2"/>
        <v>0.23238998083468862</v>
      </c>
      <c r="G16" s="260">
        <f t="shared" ca="1" si="2"/>
        <v>0.23238998083468862</v>
      </c>
      <c r="H16" s="260">
        <f t="shared" ca="1" si="2"/>
        <v>0.23238998083468862</v>
      </c>
      <c r="I16" s="304"/>
      <c r="J16" s="262"/>
      <c r="K16" s="262"/>
      <c r="L16" s="255"/>
      <c r="M16" s="260">
        <f ca="1">M58 / M57</f>
        <v>0.23238998083468862</v>
      </c>
      <c r="N16" s="260">
        <f t="shared" ref="N16:P16" ca="1" si="9">N58 / N57</f>
        <v>0.23905022571357482</v>
      </c>
      <c r="O16" s="260">
        <f t="shared" ca="1" si="9"/>
        <v>0.40456702950203782</v>
      </c>
      <c r="P16" s="260">
        <f t="shared" ca="1" si="9"/>
        <v>0.38866360974531794</v>
      </c>
      <c r="Q16" s="255"/>
      <c r="Z16"/>
      <c r="AA16"/>
    </row>
    <row r="17" spans="2:28" ht="15" hidden="1" customHeight="1" outlineLevel="2" x14ac:dyDescent="0.25">
      <c r="B17" s="251" t="s">
        <v>228</v>
      </c>
      <c r="C17" s="255"/>
      <c r="D17" s="295">
        <f t="shared" ca="1" si="2"/>
        <v>3.1626366675827189E-2</v>
      </c>
      <c r="E17" s="295">
        <f t="shared" ca="1" si="2"/>
        <v>3.1626366675827189E-2</v>
      </c>
      <c r="F17" s="295">
        <f t="shared" ca="1" si="2"/>
        <v>3.1626366675827189E-2</v>
      </c>
      <c r="G17" s="295">
        <f t="shared" ca="1" si="2"/>
        <v>3.1626366675827189E-2</v>
      </c>
      <c r="H17" s="295">
        <f t="shared" ca="1" si="2"/>
        <v>3.1626366675827189E-2</v>
      </c>
      <c r="I17" s="304"/>
      <c r="J17" s="304"/>
      <c r="K17" s="304"/>
      <c r="L17" s="255"/>
      <c r="M17" s="295">
        <f ca="1">IFERROR(M66 / N66 - 1, 0)</f>
        <v>3.1626366675827189E-2</v>
      </c>
      <c r="N17" s="295">
        <f t="shared" ref="N17:P17" ca="1" si="10">IFERROR(N66 / O66 - 1, 0)</f>
        <v>-1.2224468954600276E-2</v>
      </c>
      <c r="O17" s="295">
        <f t="shared" ca="1" si="10"/>
        <v>0.12883507778138825</v>
      </c>
      <c r="P17" s="295">
        <f t="shared" ca="1" si="10"/>
        <v>1.1517282374116089E-3</v>
      </c>
      <c r="Q17" s="255"/>
      <c r="Z17"/>
      <c r="AA17"/>
    </row>
    <row r="18" spans="2:28" ht="15" hidden="1" customHeight="1" outlineLevel="1" collapsed="1" x14ac:dyDescent="0.25">
      <c r="B18" s="251"/>
      <c r="C18" s="255"/>
      <c r="D18" s="263"/>
      <c r="E18" s="263"/>
      <c r="F18" s="263"/>
      <c r="G18" s="263"/>
      <c r="H18" s="263"/>
      <c r="I18" s="320"/>
      <c r="J18" s="321"/>
      <c r="K18" s="322"/>
      <c r="L18" s="255"/>
      <c r="M18" s="263"/>
      <c r="N18" s="263"/>
      <c r="O18" s="263"/>
      <c r="P18" s="263"/>
      <c r="Q18" s="255"/>
      <c r="Z18"/>
      <c r="AA18"/>
    </row>
    <row r="19" spans="2:28" ht="15" hidden="1" customHeight="1" outlineLevel="2" x14ac:dyDescent="0.25">
      <c r="B19" s="251" t="str">
        <f t="shared" ref="B19:B27" si="11">B72 &amp; " as % of Sales"</f>
        <v>Cash, cash equivalents &amp; restricted cash as % of Sales</v>
      </c>
      <c r="C19" s="255"/>
      <c r="D19" s="295">
        <f t="shared" ref="D19:H30" ca="1" si="12">$M19</f>
        <v>2.4329177815373415E-3</v>
      </c>
      <c r="E19" s="295">
        <f t="shared" ca="1" si="12"/>
        <v>2.4329177815373415E-3</v>
      </c>
      <c r="F19" s="295">
        <f t="shared" ca="1" si="12"/>
        <v>2.4329177815373415E-3</v>
      </c>
      <c r="G19" s="295">
        <f t="shared" ca="1" si="12"/>
        <v>2.4329177815373415E-3</v>
      </c>
      <c r="H19" s="295">
        <f t="shared" ca="1" si="12"/>
        <v>2.4329177815373415E-3</v>
      </c>
      <c r="I19" s="304"/>
      <c r="J19" s="262"/>
      <c r="K19" s="262"/>
      <c r="L19" s="255"/>
      <c r="M19" s="295">
        <f t="shared" ref="M19:P27" ca="1" si="13">M72 / M$48</f>
        <v>2.4329177815373415E-3</v>
      </c>
      <c r="N19" s="295">
        <f t="shared" ca="1" si="13"/>
        <v>9.4165986523097323E-3</v>
      </c>
      <c r="O19" s="295">
        <f t="shared" ca="1" si="13"/>
        <v>7.7321734113297291E-2</v>
      </c>
      <c r="P19" s="295">
        <f t="shared" ca="1" si="13"/>
        <v>2.0363300532658675E-2</v>
      </c>
      <c r="Q19" s="255"/>
      <c r="Z19"/>
      <c r="AA19"/>
    </row>
    <row r="20" spans="2:28" ht="15" hidden="1" customHeight="1" outlineLevel="2" x14ac:dyDescent="0.25">
      <c r="B20" s="251" t="str">
        <f t="shared" si="11"/>
        <v>Mortgage loans held for sale as % of Sales</v>
      </c>
      <c r="C20" s="255"/>
      <c r="D20" s="295">
        <f t="shared" ref="D20:H21" ca="1" si="14">$J20 + $I20 * D$10</f>
        <v>1.3536527650847674E-2</v>
      </c>
      <c r="E20" s="295">
        <f t="shared" ca="1" si="14"/>
        <v>2.3581128749129876E-2</v>
      </c>
      <c r="F20" s="295">
        <f t="shared" ca="1" si="14"/>
        <v>3.3598285582116194E-2</v>
      </c>
      <c r="G20" s="295">
        <f t="shared" ca="1" si="14"/>
        <v>4.3615442415102512E-2</v>
      </c>
      <c r="H20" s="295">
        <f t="shared" ca="1" si="14"/>
        <v>5.3632599248089052E-2</v>
      </c>
      <c r="I20" s="304">
        <f t="shared" ref="I20:I26" ca="1" si="15">SLOPE($M20:$P20, $M$10:$P$10)</f>
        <v>-2.7444265295852971E-5</v>
      </c>
      <c r="J20" s="262">
        <f t="shared" ref="J20:J26" ca="1" si="16">INTERCEPT($M20:$P20, $M$10:$P$10)</f>
        <v>1.2665593482636068</v>
      </c>
      <c r="K20" s="262">
        <f t="shared" ref="K20:K26" ca="1" si="17">RSQ($M20:$P20, $M$10:$P$10)</f>
        <v>0.95457931400964546</v>
      </c>
      <c r="L20" s="255"/>
      <c r="M20" s="295">
        <f t="shared" ca="1" si="13"/>
        <v>6.2090397513888389E-2</v>
      </c>
      <c r="N20" s="295">
        <f t="shared" ca="1" si="13"/>
        <v>7.4203882110780731E-2</v>
      </c>
      <c r="O20" s="295">
        <f t="shared" ca="1" si="13"/>
        <v>8.7452872646945345E-2</v>
      </c>
      <c r="P20" s="295">
        <f t="shared" ca="1" si="13"/>
        <v>9.1064590111787969E-2</v>
      </c>
      <c r="Q20" s="255"/>
      <c r="Z20"/>
      <c r="AA20"/>
    </row>
    <row r="21" spans="2:28" ht="15" hidden="1" customHeight="1" outlineLevel="2" x14ac:dyDescent="0.25">
      <c r="B21" s="251" t="str">
        <f t="shared" si="11"/>
        <v>Single-family lots, land &amp; land development costs as % of Sales</v>
      </c>
      <c r="C21" s="255"/>
      <c r="D21" s="295">
        <f t="shared" ca="1" si="14"/>
        <v>0.31588158466824323</v>
      </c>
      <c r="E21" s="295">
        <f t="shared" ca="1" si="14"/>
        <v>0.32077156931941531</v>
      </c>
      <c r="F21" s="295">
        <f t="shared" ca="1" si="14"/>
        <v>0.32564819335678641</v>
      </c>
      <c r="G21" s="295">
        <f t="shared" ca="1" si="14"/>
        <v>0.33052481739415751</v>
      </c>
      <c r="H21" s="295">
        <f t="shared" ca="1" si="14"/>
        <v>0.33540144143152861</v>
      </c>
      <c r="I21" s="304">
        <f t="shared" ca="1" si="15"/>
        <v>-1.3360613801016643E-5</v>
      </c>
      <c r="J21" s="262">
        <f t="shared" ca="1" si="16"/>
        <v>0.92588712898126013</v>
      </c>
      <c r="K21" s="262">
        <f t="shared" ca="1" si="17"/>
        <v>0.79782819942667715</v>
      </c>
      <c r="L21" s="255"/>
      <c r="M21" s="295">
        <f t="shared" ca="1" si="13"/>
        <v>0.34318619040191339</v>
      </c>
      <c r="N21" s="295">
        <f t="shared" ca="1" si="13"/>
        <v>0.34070294040717636</v>
      </c>
      <c r="O21" s="295">
        <f t="shared" ca="1" si="13"/>
        <v>0.35029060062559536</v>
      </c>
      <c r="P21" s="295">
        <f t="shared" ca="1" si="13"/>
        <v>0.35624571712034397</v>
      </c>
      <c r="Q21" s="255"/>
      <c r="Z21"/>
      <c r="AA21"/>
    </row>
    <row r="22" spans="2:28" ht="15" hidden="1" customHeight="1" outlineLevel="2" x14ac:dyDescent="0.25">
      <c r="B22" s="251" t="str">
        <f t="shared" si="11"/>
        <v>Land held for sale as % of Sales</v>
      </c>
      <c r="C22" s="255"/>
      <c r="D22" s="295">
        <f t="shared" ca="1" si="12"/>
        <v>2.2677369425146681E-3</v>
      </c>
      <c r="E22" s="295">
        <f t="shared" ca="1" si="12"/>
        <v>2.2677369425146681E-3</v>
      </c>
      <c r="F22" s="295">
        <f t="shared" ca="1" si="12"/>
        <v>2.2677369425146681E-3</v>
      </c>
      <c r="G22" s="295">
        <f t="shared" ca="1" si="12"/>
        <v>2.2677369425146681E-3</v>
      </c>
      <c r="H22" s="295">
        <f t="shared" ca="1" si="12"/>
        <v>2.2677369425146681E-3</v>
      </c>
      <c r="I22" s="304"/>
      <c r="J22" s="262"/>
      <c r="K22" s="262"/>
      <c r="L22" s="255"/>
      <c r="M22" s="295">
        <f t="shared" ca="1" si="13"/>
        <v>2.2677369425146681E-3</v>
      </c>
      <c r="N22" s="295">
        <f t="shared" ca="1" si="13"/>
        <v>5.5255650877713246E-3</v>
      </c>
      <c r="O22" s="295">
        <f t="shared" ca="1" si="13"/>
        <v>3.3084077185646476E-3</v>
      </c>
      <c r="P22" s="295">
        <f t="shared" ca="1" si="13"/>
        <v>7.1866646721775269E-3</v>
      </c>
      <c r="Q22" s="255"/>
      <c r="Z22"/>
      <c r="AA22"/>
    </row>
    <row r="23" spans="2:28" ht="15" hidden="1" customHeight="1" outlineLevel="2" x14ac:dyDescent="0.25">
      <c r="B23" s="251" t="str">
        <f t="shared" si="11"/>
        <v>Homes under construction as % of Sales</v>
      </c>
      <c r="C23" s="255"/>
      <c r="D23" s="295">
        <f t="shared" ca="1" si="12"/>
        <v>0.30276407936679345</v>
      </c>
      <c r="E23" s="295">
        <f t="shared" ca="1" si="12"/>
        <v>0.30276407936679345</v>
      </c>
      <c r="F23" s="295">
        <f t="shared" ca="1" si="12"/>
        <v>0.30276407936679345</v>
      </c>
      <c r="G23" s="295">
        <f t="shared" ca="1" si="12"/>
        <v>0.30276407936679345</v>
      </c>
      <c r="H23" s="295">
        <f t="shared" ca="1" si="12"/>
        <v>0.30276407936679345</v>
      </c>
      <c r="I23" s="304"/>
      <c r="J23" s="262"/>
      <c r="K23" s="262"/>
      <c r="L23" s="255"/>
      <c r="M23" s="295">
        <f t="shared" ca="1" si="13"/>
        <v>0.30276407936679345</v>
      </c>
      <c r="N23" s="295">
        <f t="shared" ca="1" si="13"/>
        <v>0.3194662775633102</v>
      </c>
      <c r="O23" s="295">
        <f t="shared" ca="1" si="13"/>
        <v>0.29513738990025845</v>
      </c>
      <c r="P23" s="295">
        <f t="shared" ca="1" si="13"/>
        <v>0.29247094145602831</v>
      </c>
      <c r="Q23" s="255"/>
      <c r="Z23"/>
      <c r="AA23"/>
      <c r="AB23"/>
    </row>
    <row r="24" spans="2:28" ht="15" hidden="1" customHeight="1" outlineLevel="2" x14ac:dyDescent="0.25">
      <c r="B24" s="251" t="str">
        <f t="shared" si="11"/>
        <v>Model homes &amp; furnishings - at cost as % of Sales</v>
      </c>
      <c r="C24" s="255"/>
      <c r="D24" s="295">
        <f t="shared" ca="1" si="12"/>
        <v>3.9506217278795656E-2</v>
      </c>
      <c r="E24" s="295">
        <f t="shared" ca="1" si="12"/>
        <v>3.9506217278795656E-2</v>
      </c>
      <c r="F24" s="295">
        <f t="shared" ca="1" si="12"/>
        <v>3.9506217278795656E-2</v>
      </c>
      <c r="G24" s="295">
        <f t="shared" ca="1" si="12"/>
        <v>3.9506217278795656E-2</v>
      </c>
      <c r="H24" s="295">
        <f t="shared" ca="1" si="12"/>
        <v>3.9506217278795656E-2</v>
      </c>
      <c r="I24" s="304"/>
      <c r="J24" s="262"/>
      <c r="K24" s="262"/>
      <c r="L24" s="255"/>
      <c r="M24" s="295">
        <f t="shared" ca="1" si="13"/>
        <v>3.9506217278795656E-2</v>
      </c>
      <c r="N24" s="295">
        <f t="shared" ca="1" si="13"/>
        <v>3.811078423396589E-2</v>
      </c>
      <c r="O24" s="295">
        <f t="shared" ca="1" si="13"/>
        <v>3.8034201321018507E-2</v>
      </c>
      <c r="P24" s="295">
        <f t="shared" ca="1" si="13"/>
        <v>4.0634957048518709E-2</v>
      </c>
      <c r="Q24" s="255"/>
      <c r="Z24"/>
      <c r="AA24"/>
      <c r="AB24"/>
    </row>
    <row r="25" spans="2:28" ht="15" hidden="1" customHeight="1" outlineLevel="2" x14ac:dyDescent="0.25">
      <c r="B25" s="251" t="str">
        <f t="shared" si="11"/>
        <v>Community development district infrastructure as % of Sales</v>
      </c>
      <c r="C25" s="255"/>
      <c r="D25" s="295">
        <f t="shared" ca="1" si="12"/>
        <v>5.411772234420807E-3</v>
      </c>
      <c r="E25" s="295">
        <f t="shared" ca="1" si="12"/>
        <v>5.411772234420807E-3</v>
      </c>
      <c r="F25" s="295">
        <f t="shared" ca="1" si="12"/>
        <v>5.411772234420807E-3</v>
      </c>
      <c r="G25" s="295">
        <f t="shared" ca="1" si="12"/>
        <v>5.411772234420807E-3</v>
      </c>
      <c r="H25" s="295">
        <f t="shared" ca="1" si="12"/>
        <v>5.411772234420807E-3</v>
      </c>
      <c r="I25" s="304"/>
      <c r="J25" s="262"/>
      <c r="K25" s="262"/>
      <c r="L25" s="255"/>
      <c r="M25" s="295">
        <f t="shared" ca="1" si="13"/>
        <v>5.411772234420807E-3</v>
      </c>
      <c r="N25" s="295">
        <f t="shared" ca="1" si="13"/>
        <v>5.4201537693075478E-3</v>
      </c>
      <c r="O25" s="295">
        <f t="shared" ca="1" si="13"/>
        <v>6.6509647696117837E-3</v>
      </c>
      <c r="P25" s="295">
        <f t="shared" ca="1" si="13"/>
        <v>2.8143581933002903E-4</v>
      </c>
      <c r="Q25" s="255"/>
      <c r="Z25"/>
      <c r="AA25"/>
      <c r="AB25"/>
    </row>
    <row r="26" spans="2:28" ht="15" hidden="1" customHeight="1" outlineLevel="2" x14ac:dyDescent="0.25">
      <c r="B26" s="251" t="str">
        <f t="shared" si="11"/>
        <v>Land purchase deposits as % of Sales</v>
      </c>
      <c r="C26" s="255"/>
      <c r="D26" s="295">
        <f t="shared" ref="D26:H26" ca="1" si="18">$J26 + $I26 * D$10</f>
        <v>1.698578949075602E-3</v>
      </c>
      <c r="E26" s="295">
        <f t="shared" ca="1" si="18"/>
        <v>3.7635063015057368E-3</v>
      </c>
      <c r="F26" s="295">
        <f t="shared" ca="1" si="18"/>
        <v>5.822791775923819E-3</v>
      </c>
      <c r="G26" s="295">
        <f t="shared" ca="1" si="18"/>
        <v>7.8820772503418457E-3</v>
      </c>
      <c r="H26" s="295">
        <f t="shared" ca="1" si="18"/>
        <v>9.9413627247598724E-3</v>
      </c>
      <c r="I26" s="304">
        <f t="shared" ca="1" si="15"/>
        <v>-5.6418780121042007E-6</v>
      </c>
      <c r="J26" s="262">
        <f t="shared" ca="1" si="16"/>
        <v>0.25928980334771712</v>
      </c>
      <c r="K26" s="262">
        <f t="shared" ca="1" si="17"/>
        <v>0.94269115979991813</v>
      </c>
      <c r="L26" s="255"/>
      <c r="M26" s="295">
        <f t="shared" ca="1" si="13"/>
        <v>1.1411476268752824E-2</v>
      </c>
      <c r="N26" s="295">
        <f t="shared" ca="1" si="13"/>
        <v>1.472346805862094E-2</v>
      </c>
      <c r="O26" s="295">
        <f t="shared" ca="1" si="13"/>
        <v>1.6593517437311765E-2</v>
      </c>
      <c r="P26" s="295">
        <f t="shared" ca="1" si="13"/>
        <v>1.765241139058266E-2</v>
      </c>
      <c r="Q26" s="255"/>
      <c r="Z26"/>
      <c r="AA26"/>
      <c r="AB26"/>
    </row>
    <row r="27" spans="2:28" ht="15" hidden="1" customHeight="1" outlineLevel="2" x14ac:dyDescent="0.25">
      <c r="B27" s="251" t="str">
        <f t="shared" si="11"/>
        <v>Consolidated inventory not owned as % of Sales</v>
      </c>
      <c r="C27" s="255"/>
      <c r="D27" s="295">
        <f t="shared" ca="1" si="12"/>
        <v>3.1732319050990086E-3</v>
      </c>
      <c r="E27" s="295">
        <f t="shared" ca="1" si="12"/>
        <v>3.1732319050990086E-3</v>
      </c>
      <c r="F27" s="295">
        <f t="shared" ca="1" si="12"/>
        <v>3.1732319050990086E-3</v>
      </c>
      <c r="G27" s="295">
        <f t="shared" ca="1" si="12"/>
        <v>3.1732319050990086E-3</v>
      </c>
      <c r="H27" s="295">
        <f t="shared" ca="1" si="12"/>
        <v>3.1732319050990086E-3</v>
      </c>
      <c r="I27" s="304"/>
      <c r="J27" s="262"/>
      <c r="K27" s="262"/>
      <c r="L27" s="255"/>
      <c r="M27" s="295">
        <f t="shared" ca="1" si="13"/>
        <v>3.1732319050990086E-3</v>
      </c>
      <c r="N27" s="295">
        <f t="shared" ca="1" si="13"/>
        <v>8.4451524352638918E-3</v>
      </c>
      <c r="O27" s="295">
        <f t="shared" ca="1" si="13"/>
        <v>1.0981304005003132E-2</v>
      </c>
      <c r="P27" s="295">
        <f t="shared" ca="1" si="13"/>
        <v>4.4509429578076859E-3</v>
      </c>
      <c r="Q27" s="255"/>
      <c r="Z27"/>
      <c r="AA27"/>
      <c r="AB27"/>
    </row>
    <row r="28" spans="2:28" ht="15" hidden="1" customHeight="1" outlineLevel="2" x14ac:dyDescent="0.25">
      <c r="B28" s="251" t="str">
        <f t="shared" ref="B28:B33" si="19">B79 &amp; " as % of Sales"</f>
        <v>Land purchase deposits as % of Sales</v>
      </c>
      <c r="C28" s="255"/>
      <c r="D28" s="295">
        <f t="shared" ca="1" si="12"/>
        <v>1.1411476268752824E-2</v>
      </c>
      <c r="E28" s="295">
        <f t="shared" ca="1" si="12"/>
        <v>1.1411476268752824E-2</v>
      </c>
      <c r="F28" s="295">
        <f t="shared" ca="1" si="12"/>
        <v>1.1411476268752824E-2</v>
      </c>
      <c r="G28" s="295">
        <f t="shared" ca="1" si="12"/>
        <v>1.1411476268752824E-2</v>
      </c>
      <c r="H28" s="295">
        <f t="shared" ca="1" si="12"/>
        <v>1.1411476268752824E-2</v>
      </c>
      <c r="I28" s="304"/>
      <c r="J28" s="262"/>
      <c r="K28" s="262"/>
      <c r="L28" s="255"/>
      <c r="M28" s="295">
        <f t="shared" ref="M28:P30" ca="1" si="20">M79 / M$48</f>
        <v>1.1411476268752824E-2</v>
      </c>
      <c r="N28" s="295">
        <f t="shared" ca="1" si="20"/>
        <v>1.472346805862094E-2</v>
      </c>
      <c r="O28" s="295">
        <f t="shared" ca="1" si="20"/>
        <v>1.6593517437311765E-2</v>
      </c>
      <c r="P28" s="295">
        <f t="shared" ca="1" si="20"/>
        <v>1.765241139058266E-2</v>
      </c>
      <c r="Q28" s="255"/>
      <c r="Z28"/>
      <c r="AA28"/>
      <c r="AB28"/>
    </row>
    <row r="29" spans="2:28" ht="15" hidden="1" customHeight="1" outlineLevel="2" x14ac:dyDescent="0.25">
      <c r="B29" s="251" t="str">
        <f t="shared" si="19"/>
        <v>Consolidated inventory not owned as % of Sales</v>
      </c>
      <c r="C29" s="255"/>
      <c r="D29" s="295">
        <f t="shared" ca="1" si="12"/>
        <v>3.1732319050990086E-3</v>
      </c>
      <c r="E29" s="295">
        <f t="shared" ca="1" si="12"/>
        <v>3.1732319050990086E-3</v>
      </c>
      <c r="F29" s="295">
        <f t="shared" ca="1" si="12"/>
        <v>3.1732319050990086E-3</v>
      </c>
      <c r="G29" s="295">
        <f t="shared" ca="1" si="12"/>
        <v>3.1732319050990086E-3</v>
      </c>
      <c r="H29" s="295">
        <f t="shared" ca="1" si="12"/>
        <v>3.1732319050990086E-3</v>
      </c>
      <c r="I29" s="304"/>
      <c r="J29" s="262"/>
      <c r="K29" s="262"/>
      <c r="L29" s="255"/>
      <c r="M29" s="295">
        <f t="shared" ca="1" si="20"/>
        <v>3.1732319050990086E-3</v>
      </c>
      <c r="N29" s="295">
        <f t="shared" ca="1" si="20"/>
        <v>8.4451524352638918E-3</v>
      </c>
      <c r="O29" s="295">
        <f t="shared" ca="1" si="20"/>
        <v>1.0981304005003132E-2</v>
      </c>
      <c r="P29" s="295">
        <f t="shared" ca="1" si="20"/>
        <v>4.4509429578076859E-3</v>
      </c>
      <c r="Q29" s="255"/>
      <c r="Z29"/>
      <c r="AA29"/>
      <c r="AB29"/>
    </row>
    <row r="30" spans="2:28" ht="15" hidden="1" customHeight="1" outlineLevel="2" x14ac:dyDescent="0.25">
      <c r="B30" s="251" t="str">
        <f t="shared" si="19"/>
        <v>Inventory as % of Sales</v>
      </c>
      <c r="C30" s="255"/>
      <c r="D30" s="295">
        <f t="shared" ca="1" si="12"/>
        <v>0.74305980506261271</v>
      </c>
      <c r="E30" s="295">
        <f t="shared" ca="1" si="12"/>
        <v>0.74305980506261271</v>
      </c>
      <c r="F30" s="295">
        <f t="shared" ca="1" si="12"/>
        <v>0.74305980506261271</v>
      </c>
      <c r="G30" s="295">
        <f t="shared" ca="1" si="12"/>
        <v>0.74305980506261271</v>
      </c>
      <c r="H30" s="295">
        <f t="shared" ca="1" si="12"/>
        <v>0.74305980506261271</v>
      </c>
      <c r="I30" s="304"/>
      <c r="J30" s="262"/>
      <c r="K30" s="262"/>
      <c r="L30" s="255"/>
      <c r="M30" s="295">
        <f t="shared" ca="1" si="20"/>
        <v>0.74305980506261271</v>
      </c>
      <c r="N30" s="295">
        <f t="shared" ca="1" si="20"/>
        <v>0.80131541078484636</v>
      </c>
      <c r="O30" s="295">
        <f t="shared" ca="1" si="20"/>
        <v>0.80694159087978368</v>
      </c>
      <c r="P30" s="295">
        <f t="shared" ca="1" si="20"/>
        <v>0.76845518341515273</v>
      </c>
      <c r="Q30" s="255"/>
      <c r="Z30"/>
      <c r="AA30"/>
      <c r="AB30"/>
    </row>
    <row r="31" spans="2:28" ht="15" hidden="1" customHeight="1" outlineLevel="2" x14ac:dyDescent="0.25">
      <c r="B31" s="251" t="str">
        <f t="shared" si="19"/>
        <v>Land, building &amp; improvements as % of Sales</v>
      </c>
      <c r="C31" s="255"/>
      <c r="D31" s="295">
        <f t="shared" ref="D31:H31" ca="1" si="21">$M31</f>
        <v>0</v>
      </c>
      <c r="E31" s="295">
        <f t="shared" ca="1" si="21"/>
        <v>0</v>
      </c>
      <c r="F31" s="295">
        <f t="shared" ca="1" si="21"/>
        <v>0</v>
      </c>
      <c r="G31" s="295">
        <f t="shared" ca="1" si="21"/>
        <v>0</v>
      </c>
      <c r="H31" s="295">
        <f t="shared" ca="1" si="21"/>
        <v>0</v>
      </c>
      <c r="I31" s="304"/>
      <c r="J31" s="262"/>
      <c r="K31" s="262"/>
      <c r="L31" s="255"/>
      <c r="M31" s="295">
        <f t="shared" ref="M31:P31" ca="1" si="22">M82 / M$48</f>
        <v>0</v>
      </c>
      <c r="N31" s="295">
        <f t="shared" ca="1" si="22"/>
        <v>5.1717154751688551E-3</v>
      </c>
      <c r="O31" s="295">
        <f t="shared" ca="1" si="22"/>
        <v>6.0260829543352067E-3</v>
      </c>
      <c r="P31" s="295">
        <f t="shared" ca="1" si="22"/>
        <v>6.9903691007120444E-3</v>
      </c>
      <c r="Q31" s="255"/>
      <c r="Z31"/>
      <c r="AA31"/>
      <c r="AB31"/>
    </row>
    <row r="32" spans="2:28" ht="15" hidden="1" customHeight="1" outlineLevel="2" x14ac:dyDescent="0.25">
      <c r="B32" s="251" t="str">
        <f t="shared" si="19"/>
        <v>Office furnishings, leasehold improvements, computer equipment &amp; computer software as % of Sales</v>
      </c>
      <c r="C32" s="255"/>
      <c r="D32" s="295">
        <f t="shared" ref="D32:H33" ca="1" si="23">$J32 + $I32 * D$10</f>
        <v>4.3619391828133847E-3</v>
      </c>
      <c r="E32" s="295">
        <f t="shared" ca="1" si="23"/>
        <v>5.815849221759567E-3</v>
      </c>
      <c r="F32" s="295">
        <f t="shared" ca="1" si="23"/>
        <v>7.2657868289053296E-3</v>
      </c>
      <c r="G32" s="295">
        <f t="shared" ca="1" si="23"/>
        <v>8.7157244360511199E-3</v>
      </c>
      <c r="H32" s="295">
        <f t="shared" ca="1" si="23"/>
        <v>1.0165662043196882E-2</v>
      </c>
      <c r="I32" s="304">
        <f t="shared" ref="I32:I38" ca="1" si="24">SLOPE($M32:$P32, $M$10:$P$10)</f>
        <v>-3.9724318003993833E-6</v>
      </c>
      <c r="J32" s="262">
        <f t="shared" ref="J32:J38" ca="1" si="25">INTERCEPT($M32:$P32, $M$10:$P$10)</f>
        <v>0.18573125789364803</v>
      </c>
      <c r="K32" s="262">
        <f t="shared" ref="K32:K38" ca="1" si="26">RSQ($M32:$P32, $M$10:$P$10)</f>
        <v>0.8744867049347339</v>
      </c>
      <c r="L32" s="255"/>
      <c r="M32" s="295">
        <f t="shared" ref="M32:P32" ca="1" si="27">M83 / M$48</f>
        <v>1.1281491347003748E-2</v>
      </c>
      <c r="N32" s="295">
        <f t="shared" ca="1" si="27"/>
        <v>1.3086749578573422E-2</v>
      </c>
      <c r="O32" s="295">
        <f t="shared" ca="1" si="27"/>
        <v>1.5499209723283372E-2</v>
      </c>
      <c r="P32" s="295">
        <f t="shared" ca="1" si="27"/>
        <v>1.5310463322586348E-2</v>
      </c>
      <c r="Q32" s="255"/>
      <c r="Z32"/>
      <c r="AA32"/>
      <c r="AB32"/>
    </row>
    <row r="33" spans="2:28" ht="15" hidden="1" customHeight="1" outlineLevel="2" x14ac:dyDescent="0.25">
      <c r="B33" s="251" t="str">
        <f t="shared" si="19"/>
        <v>Transportation &amp; construction equipment as % of Sales</v>
      </c>
      <c r="C33" s="255"/>
      <c r="D33" s="295">
        <f t="shared" ca="1" si="23"/>
        <v>6.3170243914946467E-4</v>
      </c>
      <c r="E33" s="295">
        <f t="shared" ca="1" si="23"/>
        <v>1.2862850719326524E-3</v>
      </c>
      <c r="F33" s="295">
        <f t="shared" ca="1" si="23"/>
        <v>1.9390792275771063E-3</v>
      </c>
      <c r="G33" s="295">
        <f t="shared" ca="1" si="23"/>
        <v>2.5918733832215463E-3</v>
      </c>
      <c r="H33" s="295">
        <f t="shared" ca="1" si="23"/>
        <v>3.2446675388659862E-3</v>
      </c>
      <c r="I33" s="304">
        <f t="shared" ca="1" si="24"/>
        <v>-1.7884771387519024E-6</v>
      </c>
      <c r="J33" s="262">
        <f t="shared" ca="1" si="25"/>
        <v>8.2288203163145071E-2</v>
      </c>
      <c r="K33" s="262">
        <f t="shared" ca="1" si="26"/>
        <v>0.97556128150703081</v>
      </c>
      <c r="L33" s="255"/>
      <c r="M33" s="295">
        <f t="shared" ref="M33:P33" ca="1" si="28">M84 / M$48</f>
        <v>4.0239332237460455E-3</v>
      </c>
      <c r="N33" s="295">
        <f t="shared" ca="1" si="28"/>
        <v>4.4019066764292422E-3</v>
      </c>
      <c r="O33" s="295">
        <f t="shared" ca="1" si="28"/>
        <v>5.1310646283762602E-3</v>
      </c>
      <c r="P33" s="295">
        <f t="shared" ca="1" si="28"/>
        <v>5.9568610919118539E-3</v>
      </c>
      <c r="Q33" s="255"/>
      <c r="Z33"/>
      <c r="AA33"/>
      <c r="AB33"/>
    </row>
    <row r="34" spans="2:28" customFormat="1" ht="15" hidden="1" customHeight="1" outlineLevel="1" collapsed="1" x14ac:dyDescent="0.25">
      <c r="B34" s="255"/>
      <c r="C34" s="255"/>
      <c r="D34" s="255"/>
      <c r="E34" s="255"/>
      <c r="F34" s="255"/>
      <c r="G34" s="255"/>
      <c r="H34" s="255"/>
      <c r="I34" s="255"/>
      <c r="J34" s="255"/>
      <c r="K34" s="255"/>
      <c r="L34" s="255"/>
      <c r="M34" s="255"/>
      <c r="N34" s="255"/>
      <c r="O34" s="255"/>
      <c r="P34" s="255"/>
      <c r="Q34" s="255"/>
    </row>
    <row r="35" spans="2:28" ht="15" hidden="1" customHeight="1" outlineLevel="2" x14ac:dyDescent="0.2">
      <c r="B35" s="251" t="str">
        <f t="shared" ref="B35:B41" si="29">B96 &amp; " as % of Sales"</f>
        <v>Accounts payable as % of Sales</v>
      </c>
      <c r="C35" s="255"/>
      <c r="D35" s="295">
        <f t="shared" ref="D35:G35" ca="1" si="30">$J35 + $I35 * D$10</f>
        <v>2.2009441115031669E-2</v>
      </c>
      <c r="E35" s="295">
        <f t="shared" ca="1" si="30"/>
        <v>2.8225173782137625E-2</v>
      </c>
      <c r="F35" s="295">
        <f t="shared" ca="1" si="30"/>
        <v>3.4423923573103865E-2</v>
      </c>
      <c r="G35" s="295">
        <f t="shared" ca="1" si="30"/>
        <v>4.0622673364070216E-2</v>
      </c>
      <c r="H35" s="295">
        <f t="shared" ref="H35" ca="1" si="31">$J35 + $I35 * H$10</f>
        <v>4.6821423155036457E-2</v>
      </c>
      <c r="I35" s="304">
        <f t="shared" ca="1" si="24"/>
        <v>-1.6982876139633734E-5</v>
      </c>
      <c r="J35" s="262">
        <f t="shared" ca="1" si="25"/>
        <v>0.79739661702228903</v>
      </c>
      <c r="K35" s="262">
        <f t="shared" ca="1" si="26"/>
        <v>0.9833746228979805</v>
      </c>
      <c r="L35" s="255"/>
      <c r="M35" s="260">
        <f t="shared" ref="M35:P41" ca="1" si="32">M96 / M$48</f>
        <v>5.2598298597362703E-2</v>
      </c>
      <c r="N35" s="260">
        <f t="shared" ca="1" si="32"/>
        <v>5.9161993139953864E-2</v>
      </c>
      <c r="O35" s="260">
        <f t="shared" ca="1" si="32"/>
        <v>6.6899052024724112E-2</v>
      </c>
      <c r="P35" s="260">
        <f t="shared" ca="1" si="32"/>
        <v>7.0681778272326995E-2</v>
      </c>
      <c r="Q35" s="255"/>
    </row>
    <row r="36" spans="2:28" ht="15" hidden="1" customHeight="1" outlineLevel="2" x14ac:dyDescent="0.2">
      <c r="B36" s="251" t="str">
        <f t="shared" si="29"/>
        <v>Customer deposits as % of Sales</v>
      </c>
      <c r="C36" s="255"/>
      <c r="D36" s="260">
        <f t="shared" ref="D36:G36" ca="1" si="33">$M36</f>
        <v>1.4745889476820689E-2</v>
      </c>
      <c r="E36" s="260">
        <f t="shared" ca="1" si="33"/>
        <v>1.4745889476820689E-2</v>
      </c>
      <c r="F36" s="260">
        <f t="shared" ca="1" si="33"/>
        <v>1.4745889476820689E-2</v>
      </c>
      <c r="G36" s="260">
        <f t="shared" ca="1" si="33"/>
        <v>1.4745889476820689E-2</v>
      </c>
      <c r="H36" s="260">
        <f ca="1">$M36</f>
        <v>1.4745889476820689E-2</v>
      </c>
      <c r="I36" s="304"/>
      <c r="J36" s="262"/>
      <c r="K36" s="262"/>
      <c r="L36" s="255"/>
      <c r="M36" s="260">
        <f t="shared" ca="1" si="32"/>
        <v>1.4745889476820689E-2</v>
      </c>
      <c r="N36" s="260">
        <f t="shared" ca="1" si="32"/>
        <v>1.46858524014098E-2</v>
      </c>
      <c r="O36" s="260">
        <f t="shared" ca="1" si="32"/>
        <v>1.5596560805434943E-2</v>
      </c>
      <c r="P36" s="260">
        <f t="shared" ca="1" si="32"/>
        <v>1.4630523843112538E-2</v>
      </c>
      <c r="Q36" s="255"/>
    </row>
    <row r="37" spans="2:28" ht="15" hidden="1" customHeight="1" outlineLevel="2" x14ac:dyDescent="0.2">
      <c r="B37" s="251" t="str">
        <f t="shared" si="29"/>
        <v>Operating lease liabilities as % of Sales</v>
      </c>
      <c r="C37" s="255"/>
      <c r="D37" s="295">
        <f t="shared" ref="D37:H38" ca="1" si="34">$J37 + $I37 * D$10</f>
        <v>1.6215427503560254E-2</v>
      </c>
      <c r="E37" s="295">
        <f t="shared" ca="1" si="34"/>
        <v>1.3999830266264446E-2</v>
      </c>
      <c r="F37" s="295">
        <f t="shared" ca="1" si="34"/>
        <v>1.1790286573332809E-2</v>
      </c>
      <c r="G37" s="295">
        <f t="shared" ca="1" si="34"/>
        <v>9.5807428804012273E-3</v>
      </c>
      <c r="H37" s="295">
        <f t="shared" ca="1" si="34"/>
        <v>7.3711991874695904E-3</v>
      </c>
      <c r="I37" s="304">
        <f t="shared" ca="1" si="24"/>
        <v>6.0535443641962187E-6</v>
      </c>
      <c r="J37" s="262">
        <f t="shared" ca="1" si="25"/>
        <v>-0.2601712475325465</v>
      </c>
      <c r="K37" s="262">
        <f t="shared" ca="1" si="26"/>
        <v>0.59999999999999964</v>
      </c>
      <c r="L37" s="255"/>
      <c r="M37" s="260">
        <f t="shared" ca="1" si="32"/>
        <v>7.3651456431053997E-3</v>
      </c>
      <c r="N37" s="260">
        <f t="shared" ca="1" si="32"/>
        <v>0</v>
      </c>
      <c r="O37" s="260">
        <f t="shared" ca="1" si="32"/>
        <v>0</v>
      </c>
      <c r="P37" s="260">
        <f t="shared" ca="1" si="32"/>
        <v>0</v>
      </c>
      <c r="Q37" s="255"/>
    </row>
    <row r="38" spans="2:28" ht="15" hidden="1" customHeight="1" outlineLevel="2" x14ac:dyDescent="0.2">
      <c r="B38" s="251" t="str">
        <f t="shared" si="29"/>
        <v>Other liabilities as % of Sales</v>
      </c>
      <c r="C38" s="255"/>
      <c r="D38" s="295">
        <f t="shared" ca="1" si="34"/>
        <v>2.0276407885557735E-2</v>
      </c>
      <c r="E38" s="295">
        <f t="shared" ca="1" si="34"/>
        <v>2.8491904925599609E-2</v>
      </c>
      <c r="F38" s="295">
        <f t="shared" ca="1" si="34"/>
        <v>3.668495525241755E-2</v>
      </c>
      <c r="G38" s="295">
        <f t="shared" ca="1" si="34"/>
        <v>4.4878005579235491E-2</v>
      </c>
      <c r="H38" s="295">
        <f t="shared" ca="1" si="34"/>
        <v>5.3071055906053322E-2</v>
      </c>
      <c r="I38" s="304">
        <f t="shared" ca="1" si="24"/>
        <v>-2.2446713224158578E-5</v>
      </c>
      <c r="J38" s="262">
        <f t="shared" ca="1" si="25"/>
        <v>1.0451259935609658</v>
      </c>
      <c r="K38" s="262">
        <f t="shared" ca="1" si="26"/>
        <v>0.80167683178475457</v>
      </c>
      <c r="L38" s="255"/>
      <c r="M38" s="260">
        <f t="shared" ca="1" si="32"/>
        <v>6.3569425946590194E-2</v>
      </c>
      <c r="N38" s="260">
        <f t="shared" ca="1" si="32"/>
        <v>6.9743802383083101E-2</v>
      </c>
      <c r="O38" s="260">
        <f t="shared" ca="1" si="32"/>
        <v>7.0295636377907728E-2</v>
      </c>
      <c r="P38" s="260">
        <f t="shared" ca="1" si="32"/>
        <v>9.0695649037708256E-2</v>
      </c>
      <c r="Q38" s="255"/>
    </row>
    <row r="39" spans="2:28" ht="15" hidden="1" customHeight="1" outlineLevel="2" x14ac:dyDescent="0.2">
      <c r="B39" s="251" t="str">
        <f t="shared" si="29"/>
        <v>Preferred share subject to redemption as % of Sales</v>
      </c>
      <c r="C39" s="255"/>
      <c r="D39" s="260">
        <f ca="1">$M39</f>
        <v>0</v>
      </c>
      <c r="E39" s="260">
        <f ca="1">$M39</f>
        <v>0</v>
      </c>
      <c r="F39" s="260">
        <f t="shared" ref="F39:H41" ca="1" si="35">$M39</f>
        <v>0</v>
      </c>
      <c r="G39" s="260">
        <f t="shared" ca="1" si="35"/>
        <v>0</v>
      </c>
      <c r="H39" s="260">
        <f t="shared" ca="1" si="35"/>
        <v>0</v>
      </c>
      <c r="I39" s="304"/>
      <c r="J39" s="262"/>
      <c r="K39" s="262"/>
      <c r="L39" s="255"/>
      <c r="M39" s="260">
        <f t="shared" ca="1" si="32"/>
        <v>0</v>
      </c>
      <c r="N39" s="260">
        <f t="shared" ca="1" si="32"/>
        <v>0</v>
      </c>
      <c r="O39" s="260">
        <f t="shared" ca="1" si="32"/>
        <v>0</v>
      </c>
      <c r="P39" s="260">
        <f t="shared" ca="1" si="32"/>
        <v>0</v>
      </c>
      <c r="Q39" s="255"/>
    </row>
    <row r="40" spans="2:28" ht="15" hidden="1" customHeight="1" outlineLevel="2" x14ac:dyDescent="0.2">
      <c r="B40" s="251" t="str">
        <f t="shared" si="29"/>
        <v>Community development district obligations as % of Sales</v>
      </c>
      <c r="C40" s="255"/>
      <c r="D40" s="260">
        <f t="shared" ref="D40:E41" ca="1" si="36">$M40</f>
        <v>5.411772234420807E-3</v>
      </c>
      <c r="E40" s="260">
        <f t="shared" ca="1" si="36"/>
        <v>5.411772234420807E-3</v>
      </c>
      <c r="F40" s="260">
        <f t="shared" ca="1" si="35"/>
        <v>5.411772234420807E-3</v>
      </c>
      <c r="G40" s="260">
        <f t="shared" ca="1" si="35"/>
        <v>5.411772234420807E-3</v>
      </c>
      <c r="H40" s="260">
        <f t="shared" ca="1" si="35"/>
        <v>5.411772234420807E-3</v>
      </c>
      <c r="I40" s="304"/>
      <c r="J40" s="262"/>
      <c r="K40" s="262"/>
      <c r="L40" s="255"/>
      <c r="M40" s="260">
        <f t="shared" ca="1" si="32"/>
        <v>5.411772234420807E-3</v>
      </c>
      <c r="N40" s="260">
        <f t="shared" ca="1" si="32"/>
        <v>5.4201537693075478E-3</v>
      </c>
      <c r="O40" s="260">
        <f t="shared" ca="1" si="32"/>
        <v>6.6509647696117837E-3</v>
      </c>
      <c r="P40" s="260">
        <f t="shared" ca="1" si="32"/>
        <v>2.8143581933002903E-4</v>
      </c>
      <c r="Q40" s="255"/>
    </row>
    <row r="41" spans="2:28" ht="15" hidden="1" customHeight="1" outlineLevel="2" x14ac:dyDescent="0.2">
      <c r="B41" s="251" t="str">
        <f t="shared" si="29"/>
        <v>Obligation for consolidated inventory not owned as % of Sales</v>
      </c>
      <c r="C41" s="255"/>
      <c r="D41" s="260">
        <f t="shared" ca="1" si="36"/>
        <v>3.1732319050990086E-3</v>
      </c>
      <c r="E41" s="260">
        <f t="shared" ca="1" si="36"/>
        <v>3.1732319050990086E-3</v>
      </c>
      <c r="F41" s="260">
        <f t="shared" ca="1" si="35"/>
        <v>3.1732319050990086E-3</v>
      </c>
      <c r="G41" s="260">
        <f t="shared" ca="1" si="35"/>
        <v>3.1732319050990086E-3</v>
      </c>
      <c r="H41" s="260">
        <f t="shared" ca="1" si="35"/>
        <v>3.1732319050990086E-3</v>
      </c>
      <c r="I41" s="304"/>
      <c r="J41" s="262"/>
      <c r="K41" s="262"/>
      <c r="L41" s="255"/>
      <c r="M41" s="260">
        <f t="shared" ca="1" si="32"/>
        <v>3.1732319050990086E-3</v>
      </c>
      <c r="N41" s="260">
        <f t="shared" ca="1" si="32"/>
        <v>8.4451524352638918E-3</v>
      </c>
      <c r="O41" s="260">
        <f t="shared" ca="1" si="32"/>
        <v>1.0981304005003132E-2</v>
      </c>
      <c r="P41" s="260">
        <f t="shared" ca="1" si="32"/>
        <v>4.4509429578076859E-3</v>
      </c>
      <c r="Q41" s="255"/>
    </row>
    <row r="42" spans="2:28" ht="15" hidden="1" customHeight="1" outlineLevel="2" x14ac:dyDescent="0.2">
      <c r="B42" s="251" t="s">
        <v>229</v>
      </c>
      <c r="C42" s="255"/>
      <c r="D42" s="260">
        <f t="shared" ref="D42:H42" ca="1" si="37">AVERAGE($M42:$P42)</f>
        <v>0.52259745621078624</v>
      </c>
      <c r="E42" s="260">
        <f t="shared" ca="1" si="37"/>
        <v>0.52259745621078624</v>
      </c>
      <c r="F42" s="260">
        <f t="shared" ca="1" si="37"/>
        <v>0.52259745621078624</v>
      </c>
      <c r="G42" s="260">
        <f t="shared" ca="1" si="37"/>
        <v>0.52259745621078624</v>
      </c>
      <c r="H42" s="260">
        <f t="shared" ca="1" si="37"/>
        <v>0.52259745621078624</v>
      </c>
      <c r="I42" s="356">
        <f t="shared" ref="I42" ca="1" si="38">SLOPE($M42:$P42, $M$10:$P$10)</f>
        <v>1.4229045254738143E-4</v>
      </c>
      <c r="J42" s="279">
        <f t="shared" ref="J42" ca="1" si="39">INTERCEPT($M42:$P42, $M$10:$P$10)</f>
        <v>-5.6360890561712509</v>
      </c>
      <c r="K42" s="262">
        <f t="shared" ref="K42" ca="1" si="40">RSQ($M42:$P42, $M$10:$P$10)</f>
        <v>0.52397789298466879</v>
      </c>
      <c r="L42" s="255"/>
      <c r="M42" s="260">
        <f ca="1">M131 / M112</f>
        <v>0.60626337995782587</v>
      </c>
      <c r="N42" s="260">
        <f t="shared" ref="N42:P42" ca="1" si="41">N131 / N112</f>
        <v>0.49589822448329823</v>
      </c>
      <c r="O42" s="260">
        <f t="shared" ca="1" si="41"/>
        <v>0.58467822432361438</v>
      </c>
      <c r="P42" s="260">
        <f t="shared" ca="1" si="41"/>
        <v>0.40354999607840641</v>
      </c>
      <c r="Q42" s="255"/>
    </row>
    <row r="43" spans="2:28" ht="15" hidden="1" customHeight="1" outlineLevel="2" x14ac:dyDescent="0.2">
      <c r="B43" s="251" t="s">
        <v>230</v>
      </c>
      <c r="C43" s="255"/>
      <c r="D43" s="260">
        <f t="shared" ref="D43:H43" si="42">AVERAGE($M$43:$P$43)</f>
        <v>-0.90996590405904088</v>
      </c>
      <c r="E43" s="260">
        <f t="shared" si="42"/>
        <v>-0.90996590405904088</v>
      </c>
      <c r="F43" s="260">
        <f t="shared" si="42"/>
        <v>-0.90996590405904088</v>
      </c>
      <c r="G43" s="260">
        <f t="shared" si="42"/>
        <v>-0.90996590405904088</v>
      </c>
      <c r="H43" s="260">
        <f t="shared" si="42"/>
        <v>-0.90996590405904088</v>
      </c>
      <c r="I43" s="356"/>
      <c r="J43" s="279"/>
      <c r="K43" s="262"/>
      <c r="L43" s="255"/>
      <c r="M43" s="260">
        <f>M132 / M131</f>
        <v>-1.0996330685232771</v>
      </c>
      <c r="N43" s="260">
        <f t="shared" ref="N43:P43" si="43">N132 / N131</f>
        <v>-0.9457099338833943</v>
      </c>
      <c r="O43" s="260">
        <f t="shared" si="43"/>
        <v>-0.65682182697102709</v>
      </c>
      <c r="P43" s="260">
        <f t="shared" si="43"/>
        <v>-0.93769878685846508</v>
      </c>
      <c r="Q43" s="255"/>
    </row>
    <row r="44" spans="2:28" ht="15" hidden="1" customHeight="1" outlineLevel="1" x14ac:dyDescent="0.2">
      <c r="B44" s="58"/>
      <c r="C44" s="255"/>
      <c r="L44" s="255"/>
      <c r="W44" s="103"/>
    </row>
    <row r="45" spans="2:28" s="35" customFormat="1" ht="15.95" customHeight="1" collapsed="1" x14ac:dyDescent="0.25">
      <c r="B45" s="32" t="s">
        <v>231</v>
      </c>
      <c r="C45" s="269"/>
      <c r="D45" s="44" t="s">
        <v>232</v>
      </c>
      <c r="E45" s="44"/>
      <c r="F45" s="34"/>
      <c r="G45" s="34"/>
      <c r="H45" s="34"/>
      <c r="I45" s="95"/>
      <c r="J45" s="83"/>
      <c r="K45" s="71"/>
      <c r="L45" s="269"/>
      <c r="M45" s="34" t="s">
        <v>233</v>
      </c>
      <c r="N45" s="34"/>
      <c r="O45" s="34"/>
      <c r="P45" s="34"/>
      <c r="Q45" s="34"/>
    </row>
    <row r="46" spans="2:28" s="40" customFormat="1" ht="15.95" customHeight="1" x14ac:dyDescent="0.25">
      <c r="B46" s="36" t="s">
        <v>234</v>
      </c>
      <c r="C46" s="252"/>
      <c r="D46" s="38">
        <f t="shared" ref="D46:F46" si="44">EOMONTH(E46, 12)</f>
        <v>45657</v>
      </c>
      <c r="E46" s="38">
        <f t="shared" si="44"/>
        <v>45291</v>
      </c>
      <c r="F46" s="38">
        <f t="shared" si="44"/>
        <v>44926</v>
      </c>
      <c r="G46" s="38">
        <f>EOMONTH(H46, 12)</f>
        <v>44561</v>
      </c>
      <c r="H46" s="38">
        <f>EOMONTH(M46, 12)</f>
        <v>44196</v>
      </c>
      <c r="I46" s="96"/>
      <c r="J46" s="84"/>
      <c r="K46" s="72"/>
      <c r="L46" s="252"/>
      <c r="M46" s="38">
        <v>43830</v>
      </c>
      <c r="N46" s="38">
        <v>43465</v>
      </c>
      <c r="O46" s="38">
        <v>43100</v>
      </c>
      <c r="P46" s="38">
        <v>42735</v>
      </c>
      <c r="Q46" s="38">
        <v>42369</v>
      </c>
    </row>
    <row r="47" spans="2:28" s="54" customFormat="1" x14ac:dyDescent="0.25">
      <c r="B47" s="257" t="s">
        <v>235</v>
      </c>
      <c r="C47" s="256"/>
      <c r="D47" s="274"/>
      <c r="E47" s="274"/>
      <c r="F47" s="274"/>
      <c r="G47" s="274"/>
      <c r="H47" s="274"/>
      <c r="I47" s="330"/>
      <c r="J47" s="331"/>
      <c r="K47" s="332"/>
      <c r="L47" s="256"/>
      <c r="M47" s="274"/>
      <c r="N47" s="274"/>
      <c r="O47" s="274"/>
      <c r="P47" s="274"/>
      <c r="Q47" s="274"/>
      <c r="T47" s="384">
        <v>2020</v>
      </c>
      <c r="U47" s="383">
        <f>T47 - 1</f>
        <v>2019</v>
      </c>
      <c r="V47" s="383">
        <f t="shared" ref="V47:W47" si="45">U47 - 1</f>
        <v>2018</v>
      </c>
      <c r="W47" s="383">
        <f t="shared" si="45"/>
        <v>2017</v>
      </c>
      <c r="X47"/>
    </row>
    <row r="48" spans="2:28" s="31" customFormat="1" ht="12.75" x14ac:dyDescent="0.2">
      <c r="B48" s="57" t="s">
        <v>236</v>
      </c>
      <c r="C48" s="272"/>
      <c r="D48" s="45">
        <f ca="1">E48 * (1 + D11)</f>
        <v>5212333.9731591195</v>
      </c>
      <c r="E48" s="45">
        <f ca="1">F48 * (1 + E11)</f>
        <v>4521312.7253998565</v>
      </c>
      <c r="F48" s="45">
        <f ca="1">G48 * (1 + F11)</f>
        <v>3921903.0987135535</v>
      </c>
      <c r="G48" s="45">
        <f ca="1">H48 * (1 + G11)</f>
        <v>3401959.7514875894</v>
      </c>
      <c r="H48" s="45">
        <f>T48</f>
        <v>2950947.5016192361</v>
      </c>
      <c r="I48" s="97"/>
      <c r="J48" s="85"/>
      <c r="K48" s="73"/>
      <c r="L48" s="272"/>
      <c r="M48" s="45">
        <f t="shared" ref="M48:Q48" ca="1" si="46">SUMIFS(INDIRECT("'" &amp; $B$2 &amp; "'!" &amp; M$2), INDIRECT("'" &amp; $B$2 &amp; "'!$A:$A"), $B48)</f>
        <v>2500290</v>
      </c>
      <c r="N48" s="45">
        <f t="shared" ca="1" si="46"/>
        <v>2286282</v>
      </c>
      <c r="O48" s="45">
        <f t="shared" ca="1" si="46"/>
        <v>1961971</v>
      </c>
      <c r="P48" s="45">
        <f t="shared" ca="1" si="46"/>
        <v>1691327</v>
      </c>
      <c r="Q48" s="45">
        <f t="shared" ca="1" si="46"/>
        <v>1418395</v>
      </c>
      <c r="T48" s="380">
        <f>2036438.53231898 / (1 - AVERAGE(U48:W48))</f>
        <v>2950947.5016192361</v>
      </c>
      <c r="U48" s="381">
        <v>0.29682556823408485</v>
      </c>
      <c r="V48" s="381">
        <v>0.31600869883942578</v>
      </c>
      <c r="W48" s="381">
        <v>0.31687624332877501</v>
      </c>
    </row>
    <row r="49" spans="2:17" ht="12.75" x14ac:dyDescent="0.2">
      <c r="B49" s="143" t="s">
        <v>237</v>
      </c>
      <c r="C49" s="255"/>
      <c r="D49" s="25">
        <f ca="1">D12 * D$48</f>
        <v>4181601.9084725869</v>
      </c>
      <c r="E49" s="25">
        <f ca="1">E12 * E$48</f>
        <v>3627229.1872875872</v>
      </c>
      <c r="F49" s="25">
        <f ca="1">F12 * F$48</f>
        <v>3146352.0117621026</v>
      </c>
      <c r="G49" s="25">
        <f ca="1">G12 * G$48</f>
        <v>2729226.7653266811</v>
      </c>
      <c r="H49" s="25">
        <f ca="1">H12 * H$48</f>
        <v>2367401.5840344368</v>
      </c>
      <c r="L49" s="255"/>
      <c r="M49" s="25">
        <f ca="1">SUMIFS(INDIRECT("'" &amp; $B$2 &amp; "'!" &amp; M$2), INDIRECT("'" &amp; $B$2 &amp; "'!$A:$A"), $B49)</f>
        <v>2005861</v>
      </c>
      <c r="N49" s="25">
        <f t="shared" ref="N49:Q55" ca="1" si="47">SUMIFS(INDIRECT("'" &amp; $B$2 &amp; "'!" &amp; N$2), INDIRECT("'" &amp; $B$2 &amp; "'!$A:$A"), $B49)</f>
        <v>1836704</v>
      </c>
      <c r="O49" s="25">
        <f t="shared" ca="1" si="47"/>
        <v>1561022</v>
      </c>
      <c r="P49" s="25">
        <f t="shared" ca="1" si="47"/>
        <v>1358183</v>
      </c>
      <c r="Q49" s="25">
        <f t="shared" ca="1" si="47"/>
        <v>1114663</v>
      </c>
    </row>
    <row r="50" spans="2:17" s="203" customFormat="1" ht="12.75" x14ac:dyDescent="0.2">
      <c r="B50" s="204" t="s">
        <v>238</v>
      </c>
      <c r="C50" s="275"/>
      <c r="D50" s="205">
        <f t="shared" ref="D50:H50" ca="1" si="48">ROUND($M50, -2)</f>
        <v>5000</v>
      </c>
      <c r="E50" s="205">
        <f t="shared" ca="1" si="48"/>
        <v>5000</v>
      </c>
      <c r="F50" s="205">
        <f t="shared" ca="1" si="48"/>
        <v>5000</v>
      </c>
      <c r="G50" s="205">
        <f t="shared" ca="1" si="48"/>
        <v>5000</v>
      </c>
      <c r="H50" s="205">
        <f t="shared" ca="1" si="48"/>
        <v>5000</v>
      </c>
      <c r="I50" s="200"/>
      <c r="J50" s="201"/>
      <c r="K50" s="202"/>
      <c r="L50" s="313"/>
      <c r="M50" s="205">
        <f ca="1">SUMIFS(INDIRECT("'" &amp; $B$2 &amp; "'!" &amp; M$2), INDIRECT("'" &amp; $B$2 &amp; "'!$A:$A"), $B50)</f>
        <v>5002</v>
      </c>
      <c r="N50" s="205">
        <f t="shared" ca="1" si="47"/>
        <v>5809</v>
      </c>
      <c r="O50" s="205">
        <f t="shared" ca="1" si="47"/>
        <v>7681</v>
      </c>
      <c r="P50" s="205">
        <f t="shared" ca="1" si="47"/>
        <v>3992</v>
      </c>
      <c r="Q50" s="205">
        <f t="shared" ca="1" si="47"/>
        <v>3638</v>
      </c>
    </row>
    <row r="51" spans="2:17" ht="12.75" x14ac:dyDescent="0.2">
      <c r="B51" s="143" t="s">
        <v>239</v>
      </c>
      <c r="C51" s="255"/>
      <c r="D51" s="25">
        <f t="shared" ref="D51:H52" ca="1" si="49">D13 * D$48</f>
        <v>242320.18499988446</v>
      </c>
      <c r="E51" s="25">
        <f t="shared" ca="1" si="49"/>
        <v>221315.20511726764</v>
      </c>
      <c r="F51" s="25">
        <f t="shared" ca="1" si="49"/>
        <v>201594.30558167992</v>
      </c>
      <c r="G51" s="25">
        <f t="shared" ca="1" si="49"/>
        <v>183212.55210524518</v>
      </c>
      <c r="H51" s="25">
        <f t="shared" ca="1" si="49"/>
        <v>166161.48529410848</v>
      </c>
      <c r="L51" s="255"/>
      <c r="M51" s="25">
        <f t="shared" ref="M51:M55" ca="1" si="50">SUMIFS(INDIRECT("'" &amp; $B$2 &amp; "'!" &amp; M$2), INDIRECT("'" &amp; $B$2 &amp; "'!$A:$A"), $B51)</f>
        <v>147954</v>
      </c>
      <c r="N51" s="25">
        <f t="shared" ca="1" si="47"/>
        <v>137779</v>
      </c>
      <c r="O51" s="25">
        <f t="shared" ca="1" si="47"/>
        <v>126282</v>
      </c>
      <c r="P51" s="25">
        <f t="shared" ca="1" si="47"/>
        <v>111600</v>
      </c>
      <c r="Q51" s="25">
        <f t="shared" ca="1" si="47"/>
        <v>93208</v>
      </c>
    </row>
    <row r="52" spans="2:17" ht="12.75" x14ac:dyDescent="0.2">
      <c r="B52" s="143" t="s">
        <v>240</v>
      </c>
      <c r="C52" s="255"/>
      <c r="D52" s="25">
        <f t="shared" ca="1" si="49"/>
        <v>321843.05345067871</v>
      </c>
      <c r="E52" s="25">
        <f t="shared" ca="1" si="49"/>
        <v>279174.95322467852</v>
      </c>
      <c r="F52" s="25">
        <f t="shared" ca="1" si="49"/>
        <v>242163.54422558713</v>
      </c>
      <c r="G52" s="25">
        <f t="shared" ca="1" si="49"/>
        <v>210058.8948776582</v>
      </c>
      <c r="H52" s="25">
        <f t="shared" ca="1" si="49"/>
        <v>182210.49521854831</v>
      </c>
      <c r="L52" s="255"/>
      <c r="M52" s="25">
        <f t="shared" ca="1" si="50"/>
        <v>154384</v>
      </c>
      <c r="N52" s="25">
        <f t="shared" ca="1" si="47"/>
        <v>142829</v>
      </c>
      <c r="O52" s="25">
        <f t="shared" ca="1" si="47"/>
        <v>128327</v>
      </c>
      <c r="P52" s="25">
        <f t="shared" ca="1" si="47"/>
        <v>108809</v>
      </c>
      <c r="Q52" s="25">
        <f t="shared" ca="1" si="47"/>
        <v>95092</v>
      </c>
    </row>
    <row r="53" spans="2:17" ht="12.75" x14ac:dyDescent="0.2">
      <c r="B53" s="143" t="s">
        <v>241</v>
      </c>
      <c r="C53" s="255"/>
      <c r="D53" s="27">
        <f t="shared" ref="D53:H54" ca="1" si="51">$M53</f>
        <v>0</v>
      </c>
      <c r="E53" s="27">
        <f t="shared" ca="1" si="51"/>
        <v>0</v>
      </c>
      <c r="F53" s="27">
        <f t="shared" ca="1" si="51"/>
        <v>0</v>
      </c>
      <c r="G53" s="27">
        <f t="shared" ca="1" si="51"/>
        <v>0</v>
      </c>
      <c r="H53" s="27">
        <f ca="1">$M53</f>
        <v>0</v>
      </c>
      <c r="I53" s="98"/>
      <c r="J53" s="86"/>
      <c r="K53" s="74"/>
      <c r="L53" s="255"/>
      <c r="M53" s="25">
        <f t="shared" ca="1" si="50"/>
        <v>0</v>
      </c>
      <c r="N53" s="25">
        <f t="shared" ca="1" si="47"/>
        <v>1700</v>
      </c>
      <c r="O53" s="25">
        <f t="shared" ca="1" si="47"/>
        <v>0</v>
      </c>
      <c r="P53" s="25">
        <f t="shared" ca="1" si="47"/>
        <v>0</v>
      </c>
      <c r="Q53" s="25">
        <f t="shared" ca="1" si="47"/>
        <v>0</v>
      </c>
    </row>
    <row r="54" spans="2:17" ht="12.75" x14ac:dyDescent="0.2">
      <c r="B54" s="143" t="s">
        <v>242</v>
      </c>
      <c r="C54" s="255"/>
      <c r="D54" s="27">
        <f t="shared" ca="1" si="51"/>
        <v>311</v>
      </c>
      <c r="E54" s="27">
        <f t="shared" ca="1" si="51"/>
        <v>311</v>
      </c>
      <c r="F54" s="27">
        <f t="shared" ca="1" si="51"/>
        <v>311</v>
      </c>
      <c r="G54" s="27">
        <f t="shared" ca="1" si="51"/>
        <v>311</v>
      </c>
      <c r="H54" s="27">
        <f t="shared" ca="1" si="51"/>
        <v>311</v>
      </c>
      <c r="I54" s="98"/>
      <c r="J54" s="86"/>
      <c r="K54" s="74"/>
      <c r="L54" s="255"/>
      <c r="M54" s="25">
        <f t="shared" ca="1" si="50"/>
        <v>311</v>
      </c>
      <c r="N54" s="25">
        <f t="shared" ca="1" si="47"/>
        <v>312</v>
      </c>
      <c r="O54" s="25">
        <f t="shared" ca="1" si="47"/>
        <v>539</v>
      </c>
      <c r="P54" s="25">
        <f t="shared" ca="1" si="47"/>
        <v>640</v>
      </c>
      <c r="Q54" s="25">
        <f t="shared" ca="1" si="47"/>
        <v>498</v>
      </c>
    </row>
    <row r="55" spans="2:17" ht="12.75" x14ac:dyDescent="0.2">
      <c r="B55" s="143" t="s">
        <v>243</v>
      </c>
      <c r="C55" s="255"/>
      <c r="D55" s="25">
        <f ca="1">D15 * SUM(D104:D111)</f>
        <v>22309.164401201888</v>
      </c>
      <c r="E55" s="25">
        <f ca="1">E15 * SUM(E104:E111)</f>
        <v>20666.70243716316</v>
      </c>
      <c r="F55" s="25">
        <f ca="1">F15 * SUM(F104:F111)</f>
        <v>22224.209472027473</v>
      </c>
      <c r="G55" s="25">
        <f ca="1">G15 * SUM(G104:G111)</f>
        <v>20779.975676062382</v>
      </c>
      <c r="H55" s="25">
        <f ca="1">H15 * SUM(H104:H111)</f>
        <v>22847.212285973194</v>
      </c>
      <c r="L55" s="255"/>
      <c r="M55" s="25">
        <f t="shared" ca="1" si="50"/>
        <v>21375</v>
      </c>
      <c r="N55" s="25">
        <f t="shared" ca="1" si="47"/>
        <v>20484</v>
      </c>
      <c r="O55" s="25">
        <f t="shared" ca="1" si="47"/>
        <v>18874</v>
      </c>
      <c r="P55" s="25">
        <f t="shared" ca="1" si="47"/>
        <v>17598</v>
      </c>
      <c r="Q55" s="25">
        <f t="shared" ca="1" si="47"/>
        <v>17521</v>
      </c>
    </row>
    <row r="56" spans="2:17" s="31" customFormat="1" ht="12.75" x14ac:dyDescent="0.2">
      <c r="B56" s="57" t="s">
        <v>244</v>
      </c>
      <c r="C56" s="272"/>
      <c r="D56" s="45">
        <f ca="1">SUM(D49:D55)</f>
        <v>4773385.3113243515</v>
      </c>
      <c r="E56" s="45">
        <f ca="1">SUM(E49:E55)</f>
        <v>4153697.0480666966</v>
      </c>
      <c r="F56" s="45">
        <f ca="1">SUM(F49:F55)</f>
        <v>3617645.0710413973</v>
      </c>
      <c r="G56" s="45">
        <f ca="1">SUM(G49:G55)</f>
        <v>3148589.187985647</v>
      </c>
      <c r="H56" s="45">
        <f ca="1">SUM(H49:H55)</f>
        <v>2743931.7768330667</v>
      </c>
      <c r="I56" s="97"/>
      <c r="J56" s="85"/>
      <c r="K56" s="73"/>
      <c r="L56" s="272"/>
      <c r="M56" s="45">
        <f ca="1">SUM(M49:M55)</f>
        <v>2334887</v>
      </c>
      <c r="N56" s="45">
        <f ca="1">SUM(N49:N55)</f>
        <v>2145617</v>
      </c>
      <c r="O56" s="45">
        <f ca="1">SUM(O49:O55)</f>
        <v>1842725</v>
      </c>
      <c r="P56" s="45">
        <f ca="1">SUM(P49:P55)</f>
        <v>1600822</v>
      </c>
      <c r="Q56" s="45">
        <f ca="1">SUM(Q49:Q55)</f>
        <v>1324620</v>
      </c>
    </row>
    <row r="57" spans="2:17" s="31" customFormat="1" ht="12.75" x14ac:dyDescent="0.2">
      <c r="B57" s="60" t="s">
        <v>245</v>
      </c>
      <c r="C57" s="272"/>
      <c r="D57" s="61">
        <f ca="1">D48 - D56</f>
        <v>438948.66183476802</v>
      </c>
      <c r="E57" s="61">
        <f ca="1">E48 - E56</f>
        <v>367615.67733315984</v>
      </c>
      <c r="F57" s="61">
        <f ca="1">F48 - F56</f>
        <v>304258.02767215623</v>
      </c>
      <c r="G57" s="61">
        <f ca="1">G48 - G56</f>
        <v>253370.56350194244</v>
      </c>
      <c r="H57" s="61">
        <f ca="1">H48 - H56</f>
        <v>207015.72478616936</v>
      </c>
      <c r="I57" s="99"/>
      <c r="J57" s="87"/>
      <c r="K57" s="75"/>
      <c r="L57" s="272"/>
      <c r="M57" s="61">
        <f ca="1">M48 - M56</f>
        <v>165403</v>
      </c>
      <c r="N57" s="61">
        <f ca="1">N48 - N56</f>
        <v>140665</v>
      </c>
      <c r="O57" s="61">
        <f ca="1">O48 - O56</f>
        <v>119246</v>
      </c>
      <c r="P57" s="61">
        <f ca="1">P48 - P56</f>
        <v>90505</v>
      </c>
      <c r="Q57" s="61">
        <f ca="1">Q48 - Q56</f>
        <v>93775</v>
      </c>
    </row>
    <row r="58" spans="2:17" s="58" customFormat="1" ht="12.75" x14ac:dyDescent="0.2">
      <c r="B58" s="143" t="s">
        <v>246</v>
      </c>
      <c r="C58" s="255"/>
      <c r="D58" s="25">
        <f ca="1">D57 * D16</f>
        <v>102007.27111119396</v>
      </c>
      <c r="E58" s="25">
        <f ca="1">E57 * E16</f>
        <v>85430.20020998409</v>
      </c>
      <c r="F58" s="25">
        <f ca="1">F57 * F16</f>
        <v>70706.517219532543</v>
      </c>
      <c r="G58" s="25">
        <f ca="1">G57 * G16</f>
        <v>58880.780396290662</v>
      </c>
      <c r="H58" s="25">
        <f ca="1">H57 * H16</f>
        <v>48108.38031553707</v>
      </c>
      <c r="I58" s="91"/>
      <c r="J58" s="79"/>
      <c r="K58" s="67"/>
      <c r="L58" s="255"/>
      <c r="M58" s="25">
        <f t="shared" ref="M58:Q58" ca="1" si="52">SUMIFS(INDIRECT("'" &amp; $B$2 &amp; "'!" &amp; M$2), INDIRECT("'" &amp; $B$2 &amp; "'!$A:$A"), $B58)</f>
        <v>38438</v>
      </c>
      <c r="N58" s="25">
        <f t="shared" ca="1" si="52"/>
        <v>33626</v>
      </c>
      <c r="O58" s="25">
        <f t="shared" ca="1" si="52"/>
        <v>48243</v>
      </c>
      <c r="P58" s="25">
        <f t="shared" ca="1" si="52"/>
        <v>35176</v>
      </c>
      <c r="Q58" s="25">
        <f t="shared" ca="1" si="52"/>
        <v>35166</v>
      </c>
    </row>
    <row r="59" spans="2:17" s="31" customFormat="1" ht="12.75" x14ac:dyDescent="0.2">
      <c r="B59" s="60" t="s">
        <v>247</v>
      </c>
      <c r="C59" s="272"/>
      <c r="D59" s="61">
        <f t="shared" ref="D59" ca="1" si="53">D57 - D58</f>
        <v>336941.39072357409</v>
      </c>
      <c r="E59" s="61">
        <f t="shared" ref="E59:H59" ca="1" si="54">E57 - E58</f>
        <v>282185.47712317575</v>
      </c>
      <c r="F59" s="61">
        <f t="shared" ca="1" si="54"/>
        <v>233551.51045262368</v>
      </c>
      <c r="G59" s="61">
        <f t="shared" ca="1" si="54"/>
        <v>194489.78310565179</v>
      </c>
      <c r="H59" s="61">
        <f t="shared" ca="1" si="54"/>
        <v>158907.34447063229</v>
      </c>
      <c r="I59" s="99"/>
      <c r="J59" s="87"/>
      <c r="K59" s="75"/>
      <c r="L59" s="272"/>
      <c r="M59" s="61">
        <f ca="1">M57 - M58</f>
        <v>126965</v>
      </c>
      <c r="N59" s="61">
        <f t="shared" ref="N59:Q59" ca="1" si="55">N57 - N58</f>
        <v>107039</v>
      </c>
      <c r="O59" s="61">
        <f t="shared" ca="1" si="55"/>
        <v>71003</v>
      </c>
      <c r="P59" s="61">
        <f t="shared" ca="1" si="55"/>
        <v>55329</v>
      </c>
      <c r="Q59" s="61">
        <f t="shared" ca="1" si="55"/>
        <v>58609</v>
      </c>
    </row>
    <row r="60" spans="2:17" s="31" customFormat="1" ht="6.95" customHeight="1" x14ac:dyDescent="0.2">
      <c r="B60" s="62"/>
      <c r="C60" s="272"/>
      <c r="D60" s="63"/>
      <c r="E60" s="63"/>
      <c r="F60" s="63"/>
      <c r="G60" s="63"/>
      <c r="H60" s="63"/>
      <c r="I60" s="100"/>
      <c r="J60" s="88"/>
      <c r="K60" s="76"/>
      <c r="L60" s="272"/>
      <c r="M60" s="63"/>
      <c r="N60" s="63"/>
      <c r="O60" s="63"/>
      <c r="P60" s="63"/>
      <c r="Q60" s="63"/>
    </row>
    <row r="61" spans="2:17" ht="12.75" hidden="1" outlineLevel="1" x14ac:dyDescent="0.2">
      <c r="B61" s="251" t="s">
        <v>248</v>
      </c>
      <c r="C61" s="255"/>
      <c r="D61" s="27">
        <f t="shared" ref="D61:H63" ca="1" si="56">$M61</f>
        <v>0</v>
      </c>
      <c r="E61" s="27">
        <f t="shared" ca="1" si="56"/>
        <v>0</v>
      </c>
      <c r="F61" s="27">
        <f t="shared" ca="1" si="56"/>
        <v>0</v>
      </c>
      <c r="G61" s="27">
        <f t="shared" ca="1" si="56"/>
        <v>0</v>
      </c>
      <c r="H61" s="27">
        <f ca="1">$M61</f>
        <v>0</v>
      </c>
      <c r="I61" s="98"/>
      <c r="J61" s="86"/>
      <c r="K61" s="74"/>
      <c r="L61" s="255"/>
      <c r="M61" s="27">
        <f t="shared" ref="M61:Q68" ca="1" si="57">SUMIFS(INDIRECT("'" &amp; $B$2 &amp; "'!" &amp; M$2), INDIRECT("'" &amp; $B$2 &amp; "'!$A:$A"), $B61)</f>
        <v>0</v>
      </c>
      <c r="N61" s="27">
        <f t="shared" ca="1" si="57"/>
        <v>0</v>
      </c>
      <c r="O61" s="27">
        <f t="shared" ca="1" si="57"/>
        <v>3656</v>
      </c>
      <c r="P61" s="27">
        <f t="shared" ca="1" si="57"/>
        <v>4875</v>
      </c>
      <c r="Q61" s="27">
        <f t="shared" ca="1" si="57"/>
        <v>4875</v>
      </c>
    </row>
    <row r="62" spans="2:17" ht="12.75" hidden="1" outlineLevel="1" x14ac:dyDescent="0.2">
      <c r="B62" s="251" t="s">
        <v>249</v>
      </c>
      <c r="C62" s="255"/>
      <c r="D62" s="27">
        <f t="shared" ca="1" si="56"/>
        <v>0</v>
      </c>
      <c r="E62" s="27">
        <f t="shared" ca="1" si="56"/>
        <v>0</v>
      </c>
      <c r="F62" s="27">
        <f t="shared" ca="1" si="56"/>
        <v>0</v>
      </c>
      <c r="G62" s="27">
        <f t="shared" ca="1" si="56"/>
        <v>0</v>
      </c>
      <c r="H62" s="27">
        <f t="shared" ca="1" si="56"/>
        <v>0</v>
      </c>
      <c r="I62" s="98"/>
      <c r="J62" s="86"/>
      <c r="K62" s="74"/>
      <c r="L62" s="255"/>
      <c r="M62" s="27">
        <f t="shared" ca="1" si="57"/>
        <v>0</v>
      </c>
      <c r="N62" s="27">
        <f t="shared" ca="1" si="57"/>
        <v>0</v>
      </c>
      <c r="O62" s="27">
        <f t="shared" ca="1" si="57"/>
        <v>0</v>
      </c>
      <c r="P62" s="27">
        <f t="shared" ca="1" si="57"/>
        <v>0</v>
      </c>
      <c r="Q62" s="27">
        <f t="shared" ca="1" si="57"/>
        <v>0</v>
      </c>
    </row>
    <row r="63" spans="2:17" s="31" customFormat="1" ht="12.75" hidden="1" outlineLevel="1" x14ac:dyDescent="0.2">
      <c r="B63" s="57" t="s">
        <v>250</v>
      </c>
      <c r="C63" s="272"/>
      <c r="D63" s="27">
        <f t="shared" ca="1" si="56"/>
        <v>0</v>
      </c>
      <c r="E63" s="27">
        <f t="shared" ca="1" si="56"/>
        <v>0</v>
      </c>
      <c r="F63" s="27">
        <f t="shared" ca="1" si="56"/>
        <v>0</v>
      </c>
      <c r="G63" s="27">
        <f t="shared" ca="1" si="56"/>
        <v>0</v>
      </c>
      <c r="H63" s="27">
        <f t="shared" ca="1" si="56"/>
        <v>0</v>
      </c>
      <c r="I63" s="101"/>
      <c r="J63" s="89"/>
      <c r="K63" s="77"/>
      <c r="L63" s="272"/>
      <c r="M63" s="59">
        <f t="shared" ca="1" si="57"/>
        <v>0</v>
      </c>
      <c r="N63" s="59">
        <f t="shared" ca="1" si="57"/>
        <v>0</v>
      </c>
      <c r="O63" s="45">
        <f t="shared" ca="1" si="57"/>
        <v>0</v>
      </c>
      <c r="P63" s="59">
        <f t="shared" ca="1" si="57"/>
        <v>0</v>
      </c>
      <c r="Q63" s="59">
        <f t="shared" ca="1" si="57"/>
        <v>0</v>
      </c>
    </row>
    <row r="64" spans="2:17" ht="12.75" hidden="1" outlineLevel="1" x14ac:dyDescent="0.2">
      <c r="B64" s="251" t="s">
        <v>251</v>
      </c>
      <c r="C64" s="255"/>
      <c r="L64" s="255"/>
      <c r="M64" s="25">
        <f t="shared" ca="1" si="57"/>
        <v>27846</v>
      </c>
      <c r="N64" s="25">
        <f t="shared" ca="1" si="57"/>
        <v>28234</v>
      </c>
      <c r="O64" s="25">
        <f t="shared" ca="1" si="57"/>
        <v>25769</v>
      </c>
      <c r="P64" s="25">
        <f t="shared" ca="1" si="57"/>
        <v>24666</v>
      </c>
      <c r="Q64" s="25">
        <f t="shared" ca="1" si="57"/>
        <v>24575</v>
      </c>
    </row>
    <row r="65" spans="2:17" ht="12.75" hidden="1" outlineLevel="1" x14ac:dyDescent="0.2">
      <c r="B65" s="251" t="s">
        <v>252</v>
      </c>
      <c r="C65" s="255"/>
      <c r="L65" s="255"/>
      <c r="M65" s="25">
        <f t="shared" ca="1" si="57"/>
        <v>28475</v>
      </c>
      <c r="N65" s="25">
        <f t="shared" ca="1" si="57"/>
        <v>29178</v>
      </c>
      <c r="O65" s="25">
        <f t="shared" ca="1" si="57"/>
        <v>30688</v>
      </c>
      <c r="P65" s="25">
        <f t="shared" ca="1" si="57"/>
        <v>30116</v>
      </c>
      <c r="Q65" s="25">
        <f t="shared" ca="1" si="57"/>
        <v>30047</v>
      </c>
    </row>
    <row r="66" spans="2:17" ht="12.75" hidden="1" outlineLevel="1" x14ac:dyDescent="0.2">
      <c r="B66" s="251" t="s">
        <v>253</v>
      </c>
      <c r="C66" s="255"/>
      <c r="L66" s="255"/>
      <c r="M66" s="25">
        <f t="shared" ca="1" si="57"/>
        <v>28386.455999999998</v>
      </c>
      <c r="N66" s="25">
        <f t="shared" ca="1" si="57"/>
        <v>27516.218000000001</v>
      </c>
      <c r="O66" s="25">
        <f t="shared" ca="1" si="57"/>
        <v>27856.752</v>
      </c>
      <c r="P66" s="25">
        <f t="shared" ca="1" si="57"/>
        <v>24677.433000000001</v>
      </c>
      <c r="Q66" s="25">
        <f t="shared" ca="1" si="57"/>
        <v>24649.044000000002</v>
      </c>
    </row>
    <row r="67" spans="2:17" ht="12.75" hidden="1" outlineLevel="1" x14ac:dyDescent="0.2">
      <c r="B67" s="251" t="s">
        <v>254</v>
      </c>
      <c r="C67" s="255"/>
      <c r="L67" s="255"/>
      <c r="M67" s="24">
        <f t="shared" ca="1" si="57"/>
        <v>4.58</v>
      </c>
      <c r="N67" s="24">
        <f t="shared" ca="1" si="57"/>
        <v>3.81</v>
      </c>
      <c r="O67" s="24">
        <f t="shared" ca="1" si="57"/>
        <v>2.57</v>
      </c>
      <c r="P67" s="24">
        <f t="shared" ca="1" si="57"/>
        <v>2.1</v>
      </c>
      <c r="Q67" s="24">
        <f t="shared" ca="1" si="57"/>
        <v>1.91</v>
      </c>
    </row>
    <row r="68" spans="2:17" ht="12.75" hidden="1" outlineLevel="1" x14ac:dyDescent="0.2">
      <c r="B68" s="251" t="s">
        <v>255</v>
      </c>
      <c r="C68" s="255"/>
      <c r="L68" s="255"/>
      <c r="M68" s="24">
        <f t="shared" ca="1" si="57"/>
        <v>4.4800000000000004</v>
      </c>
      <c r="N68" s="24">
        <f t="shared" ca="1" si="57"/>
        <v>3.7</v>
      </c>
      <c r="O68" s="24">
        <f t="shared" ca="1" si="57"/>
        <v>2.2599999999999998</v>
      </c>
      <c r="P68" s="24">
        <f t="shared" ca="1" si="57"/>
        <v>1.84</v>
      </c>
      <c r="Q68" s="24">
        <f t="shared" ca="1" si="57"/>
        <v>1.68</v>
      </c>
    </row>
    <row r="69" spans="2:17" customFormat="1" collapsed="1" x14ac:dyDescent="0.25">
      <c r="B69" s="255"/>
      <c r="C69" s="255"/>
      <c r="D69" s="255"/>
      <c r="E69" s="255"/>
      <c r="F69" s="255"/>
      <c r="G69" s="255"/>
      <c r="H69" s="255"/>
      <c r="I69" s="320"/>
      <c r="J69" s="321"/>
      <c r="K69" s="323"/>
      <c r="L69" s="255"/>
      <c r="M69" s="255"/>
      <c r="N69" s="255"/>
      <c r="O69" s="255"/>
      <c r="P69" s="255"/>
      <c r="Q69" s="255"/>
    </row>
    <row r="70" spans="2:17" s="54" customFormat="1" x14ac:dyDescent="0.25">
      <c r="B70" s="257" t="s">
        <v>256</v>
      </c>
      <c r="C70" s="256"/>
      <c r="D70" s="274"/>
      <c r="E70" s="274"/>
      <c r="F70" s="274"/>
      <c r="G70" s="274"/>
      <c r="H70" s="274"/>
      <c r="I70" s="330"/>
      <c r="J70" s="331"/>
      <c r="K70" s="332"/>
      <c r="L70" s="256"/>
      <c r="M70" s="274"/>
      <c r="N70" s="274"/>
      <c r="O70" s="274"/>
      <c r="P70" s="274"/>
      <c r="Q70" s="274"/>
    </row>
    <row r="71" spans="2:17" s="233" customFormat="1" ht="12.75" collapsed="1" x14ac:dyDescent="0.2">
      <c r="B71" s="326" t="s">
        <v>257</v>
      </c>
      <c r="C71" s="309"/>
      <c r="D71" s="327">
        <f ca="1">D93 - SUM(D87:D92)</f>
        <v>3255353.5058756578</v>
      </c>
      <c r="E71" s="327">
        <f t="shared" ref="E71:H71" ca="1" si="58">E93 - SUM(E87:E92)</f>
        <v>2859112.1151520833</v>
      </c>
      <c r="F71" s="327">
        <f ca="1">F93 - SUM(F87:F92)</f>
        <v>2623226.6380289076</v>
      </c>
      <c r="G71" s="327">
        <f t="shared" ca="1" si="58"/>
        <v>2325075.1275762841</v>
      </c>
      <c r="H71" s="327">
        <f t="shared" ca="1" si="58"/>
        <v>2186185.3444706323</v>
      </c>
      <c r="I71" s="315"/>
      <c r="J71" s="316"/>
      <c r="K71" s="317"/>
      <c r="L71" s="309"/>
      <c r="M71" s="327">
        <f t="shared" ref="M71:Q71" ca="1" si="59">M93 - SUM(M87:M92)</f>
        <v>2040945</v>
      </c>
      <c r="N71" s="327">
        <f t="shared" ca="1" si="59"/>
        <v>1878270</v>
      </c>
      <c r="O71" s="327">
        <f t="shared" ca="1" si="59"/>
        <v>1762298</v>
      </c>
      <c r="P71" s="327">
        <f t="shared" ca="1" si="59"/>
        <v>1467925</v>
      </c>
      <c r="Q71" s="327">
        <f t="shared" ca="1" si="59"/>
        <v>1300773</v>
      </c>
    </row>
    <row r="72" spans="2:17" s="58" customFormat="1" ht="12.75" hidden="1" outlineLevel="1" x14ac:dyDescent="0.2">
      <c r="B72" s="239" t="s">
        <v>258</v>
      </c>
      <c r="C72" s="255"/>
      <c r="D72" s="49">
        <f t="shared" ref="D72" ca="1" si="60">ROUND(D19 * D$48, -2)</f>
        <v>12700</v>
      </c>
      <c r="E72" s="49">
        <f t="shared" ref="E72:H80" ca="1" si="61">ROUND(E19 * E$48, -2)</f>
        <v>11000</v>
      </c>
      <c r="F72" s="49">
        <f t="shared" ca="1" si="61"/>
        <v>9500</v>
      </c>
      <c r="G72" s="49">
        <f t="shared" ca="1" si="61"/>
        <v>8300</v>
      </c>
      <c r="H72" s="49">
        <f t="shared" ca="1" si="61"/>
        <v>7200</v>
      </c>
      <c r="I72" s="102"/>
      <c r="J72" s="90"/>
      <c r="K72" s="78"/>
      <c r="L72" s="255"/>
      <c r="M72" s="49">
        <f t="shared" ref="M72:Q89" ca="1" si="62">SUMIFS(INDIRECT("'" &amp; $B$2 &amp; "'!" &amp; M$2), INDIRECT("'" &amp; $B$2 &amp; "'!$A:$A"), $B72)</f>
        <v>6083</v>
      </c>
      <c r="N72" s="49">
        <f t="shared" ca="1" si="62"/>
        <v>21529</v>
      </c>
      <c r="O72" s="49">
        <f t="shared" ca="1" si="62"/>
        <v>151703</v>
      </c>
      <c r="P72" s="49">
        <f t="shared" ca="1" si="62"/>
        <v>34441</v>
      </c>
      <c r="Q72" s="49">
        <f t="shared" ca="1" si="62"/>
        <v>0</v>
      </c>
    </row>
    <row r="73" spans="2:17" ht="12.75" hidden="1" outlineLevel="1" x14ac:dyDescent="0.2">
      <c r="B73" s="143" t="s">
        <v>259</v>
      </c>
      <c r="C73" s="255"/>
      <c r="D73" s="25">
        <f t="shared" ref="D73" ca="1" si="63">ROUND(D20 * D$48, -2)</f>
        <v>70600</v>
      </c>
      <c r="E73" s="25">
        <f t="shared" ca="1" si="61"/>
        <v>106600</v>
      </c>
      <c r="F73" s="25">
        <f t="shared" ca="1" si="61"/>
        <v>131800</v>
      </c>
      <c r="G73" s="25">
        <f t="shared" ca="1" si="61"/>
        <v>148400</v>
      </c>
      <c r="H73" s="25">
        <f t="shared" ca="1" si="61"/>
        <v>158300</v>
      </c>
      <c r="L73" s="255"/>
      <c r="M73" s="25">
        <f t="shared" ca="1" si="62"/>
        <v>155244</v>
      </c>
      <c r="N73" s="25">
        <f t="shared" ca="1" si="62"/>
        <v>169651</v>
      </c>
      <c r="O73" s="25">
        <f t="shared" ca="1" si="62"/>
        <v>171580</v>
      </c>
      <c r="P73" s="25">
        <f t="shared" ca="1" si="62"/>
        <v>154020</v>
      </c>
      <c r="Q73" s="25">
        <f t="shared" ca="1" si="62"/>
        <v>127001</v>
      </c>
    </row>
    <row r="74" spans="2:17" ht="12.75" hidden="1" outlineLevel="1" x14ac:dyDescent="0.2">
      <c r="B74" s="143" t="s">
        <v>260</v>
      </c>
      <c r="C74" s="255"/>
      <c r="D74" s="25">
        <f t="shared" ref="D74" ca="1" si="64">ROUND(D21 * D$48, -2)</f>
        <v>1646500</v>
      </c>
      <c r="E74" s="25">
        <f t="shared" ca="1" si="61"/>
        <v>1450300</v>
      </c>
      <c r="F74" s="25">
        <f t="shared" ca="1" si="61"/>
        <v>1277200</v>
      </c>
      <c r="G74" s="25">
        <f t="shared" ca="1" si="61"/>
        <v>1124400</v>
      </c>
      <c r="H74" s="25">
        <f t="shared" ca="1" si="61"/>
        <v>989800</v>
      </c>
      <c r="L74" s="255"/>
      <c r="M74" s="25">
        <f t="shared" ca="1" si="62"/>
        <v>858065</v>
      </c>
      <c r="N74" s="25">
        <f t="shared" ca="1" si="62"/>
        <v>778943</v>
      </c>
      <c r="O74" s="25">
        <f t="shared" ca="1" si="62"/>
        <v>687260</v>
      </c>
      <c r="P74" s="25">
        <f t="shared" ca="1" si="62"/>
        <v>602528</v>
      </c>
      <c r="Q74" s="25">
        <f t="shared" ca="1" si="62"/>
        <v>584542</v>
      </c>
    </row>
    <row r="75" spans="2:17" ht="12.75" hidden="1" outlineLevel="1" x14ac:dyDescent="0.2">
      <c r="B75" s="143" t="s">
        <v>261</v>
      </c>
      <c r="C75" s="255"/>
      <c r="D75" s="25">
        <f t="shared" ref="D75" ca="1" si="65">ROUND(D22 * D$48, -2)</f>
        <v>11800</v>
      </c>
      <c r="E75" s="25">
        <f t="shared" ca="1" si="61"/>
        <v>10300</v>
      </c>
      <c r="F75" s="25">
        <f t="shared" ca="1" si="61"/>
        <v>8900</v>
      </c>
      <c r="G75" s="25">
        <f t="shared" ca="1" si="61"/>
        <v>7700</v>
      </c>
      <c r="H75" s="25">
        <f t="shared" ca="1" si="61"/>
        <v>6700</v>
      </c>
      <c r="L75" s="255"/>
      <c r="M75" s="25">
        <f t="shared" ca="1" si="62"/>
        <v>5670</v>
      </c>
      <c r="N75" s="25">
        <f t="shared" ca="1" si="62"/>
        <v>12633</v>
      </c>
      <c r="O75" s="25">
        <f t="shared" ca="1" si="62"/>
        <v>6491</v>
      </c>
      <c r="P75" s="25">
        <f t="shared" ca="1" si="62"/>
        <v>12155</v>
      </c>
      <c r="Q75" s="25">
        <f t="shared" ca="1" si="62"/>
        <v>12630</v>
      </c>
    </row>
    <row r="76" spans="2:17" ht="12.75" hidden="1" outlineLevel="1" x14ac:dyDescent="0.2">
      <c r="B76" s="143" t="s">
        <v>262</v>
      </c>
      <c r="C76" s="255"/>
      <c r="D76" s="25">
        <f t="shared" ref="D76" ca="1" si="66">ROUND(D23 * D$48, -2)</f>
        <v>1578100</v>
      </c>
      <c r="E76" s="25">
        <f t="shared" ca="1" si="61"/>
        <v>1368900</v>
      </c>
      <c r="F76" s="25">
        <f t="shared" ca="1" si="61"/>
        <v>1187400</v>
      </c>
      <c r="G76" s="25">
        <f t="shared" ca="1" si="61"/>
        <v>1030000</v>
      </c>
      <c r="H76" s="25">
        <f t="shared" ca="1" si="61"/>
        <v>893400</v>
      </c>
      <c r="L76" s="255"/>
      <c r="M76" s="25">
        <f t="shared" ca="1" si="62"/>
        <v>756998</v>
      </c>
      <c r="N76" s="25">
        <f t="shared" ca="1" si="62"/>
        <v>730390</v>
      </c>
      <c r="O76" s="25">
        <f t="shared" ca="1" si="62"/>
        <v>579051</v>
      </c>
      <c r="P76" s="25">
        <f t="shared" ca="1" si="62"/>
        <v>494664</v>
      </c>
      <c r="Q76" s="25">
        <f t="shared" ca="1" si="62"/>
        <v>420206</v>
      </c>
    </row>
    <row r="77" spans="2:17" ht="12.75" hidden="1" outlineLevel="1" x14ac:dyDescent="0.2">
      <c r="B77" s="143" t="s">
        <v>263</v>
      </c>
      <c r="C77" s="255"/>
      <c r="D77" s="25">
        <f t="shared" ref="D77" ca="1" si="67">ROUND(D24 * D$48, -2)</f>
        <v>205900</v>
      </c>
      <c r="E77" s="25">
        <f t="shared" ca="1" si="61"/>
        <v>178600</v>
      </c>
      <c r="F77" s="25">
        <f t="shared" ca="1" si="61"/>
        <v>154900</v>
      </c>
      <c r="G77" s="25">
        <f t="shared" ca="1" si="61"/>
        <v>134400</v>
      </c>
      <c r="H77" s="25">
        <f t="shared" ca="1" si="61"/>
        <v>116600</v>
      </c>
      <c r="L77" s="255"/>
      <c r="M77" s="25">
        <f t="shared" ca="1" si="62"/>
        <v>98777</v>
      </c>
      <c r="N77" s="25">
        <f t="shared" ca="1" si="62"/>
        <v>87132</v>
      </c>
      <c r="O77" s="25">
        <f t="shared" ca="1" si="62"/>
        <v>74622</v>
      </c>
      <c r="P77" s="25">
        <f t="shared" ca="1" si="62"/>
        <v>68727</v>
      </c>
      <c r="Q77" s="25">
        <f t="shared" ca="1" si="62"/>
        <v>63929</v>
      </c>
    </row>
    <row r="78" spans="2:17" ht="12.75" hidden="1" outlineLevel="1" x14ac:dyDescent="0.2">
      <c r="B78" s="143" t="s">
        <v>264</v>
      </c>
      <c r="C78" s="255"/>
      <c r="D78" s="25">
        <f t="shared" ref="D78" ca="1" si="68">ROUND(D25 * D$48, -2)</f>
        <v>28200</v>
      </c>
      <c r="E78" s="25">
        <f t="shared" ca="1" si="61"/>
        <v>24500</v>
      </c>
      <c r="F78" s="25">
        <f t="shared" ca="1" si="61"/>
        <v>21200</v>
      </c>
      <c r="G78" s="25">
        <f t="shared" ca="1" si="61"/>
        <v>18400</v>
      </c>
      <c r="H78" s="25">
        <f t="shared" ca="1" si="61"/>
        <v>16000</v>
      </c>
      <c r="L78" s="255"/>
      <c r="M78" s="25">
        <f t="shared" ca="1" si="62"/>
        <v>13531</v>
      </c>
      <c r="N78" s="25">
        <f t="shared" ca="1" si="62"/>
        <v>12392</v>
      </c>
      <c r="O78" s="25">
        <f t="shared" ca="1" si="62"/>
        <v>13049</v>
      </c>
      <c r="P78" s="25">
        <f t="shared" ca="1" si="62"/>
        <v>476</v>
      </c>
      <c r="Q78" s="25">
        <f t="shared" ca="1" si="62"/>
        <v>1018</v>
      </c>
    </row>
    <row r="79" spans="2:17" ht="12.75" hidden="1" outlineLevel="1" x14ac:dyDescent="0.2">
      <c r="B79" s="143" t="s">
        <v>265</v>
      </c>
      <c r="C79" s="255"/>
      <c r="D79" s="25">
        <f t="shared" ref="D79" ca="1" si="69">ROUND(D26 * D$48, -2)</f>
        <v>8900</v>
      </c>
      <c r="E79" s="25">
        <f t="shared" ca="1" si="61"/>
        <v>17000</v>
      </c>
      <c r="F79" s="25">
        <f t="shared" ca="1" si="61"/>
        <v>22800</v>
      </c>
      <c r="G79" s="25">
        <f t="shared" ca="1" si="61"/>
        <v>26800</v>
      </c>
      <c r="H79" s="25">
        <f t="shared" ca="1" si="61"/>
        <v>29300</v>
      </c>
      <c r="L79" s="255"/>
      <c r="M79" s="25">
        <f t="shared" ca="1" si="62"/>
        <v>28532</v>
      </c>
      <c r="N79" s="25">
        <f t="shared" ca="1" si="62"/>
        <v>33662</v>
      </c>
      <c r="O79" s="25">
        <f t="shared" ca="1" si="62"/>
        <v>32556</v>
      </c>
      <c r="P79" s="25">
        <f t="shared" ca="1" si="62"/>
        <v>29856</v>
      </c>
      <c r="Q79" s="25">
        <f t="shared" ca="1" si="62"/>
        <v>23710</v>
      </c>
    </row>
    <row r="80" spans="2:17" ht="12.75" hidden="1" outlineLevel="1" x14ac:dyDescent="0.2">
      <c r="B80" s="143" t="s">
        <v>266</v>
      </c>
      <c r="C80" s="255"/>
      <c r="D80" s="25">
        <f t="shared" ref="D80" ca="1" si="70">ROUND(D27 * D$48, -2)</f>
        <v>16500</v>
      </c>
      <c r="E80" s="25">
        <f t="shared" ca="1" si="61"/>
        <v>14300</v>
      </c>
      <c r="F80" s="25">
        <f t="shared" ca="1" si="61"/>
        <v>12400</v>
      </c>
      <c r="G80" s="25">
        <f t="shared" ca="1" si="61"/>
        <v>10800</v>
      </c>
      <c r="H80" s="25">
        <f t="shared" ca="1" si="61"/>
        <v>9400</v>
      </c>
      <c r="L80" s="255"/>
      <c r="M80" s="25">
        <f t="shared" ca="1" si="62"/>
        <v>7934</v>
      </c>
      <c r="N80" s="25">
        <f t="shared" ca="1" si="62"/>
        <v>19308</v>
      </c>
      <c r="O80" s="25">
        <f t="shared" ca="1" si="62"/>
        <v>21545</v>
      </c>
      <c r="P80" s="25">
        <f t="shared" ca="1" si="62"/>
        <v>7528</v>
      </c>
      <c r="Q80" s="25">
        <f t="shared" ca="1" si="62"/>
        <v>6007</v>
      </c>
    </row>
    <row r="81" spans="2:17" ht="12.75" hidden="1" outlineLevel="1" x14ac:dyDescent="0.2">
      <c r="B81" s="143" t="s">
        <v>267</v>
      </c>
      <c r="C81" s="255"/>
      <c r="D81" s="25">
        <f t="shared" ref="D81:G81" ca="1" si="71">ROUND(AVERAGE($M81:$O81), -4)</f>
        <v>1760000</v>
      </c>
      <c r="E81" s="25">
        <f t="shared" ca="1" si="71"/>
        <v>1760000</v>
      </c>
      <c r="F81" s="25">
        <f t="shared" ca="1" si="71"/>
        <v>1760000</v>
      </c>
      <c r="G81" s="25">
        <f t="shared" ca="1" si="71"/>
        <v>1760000</v>
      </c>
      <c r="H81" s="25">
        <f ca="1">ROUND(AVERAGE($M81:$O81), -4)</f>
        <v>1760000</v>
      </c>
      <c r="L81" s="255"/>
      <c r="M81" s="25">
        <f t="shared" ca="1" si="62"/>
        <v>1857865</v>
      </c>
      <c r="N81" s="25">
        <f t="shared" ca="1" si="62"/>
        <v>1832033</v>
      </c>
      <c r="O81" s="25">
        <f t="shared" ca="1" si="62"/>
        <v>1583196</v>
      </c>
      <c r="P81" s="25">
        <f t="shared" ca="1" si="62"/>
        <v>1299709</v>
      </c>
      <c r="Q81" s="25">
        <f t="shared" ca="1" si="62"/>
        <v>1271053</v>
      </c>
    </row>
    <row r="82" spans="2:17" ht="12.75" hidden="1" outlineLevel="1" x14ac:dyDescent="0.2">
      <c r="B82" s="204" t="s">
        <v>268</v>
      </c>
      <c r="C82" s="255"/>
      <c r="D82" s="25">
        <f t="shared" ref="D82" ca="1" si="72">ROUND(D31 * D$48, -2)</f>
        <v>0</v>
      </c>
      <c r="E82" s="25">
        <f t="shared" ref="E82:H84" ca="1" si="73">ROUND(E31 * E$48, -2)</f>
        <v>0</v>
      </c>
      <c r="F82" s="25">
        <f t="shared" ca="1" si="73"/>
        <v>0</v>
      </c>
      <c r="G82" s="25">
        <f t="shared" ca="1" si="73"/>
        <v>0</v>
      </c>
      <c r="H82" s="25">
        <f t="shared" ca="1" si="73"/>
        <v>0</v>
      </c>
      <c r="L82" s="255"/>
      <c r="M82" s="25">
        <f t="shared" ca="1" si="62"/>
        <v>0</v>
      </c>
      <c r="N82" s="25">
        <f t="shared" ca="1" si="62"/>
        <v>11824</v>
      </c>
      <c r="O82" s="25">
        <f t="shared" ca="1" si="62"/>
        <v>11823</v>
      </c>
      <c r="P82" s="25">
        <f t="shared" ca="1" si="62"/>
        <v>11823</v>
      </c>
      <c r="Q82" s="25">
        <f t="shared" ca="1" si="62"/>
        <v>11823</v>
      </c>
    </row>
    <row r="83" spans="2:17" ht="12.75" hidden="1" outlineLevel="1" x14ac:dyDescent="0.2">
      <c r="B83" s="204" t="s">
        <v>269</v>
      </c>
      <c r="C83" s="255"/>
      <c r="D83" s="25">
        <f t="shared" ref="D83" ca="1" si="74">ROUND(D32 * D$48, -2)</f>
        <v>22700</v>
      </c>
      <c r="E83" s="25">
        <f t="shared" ca="1" si="73"/>
        <v>26300</v>
      </c>
      <c r="F83" s="25">
        <f t="shared" ca="1" si="73"/>
        <v>28500</v>
      </c>
      <c r="G83" s="25">
        <f t="shared" ca="1" si="73"/>
        <v>29700</v>
      </c>
      <c r="H83" s="25">
        <f t="shared" ca="1" si="73"/>
        <v>30000</v>
      </c>
      <c r="L83" s="255"/>
      <c r="M83" s="25">
        <f t="shared" ca="1" si="62"/>
        <v>28207</v>
      </c>
      <c r="N83" s="25">
        <f t="shared" ca="1" si="62"/>
        <v>29920</v>
      </c>
      <c r="O83" s="25">
        <f t="shared" ca="1" si="62"/>
        <v>30409</v>
      </c>
      <c r="P83" s="25">
        <f t="shared" ca="1" si="62"/>
        <v>25895</v>
      </c>
      <c r="Q83" s="25">
        <f t="shared" ca="1" si="62"/>
        <v>25676</v>
      </c>
    </row>
    <row r="84" spans="2:17" ht="12.75" hidden="1" outlineLevel="1" x14ac:dyDescent="0.2">
      <c r="B84" s="204" t="s">
        <v>270</v>
      </c>
      <c r="C84" s="255"/>
      <c r="D84" s="25">
        <f t="shared" ref="D84" ca="1" si="75">ROUND(D33 * D$48, -2)</f>
        <v>3300</v>
      </c>
      <c r="E84" s="25">
        <f t="shared" ca="1" si="73"/>
        <v>5800</v>
      </c>
      <c r="F84" s="25">
        <f t="shared" ca="1" si="73"/>
        <v>7600</v>
      </c>
      <c r="G84" s="25">
        <f t="shared" ca="1" si="73"/>
        <v>8800</v>
      </c>
      <c r="H84" s="25">
        <f t="shared" ca="1" si="73"/>
        <v>9600</v>
      </c>
      <c r="L84" s="255"/>
      <c r="M84" s="25">
        <f t="shared" ca="1" si="62"/>
        <v>10061</v>
      </c>
      <c r="N84" s="25">
        <f t="shared" ca="1" si="62"/>
        <v>10064</v>
      </c>
      <c r="O84" s="25">
        <f t="shared" ca="1" si="62"/>
        <v>10067</v>
      </c>
      <c r="P84" s="25">
        <f t="shared" ca="1" si="62"/>
        <v>10075</v>
      </c>
      <c r="Q84" s="25">
        <f t="shared" ca="1" si="62"/>
        <v>102</v>
      </c>
    </row>
    <row r="85" spans="2:17" s="233" customFormat="1" ht="12.75" collapsed="1" x14ac:dyDescent="0.2">
      <c r="B85" s="231" t="s">
        <v>271</v>
      </c>
      <c r="C85" s="309"/>
      <c r="D85" s="232">
        <f ca="1">SUM(D87:D92)</f>
        <v>153900</v>
      </c>
      <c r="E85" s="232">
        <f t="shared" ref="E85:H85" ca="1" si="76">SUM(E87:E92)</f>
        <v>153900</v>
      </c>
      <c r="F85" s="232">
        <f ca="1">SUM(F87:F92)</f>
        <v>153900</v>
      </c>
      <c r="G85" s="232">
        <f t="shared" ca="1" si="76"/>
        <v>153900</v>
      </c>
      <c r="H85" s="232">
        <f t="shared" ca="1" si="76"/>
        <v>153900</v>
      </c>
      <c r="I85" s="315"/>
      <c r="J85" s="316"/>
      <c r="K85" s="317"/>
      <c r="L85" s="309"/>
      <c r="M85" s="232">
        <f t="shared" ref="M85:Q85" ca="1" si="77">SUM(M87:M92)</f>
        <v>176832</v>
      </c>
      <c r="N85" s="232">
        <f t="shared" ca="1" si="77"/>
        <v>157985</v>
      </c>
      <c r="O85" s="232">
        <f t="shared" ca="1" si="77"/>
        <v>127100</v>
      </c>
      <c r="P85" s="232">
        <f t="shared" ca="1" si="77"/>
        <v>129743</v>
      </c>
      <c r="Q85" s="232">
        <f t="shared" ca="1" si="77"/>
        <v>132739</v>
      </c>
    </row>
    <row r="86" spans="2:17" s="119" customFormat="1" ht="12.75" hidden="1" outlineLevel="1" collapsed="1" x14ac:dyDescent="0.2">
      <c r="B86" s="129" t="s">
        <v>272</v>
      </c>
      <c r="C86" s="273"/>
      <c r="D86" s="125">
        <f t="shared" ref="D86:G86" ca="1" si="78">ROUND(_xlfn.NORM.INV(RAND(), AVERAGE($M86:$Q86), _xlfn.STDEV.S($M86:$Q86)), -3)</f>
        <v>26000</v>
      </c>
      <c r="E86" s="125">
        <f t="shared" ca="1" si="78"/>
        <v>24000</v>
      </c>
      <c r="F86" s="125">
        <f t="shared" ca="1" si="78"/>
        <v>24000</v>
      </c>
      <c r="G86" s="125">
        <f t="shared" ca="1" si="78"/>
        <v>23000</v>
      </c>
      <c r="H86" s="125">
        <f ca="1">ROUND(_xlfn.NORM.INV(RAND(), AVERAGE($M86:$Q86), _xlfn.STDEV.S($M86:$Q86)), -3)</f>
        <v>28000</v>
      </c>
      <c r="I86" s="126"/>
      <c r="J86" s="127"/>
      <c r="K86" s="128"/>
      <c r="L86" s="273"/>
      <c r="M86" s="125">
        <f t="shared" ca="1" si="62"/>
        <v>16150</v>
      </c>
      <c r="N86" s="125">
        <f t="shared" ca="1" si="62"/>
        <v>22413</v>
      </c>
      <c r="O86" s="125">
        <f t="shared" ca="1" si="62"/>
        <v>25483</v>
      </c>
      <c r="P86" s="125">
        <f t="shared" ca="1" si="62"/>
        <v>25494</v>
      </c>
      <c r="Q86" s="125">
        <f t="shared" ca="1" si="62"/>
        <v>24704</v>
      </c>
    </row>
    <row r="87" spans="2:17" s="58" customFormat="1" ht="12.75" hidden="1" outlineLevel="1" collapsed="1" x14ac:dyDescent="0.2">
      <c r="B87" s="65" t="s">
        <v>273</v>
      </c>
      <c r="C87" s="255"/>
      <c r="D87" s="64">
        <f t="shared" ref="D87:H92" ca="1" si="79">ROUND(AVERAGE($M87:$O87), -2)</f>
        <v>26100</v>
      </c>
      <c r="E87" s="64">
        <f t="shared" ca="1" si="79"/>
        <v>26100</v>
      </c>
      <c r="F87" s="64">
        <f t="shared" ca="1" si="79"/>
        <v>26100</v>
      </c>
      <c r="G87" s="64">
        <f t="shared" ca="1" si="79"/>
        <v>26100</v>
      </c>
      <c r="H87" s="64">
        <f ca="1">ROUND(AVERAGE($M87:$O87), -2)</f>
        <v>26100</v>
      </c>
      <c r="I87" s="102"/>
      <c r="J87" s="90"/>
      <c r="K87" s="78"/>
      <c r="L87" s="255"/>
      <c r="M87" s="64">
        <f t="shared" ca="1" si="62"/>
        <v>22118</v>
      </c>
      <c r="N87" s="64">
        <f t="shared" ca="1" si="62"/>
        <v>29395</v>
      </c>
      <c r="O87" s="64">
        <f t="shared" ca="1" si="62"/>
        <v>26816</v>
      </c>
      <c r="P87" s="64">
        <f t="shared" ca="1" si="62"/>
        <v>22299</v>
      </c>
      <c r="Q87" s="64">
        <f t="shared" ca="1" si="62"/>
        <v>12897</v>
      </c>
    </row>
    <row r="88" spans="2:17" ht="12.75" hidden="1" outlineLevel="1" x14ac:dyDescent="0.2">
      <c r="B88" s="143" t="s">
        <v>274</v>
      </c>
      <c r="C88" s="255"/>
      <c r="D88" s="25">
        <f t="shared" ca="1" si="79"/>
        <v>31400</v>
      </c>
      <c r="E88" s="25">
        <f t="shared" ca="1" si="79"/>
        <v>31400</v>
      </c>
      <c r="F88" s="25">
        <f t="shared" ca="1" si="79"/>
        <v>31400</v>
      </c>
      <c r="G88" s="25">
        <f t="shared" ca="1" si="79"/>
        <v>31400</v>
      </c>
      <c r="H88" s="25">
        <f t="shared" ca="1" si="79"/>
        <v>31400</v>
      </c>
      <c r="L88" s="255"/>
      <c r="M88" s="25">
        <f t="shared" ca="1" si="62"/>
        <v>37885</v>
      </c>
      <c r="N88" s="25">
        <f t="shared" ca="1" si="62"/>
        <v>35870</v>
      </c>
      <c r="O88" s="25">
        <f t="shared" ca="1" si="62"/>
        <v>20525</v>
      </c>
      <c r="P88" s="25">
        <f t="shared" ca="1" si="62"/>
        <v>0</v>
      </c>
      <c r="Q88" s="25">
        <f t="shared" ca="1" si="62"/>
        <v>0</v>
      </c>
    </row>
    <row r="89" spans="2:17" ht="12.75" hidden="1" outlineLevel="1" x14ac:dyDescent="0.2">
      <c r="B89" s="143" t="s">
        <v>275</v>
      </c>
      <c r="C89" s="255"/>
      <c r="D89" s="25">
        <f t="shared" ca="1" si="79"/>
        <v>6100</v>
      </c>
      <c r="E89" s="25">
        <f t="shared" ca="1" si="79"/>
        <v>6100</v>
      </c>
      <c r="F89" s="25">
        <f t="shared" ca="1" si="79"/>
        <v>6100</v>
      </c>
      <c r="G89" s="25">
        <f t="shared" ca="1" si="79"/>
        <v>6100</v>
      </c>
      <c r="H89" s="25">
        <f t="shared" ca="1" si="79"/>
        <v>6100</v>
      </c>
      <c r="L89" s="255"/>
      <c r="M89" s="66">
        <f t="shared" ca="1" si="62"/>
        <v>18415</v>
      </c>
      <c r="N89" s="25">
        <f t="shared" ca="1" si="62"/>
        <v>0</v>
      </c>
      <c r="O89" s="25">
        <f t="shared" ca="1" si="62"/>
        <v>0</v>
      </c>
      <c r="P89" s="25">
        <f t="shared" ca="1" si="62"/>
        <v>0</v>
      </c>
      <c r="Q89" s="25">
        <f t="shared" ca="1" si="62"/>
        <v>0</v>
      </c>
    </row>
    <row r="90" spans="2:17" ht="12.75" hidden="1" outlineLevel="1" x14ac:dyDescent="0.2">
      <c r="B90" s="143" t="s">
        <v>276</v>
      </c>
      <c r="C90" s="255"/>
      <c r="D90" s="25">
        <f t="shared" ca="1" si="79"/>
        <v>13900</v>
      </c>
      <c r="E90" s="25">
        <f t="shared" ca="1" si="79"/>
        <v>13900</v>
      </c>
      <c r="F90" s="25">
        <f t="shared" ca="1" si="79"/>
        <v>13900</v>
      </c>
      <c r="G90" s="25">
        <f t="shared" ca="1" si="79"/>
        <v>13900</v>
      </c>
      <c r="H90" s="25">
        <f t="shared" ca="1" si="79"/>
        <v>13900</v>
      </c>
      <c r="L90" s="255"/>
      <c r="M90" s="25">
        <f t="shared" ref="M90:Q92" ca="1" si="80">SUMIFS(INDIRECT("'" &amp; $B$2 &amp; "'!" &amp; M$2), INDIRECT("'" &amp; $B$2 &amp; "'!$A:$A"), $B90)</f>
        <v>9631</v>
      </c>
      <c r="N90" s="25">
        <f t="shared" ca="1" si="80"/>
        <v>13482</v>
      </c>
      <c r="O90" s="25">
        <f t="shared" ca="1" si="80"/>
        <v>18438</v>
      </c>
      <c r="P90" s="25">
        <f t="shared" ca="1" si="80"/>
        <v>30875</v>
      </c>
      <c r="Q90" s="25">
        <f t="shared" ca="1" si="80"/>
        <v>67404</v>
      </c>
    </row>
    <row r="91" spans="2:17" ht="12.75" hidden="1" outlineLevel="1" x14ac:dyDescent="0.2">
      <c r="B91" s="143" t="s">
        <v>277</v>
      </c>
      <c r="C91" s="255"/>
      <c r="D91" s="25">
        <f t="shared" ca="1" si="79"/>
        <v>10900</v>
      </c>
      <c r="E91" s="25">
        <f t="shared" ca="1" si="79"/>
        <v>10900</v>
      </c>
      <c r="F91" s="25">
        <f t="shared" ca="1" si="79"/>
        <v>10900</v>
      </c>
      <c r="G91" s="25">
        <f t="shared" ca="1" si="79"/>
        <v>10900</v>
      </c>
      <c r="H91" s="25">
        <f t="shared" ca="1" si="79"/>
        <v>10900</v>
      </c>
      <c r="L91" s="255"/>
      <c r="M91" s="25">
        <f t="shared" ca="1" si="80"/>
        <v>16400</v>
      </c>
      <c r="N91" s="25">
        <f t="shared" ca="1" si="80"/>
        <v>16400</v>
      </c>
      <c r="O91" s="25">
        <f t="shared" ca="1" si="80"/>
        <v>0</v>
      </c>
      <c r="P91" s="25">
        <f t="shared" ca="1" si="80"/>
        <v>0</v>
      </c>
      <c r="Q91" s="25">
        <f t="shared" ca="1" si="80"/>
        <v>0</v>
      </c>
    </row>
    <row r="92" spans="2:17" ht="12.75" hidden="1" outlineLevel="1" x14ac:dyDescent="0.2">
      <c r="B92" s="143" t="s">
        <v>278</v>
      </c>
      <c r="C92" s="255"/>
      <c r="D92" s="25">
        <f t="shared" ca="1" si="79"/>
        <v>65500</v>
      </c>
      <c r="E92" s="25">
        <f t="shared" ca="1" si="79"/>
        <v>65500</v>
      </c>
      <c r="F92" s="25">
        <f t="shared" ca="1" si="79"/>
        <v>65500</v>
      </c>
      <c r="G92" s="25">
        <f t="shared" ca="1" si="79"/>
        <v>65500</v>
      </c>
      <c r="H92" s="25">
        <f t="shared" ca="1" si="79"/>
        <v>65500</v>
      </c>
      <c r="L92" s="255"/>
      <c r="M92" s="66">
        <f t="shared" ca="1" si="80"/>
        <v>72383</v>
      </c>
      <c r="N92" s="25">
        <f t="shared" ca="1" si="80"/>
        <v>62838</v>
      </c>
      <c r="O92" s="25">
        <f t="shared" ca="1" si="80"/>
        <v>61321</v>
      </c>
      <c r="P92" s="25">
        <f t="shared" ca="1" si="80"/>
        <v>76569</v>
      </c>
      <c r="Q92" s="25">
        <f t="shared" ca="1" si="80"/>
        <v>52438</v>
      </c>
    </row>
    <row r="93" spans="2:17" s="31" customFormat="1" ht="12.75" collapsed="1" x14ac:dyDescent="0.2">
      <c r="B93" s="60" t="s">
        <v>279</v>
      </c>
      <c r="C93" s="272"/>
      <c r="D93" s="61">
        <f ca="1">SUM(D87:D92, D72:D84) - (SUM(D87:D92, D72:D84) - SUM(D112, D119))</f>
        <v>3409253.5058756578</v>
      </c>
      <c r="E93" s="61">
        <f ca="1">SUM(E87:E92, E72:E84) - (SUM(E87:E92, E72:E84) - SUM(E112, E119))</f>
        <v>3013012.1151520833</v>
      </c>
      <c r="F93" s="61">
        <f ca="1">SUM(F87:F92, F72:F84) - (SUM(F87:F92, F72:F84) - SUM(F112, F119))</f>
        <v>2777126.6380289076</v>
      </c>
      <c r="G93" s="61">
        <f ca="1">SUM(G87:G92, G72:G84) - (SUM(G87:G92, G72:G84) - SUM(G112, G119))</f>
        <v>2478975.1275762841</v>
      </c>
      <c r="H93" s="61">
        <f ca="1">SUM(H87:H92, H72:H84) - (SUM(H87:H92, H72:H84) - SUM(H112, H119))</f>
        <v>2340085.3444706323</v>
      </c>
      <c r="I93" s="99"/>
      <c r="J93" s="87"/>
      <c r="K93" s="75"/>
      <c r="L93" s="272"/>
      <c r="M93" s="61">
        <f ca="1">SUM(M87:M92, M72:M84) - (SUM(M87:M92, M72:M84) - SUM(D112, M119))</f>
        <v>2217777</v>
      </c>
      <c r="N93" s="61">
        <f ca="1">SUM(N87:N92, N72:N84) - (SUM(N87:N92, N72:N84) - SUM(N112, N119))</f>
        <v>2036255</v>
      </c>
      <c r="O93" s="61">
        <f ca="1">SUM(O87:O92, O72:O84) - (SUM(O87:O92, O72:O84) - SUM(O112, O119))</f>
        <v>1889398</v>
      </c>
      <c r="P93" s="61">
        <f ca="1">SUM(P87:P92, P72:P84) - (SUM(P87:P92, P72:P84) - SUM(P112, P119))</f>
        <v>1597668</v>
      </c>
      <c r="Q93" s="61">
        <f ca="1">SUM(Q87:Q92, Q72:Q84) - (SUM(Q87:Q92, Q72:Q84) - SUM(Q112, Q119))</f>
        <v>1433512</v>
      </c>
    </row>
    <row r="94" spans="2:17" s="31" customFormat="1" ht="6.95" customHeight="1" x14ac:dyDescent="0.2">
      <c r="B94" s="62"/>
      <c r="C94" s="272"/>
      <c r="D94" s="63"/>
      <c r="E94" s="63"/>
      <c r="F94" s="63"/>
      <c r="G94" s="63"/>
      <c r="H94" s="63"/>
      <c r="I94" s="100"/>
      <c r="J94" s="88"/>
      <c r="K94" s="76"/>
      <c r="L94" s="272"/>
      <c r="M94" s="63"/>
      <c r="N94" s="63"/>
      <c r="O94" s="63"/>
      <c r="P94" s="63"/>
      <c r="Q94" s="63"/>
    </row>
    <row r="95" spans="2:17" s="233" customFormat="1" ht="12.75" collapsed="1" x14ac:dyDescent="0.2">
      <c r="B95" s="326" t="s">
        <v>280</v>
      </c>
      <c r="C95" s="309"/>
      <c r="D95" s="327">
        <f ca="1">SUM(D96:D102)</f>
        <v>426500</v>
      </c>
      <c r="E95" s="327">
        <f ca="1">SUM(E96:E102)</f>
        <v>425200</v>
      </c>
      <c r="F95" s="327">
        <f ca="1">SUM(F96:F102)</f>
        <v>416500</v>
      </c>
      <c r="G95" s="327">
        <f t="shared" ref="E95:H95" ca="1" si="81">SUM(G96:G102)</f>
        <v>402900</v>
      </c>
      <c r="H95" s="327">
        <f t="shared" ca="1" si="81"/>
        <v>385500</v>
      </c>
      <c r="I95" s="315"/>
      <c r="J95" s="316"/>
      <c r="K95" s="317"/>
      <c r="L95" s="309"/>
      <c r="M95" s="327">
        <f t="shared" ref="M95:Q95" ca="1" si="82">SUM(M96:M102)</f>
        <v>367202</v>
      </c>
      <c r="N95" s="327">
        <f t="shared" ca="1" si="82"/>
        <v>359991</v>
      </c>
      <c r="O95" s="327">
        <f t="shared" ca="1" si="82"/>
        <v>334366</v>
      </c>
      <c r="P95" s="327">
        <f t="shared" ca="1" si="82"/>
        <v>305691</v>
      </c>
      <c r="Q95" s="327">
        <f t="shared" ca="1" si="82"/>
        <v>225098</v>
      </c>
    </row>
    <row r="96" spans="2:17" s="58" customFormat="1" ht="12.75" outlineLevel="1" x14ac:dyDescent="0.2">
      <c r="B96" s="65" t="s">
        <v>281</v>
      </c>
      <c r="C96" s="255"/>
      <c r="D96" s="64">
        <f t="shared" ref="D96:H102" ca="1" si="83">ROUND(D35 * D$48, -2)</f>
        <v>114700</v>
      </c>
      <c r="E96" s="64">
        <f ca="1">ROUND(E35 * E$48, -2)</f>
        <v>127600</v>
      </c>
      <c r="F96" s="64">
        <f ca="1">ROUND(F35 * F$48, -2)</f>
        <v>135000</v>
      </c>
      <c r="G96" s="64">
        <f t="shared" ca="1" si="83"/>
        <v>138200</v>
      </c>
      <c r="H96" s="64">
        <f t="shared" ca="1" si="83"/>
        <v>138200</v>
      </c>
      <c r="I96" s="102"/>
      <c r="J96" s="90"/>
      <c r="K96" s="78"/>
      <c r="L96" s="255"/>
      <c r="M96" s="64">
        <f t="shared" ref="M96:Q102" ca="1" si="84">SUMIFS(INDIRECT("'" &amp; $B$2 &amp; "'!" &amp; M$2), INDIRECT("'" &amp; $B$2 &amp; "'!$A:$A"), $B96)</f>
        <v>131511</v>
      </c>
      <c r="N96" s="64">
        <f t="shared" ca="1" si="84"/>
        <v>135261</v>
      </c>
      <c r="O96" s="64">
        <f t="shared" ca="1" si="84"/>
        <v>131254</v>
      </c>
      <c r="P96" s="64">
        <f t="shared" ca="1" si="84"/>
        <v>119546</v>
      </c>
      <c r="Q96" s="64">
        <f t="shared" ca="1" si="84"/>
        <v>96705</v>
      </c>
    </row>
    <row r="97" spans="2:17" ht="12.75" outlineLevel="1" x14ac:dyDescent="0.2">
      <c r="B97" s="143" t="s">
        <v>282</v>
      </c>
      <c r="C97" s="255"/>
      <c r="D97" s="25">
        <f t="shared" ca="1" si="83"/>
        <v>76900</v>
      </c>
      <c r="E97" s="25">
        <f t="shared" ca="1" si="83"/>
        <v>66700</v>
      </c>
      <c r="F97" s="25">
        <f ca="1">ROUND(F36 * F$48, -2)</f>
        <v>57800</v>
      </c>
      <c r="G97" s="25">
        <f t="shared" ca="1" si="83"/>
        <v>50200</v>
      </c>
      <c r="H97" s="25">
        <f t="shared" ca="1" si="83"/>
        <v>43500</v>
      </c>
      <c r="L97" s="255"/>
      <c r="M97" s="25">
        <f t="shared" ca="1" si="84"/>
        <v>36869</v>
      </c>
      <c r="N97" s="25">
        <f t="shared" ca="1" si="84"/>
        <v>33576</v>
      </c>
      <c r="O97" s="25">
        <f t="shared" ca="1" si="84"/>
        <v>30600</v>
      </c>
      <c r="P97" s="25">
        <f t="shared" ca="1" si="84"/>
        <v>24745</v>
      </c>
      <c r="Q97" s="25">
        <f t="shared" ca="1" si="84"/>
        <v>23025</v>
      </c>
    </row>
    <row r="98" spans="2:17" ht="12.75" outlineLevel="1" x14ac:dyDescent="0.2">
      <c r="B98" s="143" t="s">
        <v>283</v>
      </c>
      <c r="C98" s="255"/>
      <c r="D98" s="25">
        <f t="shared" ca="1" si="83"/>
        <v>84500</v>
      </c>
      <c r="E98" s="25">
        <f t="shared" ca="1" si="83"/>
        <v>63300</v>
      </c>
      <c r="F98" s="25">
        <f ca="1">ROUND(F37 * F$48, -2)</f>
        <v>46200</v>
      </c>
      <c r="G98" s="25">
        <f t="shared" ca="1" si="83"/>
        <v>32600</v>
      </c>
      <c r="H98" s="25">
        <f t="shared" ca="1" si="83"/>
        <v>21800</v>
      </c>
      <c r="L98" s="255"/>
      <c r="M98" s="25">
        <f t="shared" ca="1" si="84"/>
        <v>18415</v>
      </c>
      <c r="N98" s="25">
        <f t="shared" ca="1" si="84"/>
        <v>0</v>
      </c>
      <c r="O98" s="25">
        <f t="shared" ca="1" si="84"/>
        <v>0</v>
      </c>
      <c r="P98" s="25">
        <f t="shared" ca="1" si="84"/>
        <v>0</v>
      </c>
      <c r="Q98" s="25">
        <f t="shared" ca="1" si="84"/>
        <v>0</v>
      </c>
    </row>
    <row r="99" spans="2:17" ht="12.75" outlineLevel="1" x14ac:dyDescent="0.2">
      <c r="B99" s="143" t="s">
        <v>284</v>
      </c>
      <c r="C99" s="255"/>
      <c r="D99" s="25">
        <f t="shared" ca="1" si="83"/>
        <v>105700</v>
      </c>
      <c r="E99" s="25">
        <f t="shared" ca="1" si="83"/>
        <v>128800</v>
      </c>
      <c r="F99" s="25">
        <f t="shared" ca="1" si="83"/>
        <v>143900</v>
      </c>
      <c r="G99" s="25">
        <f t="shared" ca="1" si="83"/>
        <v>152700</v>
      </c>
      <c r="H99" s="25">
        <f t="shared" ca="1" si="83"/>
        <v>156600</v>
      </c>
      <c r="L99" s="255"/>
      <c r="M99" s="25">
        <f t="shared" ca="1" si="84"/>
        <v>158942</v>
      </c>
      <c r="N99" s="25">
        <f t="shared" ca="1" si="84"/>
        <v>159454</v>
      </c>
      <c r="O99" s="25">
        <f t="shared" ca="1" si="84"/>
        <v>137918</v>
      </c>
      <c r="P99" s="25">
        <f t="shared" ca="1" si="84"/>
        <v>153396</v>
      </c>
      <c r="Q99" s="25">
        <f t="shared" ca="1" si="84"/>
        <v>98343</v>
      </c>
    </row>
    <row r="100" spans="2:17" ht="12.75" outlineLevel="1" x14ac:dyDescent="0.2">
      <c r="B100" s="143" t="s">
        <v>285</v>
      </c>
      <c r="C100" s="255"/>
      <c r="D100" s="27">
        <f t="shared" ca="1" si="83"/>
        <v>0</v>
      </c>
      <c r="E100" s="27">
        <f t="shared" ca="1" si="83"/>
        <v>0</v>
      </c>
      <c r="F100" s="27">
        <f t="shared" ca="1" si="83"/>
        <v>0</v>
      </c>
      <c r="G100" s="27">
        <f t="shared" ca="1" si="83"/>
        <v>0</v>
      </c>
      <c r="H100" s="27">
        <f t="shared" ca="1" si="83"/>
        <v>0</v>
      </c>
      <c r="I100" s="98"/>
      <c r="J100" s="86"/>
      <c r="K100" s="74"/>
      <c r="L100" s="255"/>
      <c r="M100" s="27">
        <f t="shared" ca="1" si="84"/>
        <v>0</v>
      </c>
      <c r="N100" s="27">
        <f t="shared" ca="1" si="84"/>
        <v>0</v>
      </c>
      <c r="O100" s="27">
        <f t="shared" ca="1" si="84"/>
        <v>0</v>
      </c>
      <c r="P100" s="27">
        <f t="shared" ca="1" si="84"/>
        <v>0</v>
      </c>
      <c r="Q100" s="27">
        <f t="shared" ca="1" si="84"/>
        <v>0</v>
      </c>
    </row>
    <row r="101" spans="2:17" ht="12.75" outlineLevel="1" x14ac:dyDescent="0.2">
      <c r="B101" s="143" t="s">
        <v>286</v>
      </c>
      <c r="C101" s="255"/>
      <c r="D101" s="25">
        <f t="shared" ca="1" si="83"/>
        <v>28200</v>
      </c>
      <c r="E101" s="25">
        <f t="shared" ca="1" si="83"/>
        <v>24500</v>
      </c>
      <c r="F101" s="25">
        <f t="shared" ca="1" si="83"/>
        <v>21200</v>
      </c>
      <c r="G101" s="25">
        <f t="shared" ca="1" si="83"/>
        <v>18400</v>
      </c>
      <c r="H101" s="25">
        <f t="shared" ca="1" si="83"/>
        <v>16000</v>
      </c>
      <c r="L101" s="255"/>
      <c r="M101" s="25">
        <f t="shared" ca="1" si="84"/>
        <v>13531</v>
      </c>
      <c r="N101" s="25">
        <f t="shared" ca="1" si="84"/>
        <v>12392</v>
      </c>
      <c r="O101" s="25">
        <f t="shared" ca="1" si="84"/>
        <v>13049</v>
      </c>
      <c r="P101" s="25">
        <f t="shared" ca="1" si="84"/>
        <v>476</v>
      </c>
      <c r="Q101" s="25">
        <f t="shared" ca="1" si="84"/>
        <v>1018</v>
      </c>
    </row>
    <row r="102" spans="2:17" ht="12.75" outlineLevel="1" x14ac:dyDescent="0.2">
      <c r="B102" s="143" t="s">
        <v>287</v>
      </c>
      <c r="C102" s="255"/>
      <c r="D102" s="25">
        <f t="shared" ca="1" si="83"/>
        <v>16500</v>
      </c>
      <c r="E102" s="25">
        <f t="shared" ca="1" si="83"/>
        <v>14300</v>
      </c>
      <c r="F102" s="25">
        <f t="shared" ca="1" si="83"/>
        <v>12400</v>
      </c>
      <c r="G102" s="25">
        <f t="shared" ca="1" si="83"/>
        <v>10800</v>
      </c>
      <c r="H102" s="25">
        <f t="shared" ca="1" si="83"/>
        <v>9400</v>
      </c>
      <c r="L102" s="255"/>
      <c r="M102" s="25">
        <f t="shared" ca="1" si="84"/>
        <v>7934</v>
      </c>
      <c r="N102" s="25">
        <f t="shared" ca="1" si="84"/>
        <v>19308</v>
      </c>
      <c r="O102" s="25">
        <f t="shared" ca="1" si="84"/>
        <v>21545</v>
      </c>
      <c r="P102" s="25">
        <f t="shared" ca="1" si="84"/>
        <v>7528</v>
      </c>
      <c r="Q102" s="25">
        <f t="shared" ca="1" si="84"/>
        <v>6007</v>
      </c>
    </row>
    <row r="103" spans="2:17" s="233" customFormat="1" ht="12.75" x14ac:dyDescent="0.2">
      <c r="B103" s="231" t="s">
        <v>288</v>
      </c>
      <c r="C103" s="309"/>
      <c r="D103" s="232">
        <f ca="1">SUM(D104:D111)</f>
        <v>787800</v>
      </c>
      <c r="E103" s="232">
        <f t="shared" ref="E103:H103" ca="1" si="85">SUM(E104:E111)</f>
        <v>729800</v>
      </c>
      <c r="F103" s="232">
        <f t="shared" ca="1" si="85"/>
        <v>784800</v>
      </c>
      <c r="G103" s="232">
        <f t="shared" ca="1" si="85"/>
        <v>733800</v>
      </c>
      <c r="H103" s="232">
        <f t="shared" ca="1" si="85"/>
        <v>806800</v>
      </c>
      <c r="I103" s="315"/>
      <c r="J103" s="316"/>
      <c r="K103" s="317"/>
      <c r="L103" s="309"/>
      <c r="M103" s="232">
        <f t="shared" ref="M103:Q103" ca="1" si="86">SUM(M104:M111)</f>
        <v>754812</v>
      </c>
      <c r="N103" s="232">
        <f t="shared" ca="1" si="86"/>
        <v>820961</v>
      </c>
      <c r="O103" s="232">
        <f t="shared" ca="1" si="86"/>
        <v>807734</v>
      </c>
      <c r="P103" s="232">
        <f t="shared" ca="1" si="86"/>
        <v>637803</v>
      </c>
      <c r="Q103" s="232">
        <f t="shared" ca="1" si="86"/>
        <v>611848</v>
      </c>
    </row>
    <row r="104" spans="2:17" s="58" customFormat="1" ht="12.75" hidden="1" outlineLevel="1" x14ac:dyDescent="0.2">
      <c r="B104" s="65" t="s">
        <v>289</v>
      </c>
      <c r="C104" s="255"/>
      <c r="D104" s="109">
        <f ca="1">ROUND(_xlfn.NORM.INV(RAND(), AVERAGE(H104:M104), _xlfn.STDEV.S(H104:M104)), -3)</f>
        <v>99000</v>
      </c>
      <c r="E104" s="109">
        <f t="shared" ref="E104:H104" ca="1" si="87">ROUND(_xlfn.NORM.INV(RAND(), AVERAGE(J104:N104), _xlfn.STDEV.S(J104:N104)), -3)</f>
        <v>41000</v>
      </c>
      <c r="F104" s="109">
        <f t="shared" ca="1" si="87"/>
        <v>96000</v>
      </c>
      <c r="G104" s="109">
        <f t="shared" ca="1" si="87"/>
        <v>45000</v>
      </c>
      <c r="H104" s="109">
        <f t="shared" ca="1" si="87"/>
        <v>118000</v>
      </c>
      <c r="I104" s="102"/>
      <c r="J104" s="90"/>
      <c r="K104" s="78"/>
      <c r="L104" s="255"/>
      <c r="M104" s="64">
        <f t="shared" ref="M104:Q111" ca="1" si="88">SUMIFS(INDIRECT("'" &amp; $B$2 &amp; "'!" &amp; M$2), INDIRECT("'" &amp; $B$2 &amp; "'!$A:$A"), $B104)</f>
        <v>66000</v>
      </c>
      <c r="N104" s="64">
        <f t="shared" ca="1" si="88"/>
        <v>117400</v>
      </c>
      <c r="O104" s="64">
        <f t="shared" ca="1" si="88"/>
        <v>0</v>
      </c>
      <c r="P104" s="64">
        <f t="shared" ca="1" si="88"/>
        <v>40300</v>
      </c>
      <c r="Q104" s="64">
        <f t="shared" ca="1" si="88"/>
        <v>43800</v>
      </c>
    </row>
    <row r="105" spans="2:17" ht="12.75" hidden="1" outlineLevel="1" x14ac:dyDescent="0.2">
      <c r="B105" s="143" t="s">
        <v>290</v>
      </c>
      <c r="C105" s="255"/>
      <c r="D105" s="25">
        <f t="shared" ref="D105:E111" ca="1" si="89">ROUND($M105, -2)</f>
        <v>136900</v>
      </c>
      <c r="E105" s="25">
        <f t="shared" ca="1" si="89"/>
        <v>136900</v>
      </c>
      <c r="F105" s="25">
        <f t="shared" ref="F105:H111" ca="1" si="90">ROUND($M105, -2)</f>
        <v>136900</v>
      </c>
      <c r="G105" s="25">
        <f t="shared" ca="1" si="90"/>
        <v>136900</v>
      </c>
      <c r="H105" s="25">
        <f t="shared" ca="1" si="90"/>
        <v>136900</v>
      </c>
      <c r="L105" s="255"/>
      <c r="M105" s="25">
        <f t="shared" ca="1" si="88"/>
        <v>136904</v>
      </c>
      <c r="N105" s="25">
        <f t="shared" ca="1" si="88"/>
        <v>153168</v>
      </c>
      <c r="O105" s="25">
        <f t="shared" ca="1" si="88"/>
        <v>168195</v>
      </c>
      <c r="P105" s="25">
        <f t="shared" ca="1" si="88"/>
        <v>152895</v>
      </c>
      <c r="Q105" s="25">
        <f t="shared" ca="1" si="88"/>
        <v>123648</v>
      </c>
    </row>
    <row r="106" spans="2:17" ht="12.75" hidden="1" outlineLevel="1" x14ac:dyDescent="0.2">
      <c r="B106" s="143" t="s">
        <v>291</v>
      </c>
      <c r="C106" s="255"/>
      <c r="D106" s="25">
        <f t="shared" ca="1" si="89"/>
        <v>5800</v>
      </c>
      <c r="E106" s="25">
        <f t="shared" ca="1" si="89"/>
        <v>5800</v>
      </c>
      <c r="F106" s="25">
        <f t="shared" ca="1" si="90"/>
        <v>5800</v>
      </c>
      <c r="G106" s="25">
        <f t="shared" ca="1" si="90"/>
        <v>5800</v>
      </c>
      <c r="H106" s="25">
        <f t="shared" ca="1" si="90"/>
        <v>5800</v>
      </c>
      <c r="L106" s="255"/>
      <c r="M106" s="25">
        <f t="shared" ca="1" si="88"/>
        <v>5828</v>
      </c>
      <c r="N106" s="25">
        <f t="shared" ca="1" si="88"/>
        <v>5938</v>
      </c>
      <c r="O106" s="25">
        <f t="shared" ca="1" si="88"/>
        <v>10576</v>
      </c>
      <c r="P106" s="25">
        <f t="shared" ca="1" si="88"/>
        <v>6415</v>
      </c>
      <c r="Q106" s="25">
        <f t="shared" ca="1" si="88"/>
        <v>8441</v>
      </c>
    </row>
    <row r="107" spans="2:17" ht="12.75" hidden="1" outlineLevel="1" x14ac:dyDescent="0.2">
      <c r="B107" s="143" t="s">
        <v>292</v>
      </c>
      <c r="C107" s="255"/>
      <c r="D107" s="27">
        <f t="shared" ca="1" si="89"/>
        <v>0</v>
      </c>
      <c r="E107" s="27">
        <f t="shared" ca="1" si="89"/>
        <v>0</v>
      </c>
      <c r="F107" s="27">
        <f t="shared" ca="1" si="90"/>
        <v>0</v>
      </c>
      <c r="G107" s="27">
        <f t="shared" ca="1" si="90"/>
        <v>0</v>
      </c>
      <c r="H107" s="27">
        <f t="shared" ca="1" si="90"/>
        <v>0</v>
      </c>
      <c r="I107" s="98"/>
      <c r="J107" s="86"/>
      <c r="K107" s="74"/>
      <c r="L107" s="255"/>
      <c r="M107" s="27">
        <f t="shared" ca="1" si="88"/>
        <v>0</v>
      </c>
      <c r="N107" s="27">
        <f t="shared" ca="1" si="88"/>
        <v>0</v>
      </c>
      <c r="O107" s="27">
        <f t="shared" ca="1" si="88"/>
        <v>0</v>
      </c>
      <c r="P107" s="27">
        <f t="shared" ca="1" si="88"/>
        <v>57093</v>
      </c>
      <c r="Q107" s="27">
        <f t="shared" ca="1" si="88"/>
        <v>56518</v>
      </c>
    </row>
    <row r="108" spans="2:17" ht="12.75" hidden="1" outlineLevel="1" x14ac:dyDescent="0.2">
      <c r="B108" s="143" t="s">
        <v>293</v>
      </c>
      <c r="C108" s="255"/>
      <c r="D108" s="27">
        <f t="shared" ca="1" si="89"/>
        <v>0</v>
      </c>
      <c r="E108" s="27">
        <f t="shared" ca="1" si="89"/>
        <v>0</v>
      </c>
      <c r="F108" s="27">
        <f t="shared" ca="1" si="90"/>
        <v>0</v>
      </c>
      <c r="G108" s="27">
        <f t="shared" ca="1" si="90"/>
        <v>0</v>
      </c>
      <c r="H108" s="27">
        <f t="shared" ca="1" si="90"/>
        <v>0</v>
      </c>
      <c r="I108" s="98"/>
      <c r="J108" s="86"/>
      <c r="K108" s="74"/>
      <c r="L108" s="255"/>
      <c r="M108" s="27">
        <f t="shared" ca="1" si="88"/>
        <v>0</v>
      </c>
      <c r="N108" s="27">
        <f t="shared" ca="1" si="88"/>
        <v>0</v>
      </c>
      <c r="O108" s="27">
        <f t="shared" ca="1" si="88"/>
        <v>86132</v>
      </c>
      <c r="P108" s="27">
        <f t="shared" ca="1" si="88"/>
        <v>85423</v>
      </c>
      <c r="Q108" s="27">
        <f t="shared" ca="1" si="88"/>
        <v>84714</v>
      </c>
    </row>
    <row r="109" spans="2:17" ht="12.75" hidden="1" outlineLevel="1" x14ac:dyDescent="0.2">
      <c r="B109" s="143" t="s">
        <v>294</v>
      </c>
      <c r="C109" s="255"/>
      <c r="D109" s="207">
        <f t="shared" ca="1" si="89"/>
        <v>299000</v>
      </c>
      <c r="E109" s="207">
        <f t="shared" ca="1" si="89"/>
        <v>299000</v>
      </c>
      <c r="F109" s="207">
        <f t="shared" ca="1" si="90"/>
        <v>299000</v>
      </c>
      <c r="G109" s="207">
        <f t="shared" ca="1" si="90"/>
        <v>299000</v>
      </c>
      <c r="H109" s="207">
        <f t="shared" ca="1" si="90"/>
        <v>299000</v>
      </c>
      <c r="I109" s="98"/>
      <c r="J109" s="86"/>
      <c r="K109" s="74"/>
      <c r="L109" s="255"/>
      <c r="M109" s="27">
        <f t="shared" ca="1" si="88"/>
        <v>298988</v>
      </c>
      <c r="N109" s="27">
        <f t="shared" ca="1" si="88"/>
        <v>297884</v>
      </c>
      <c r="O109" s="25">
        <f t="shared" ca="1" si="88"/>
        <v>296780</v>
      </c>
      <c r="P109" s="25">
        <f t="shared" ca="1" si="88"/>
        <v>0</v>
      </c>
      <c r="Q109" s="25">
        <f t="shared" ca="1" si="88"/>
        <v>0</v>
      </c>
    </row>
    <row r="110" spans="2:17" ht="12.75" hidden="1" outlineLevel="1" x14ac:dyDescent="0.2">
      <c r="B110" s="143" t="s">
        <v>295</v>
      </c>
      <c r="C110" s="255"/>
      <c r="D110" s="25">
        <f t="shared" ca="1" si="89"/>
        <v>247100</v>
      </c>
      <c r="E110" s="25">
        <f t="shared" ca="1" si="89"/>
        <v>247100</v>
      </c>
      <c r="F110" s="25">
        <f t="shared" ca="1" si="90"/>
        <v>247100</v>
      </c>
      <c r="G110" s="25">
        <f t="shared" ca="1" si="90"/>
        <v>247100</v>
      </c>
      <c r="H110" s="25">
        <f t="shared" ca="1" si="90"/>
        <v>247100</v>
      </c>
      <c r="L110" s="255"/>
      <c r="M110" s="25">
        <f t="shared" ca="1" si="88"/>
        <v>247092</v>
      </c>
      <c r="N110" s="25">
        <f t="shared" ca="1" si="88"/>
        <v>246571</v>
      </c>
      <c r="O110" s="25">
        <f t="shared" ca="1" si="88"/>
        <v>246051</v>
      </c>
      <c r="P110" s="25">
        <f t="shared" ca="1" si="88"/>
        <v>0</v>
      </c>
      <c r="Q110" s="25">
        <f t="shared" ca="1" si="88"/>
        <v>0</v>
      </c>
    </row>
    <row r="111" spans="2:17" ht="12.75" hidden="1" outlineLevel="1" x14ac:dyDescent="0.2">
      <c r="B111" s="143" t="s">
        <v>296</v>
      </c>
      <c r="C111" s="255"/>
      <c r="D111" s="27">
        <f t="shared" ca="1" si="89"/>
        <v>0</v>
      </c>
      <c r="E111" s="27">
        <f t="shared" ca="1" si="89"/>
        <v>0</v>
      </c>
      <c r="F111" s="27">
        <f t="shared" ca="1" si="90"/>
        <v>0</v>
      </c>
      <c r="G111" s="27">
        <f t="shared" ca="1" si="90"/>
        <v>0</v>
      </c>
      <c r="H111" s="27">
        <f t="shared" ca="1" si="90"/>
        <v>0</v>
      </c>
      <c r="I111" s="98"/>
      <c r="J111" s="86"/>
      <c r="K111" s="74"/>
      <c r="L111" s="255"/>
      <c r="M111" s="27">
        <f t="shared" ca="1" si="88"/>
        <v>0</v>
      </c>
      <c r="N111" s="27">
        <f t="shared" ca="1" si="88"/>
        <v>0</v>
      </c>
      <c r="O111" s="27">
        <f t="shared" ca="1" si="88"/>
        <v>0</v>
      </c>
      <c r="P111" s="27">
        <f t="shared" ca="1" si="88"/>
        <v>295677</v>
      </c>
      <c r="Q111" s="27">
        <f t="shared" ca="1" si="88"/>
        <v>294727</v>
      </c>
    </row>
    <row r="112" spans="2:17" s="31" customFormat="1" ht="12.75" collapsed="1" x14ac:dyDescent="0.2">
      <c r="B112" s="60" t="s">
        <v>297</v>
      </c>
      <c r="C112" s="272"/>
      <c r="D112" s="61">
        <f t="shared" ref="D112:H112" ca="1" si="91">D103 + D95</f>
        <v>1214300</v>
      </c>
      <c r="E112" s="61">
        <f t="shared" ca="1" si="91"/>
        <v>1155000</v>
      </c>
      <c r="F112" s="61">
        <f t="shared" ca="1" si="91"/>
        <v>1201300</v>
      </c>
      <c r="G112" s="61">
        <f t="shared" ca="1" si="91"/>
        <v>1136700</v>
      </c>
      <c r="H112" s="61">
        <f t="shared" ca="1" si="91"/>
        <v>1192300</v>
      </c>
      <c r="I112" s="99"/>
      <c r="J112" s="87"/>
      <c r="K112" s="75"/>
      <c r="L112" s="272"/>
      <c r="M112" s="61">
        <f t="shared" ref="M112:Q112" ca="1" si="92">M103 + M95</f>
        <v>1122014</v>
      </c>
      <c r="N112" s="61">
        <f t="shared" ca="1" si="92"/>
        <v>1180952</v>
      </c>
      <c r="O112" s="61">
        <f t="shared" ca="1" si="92"/>
        <v>1142100</v>
      </c>
      <c r="P112" s="61">
        <f t="shared" ca="1" si="92"/>
        <v>943494</v>
      </c>
      <c r="Q112" s="61">
        <f t="shared" ca="1" si="92"/>
        <v>836946</v>
      </c>
    </row>
    <row r="113" spans="2:26" s="31" customFormat="1" ht="6.95" customHeight="1" x14ac:dyDescent="0.2">
      <c r="B113" s="62"/>
      <c r="C113" s="272"/>
      <c r="D113" s="63"/>
      <c r="E113" s="63"/>
      <c r="F113" s="63"/>
      <c r="G113" s="63"/>
      <c r="H113" s="63"/>
      <c r="I113" s="100"/>
      <c r="J113" s="88"/>
      <c r="K113" s="76"/>
      <c r="L113" s="272"/>
      <c r="M113" s="63"/>
      <c r="N113" s="63"/>
      <c r="O113" s="63"/>
      <c r="P113" s="63"/>
      <c r="Q113" s="63"/>
    </row>
    <row r="114" spans="2:26" ht="12.75" x14ac:dyDescent="0.2">
      <c r="B114" s="143" t="s">
        <v>298</v>
      </c>
      <c r="C114" s="255"/>
      <c r="D114" s="27">
        <f t="shared" ref="D114:H114" ca="1" si="93">$M114</f>
        <v>0</v>
      </c>
      <c r="E114" s="27">
        <f t="shared" ca="1" si="93"/>
        <v>0</v>
      </c>
      <c r="F114" s="27">
        <f t="shared" ca="1" si="93"/>
        <v>0</v>
      </c>
      <c r="G114" s="27">
        <f t="shared" ca="1" si="93"/>
        <v>0</v>
      </c>
      <c r="H114" s="27">
        <f t="shared" ca="1" si="93"/>
        <v>0</v>
      </c>
      <c r="I114" s="98"/>
      <c r="J114" s="86"/>
      <c r="K114" s="74"/>
      <c r="L114" s="255"/>
      <c r="M114" s="25">
        <f t="shared" ref="M114:Q118" ca="1" si="94">SUMIFS(INDIRECT("'" &amp; $B$2 &amp; "'!" &amp; M$2), INDIRECT("'" &amp; $B$2 &amp; "'!$A:$A"), $B114)</f>
        <v>0</v>
      </c>
      <c r="N114" s="27">
        <f t="shared" ca="1" si="94"/>
        <v>0</v>
      </c>
      <c r="O114" s="27">
        <f t="shared" ca="1" si="94"/>
        <v>0</v>
      </c>
      <c r="P114" s="27">
        <f t="shared" ca="1" si="94"/>
        <v>48163</v>
      </c>
      <c r="Q114" s="27">
        <f t="shared" ca="1" si="94"/>
        <v>48163</v>
      </c>
    </row>
    <row r="115" spans="2:26" ht="12.75" x14ac:dyDescent="0.2">
      <c r="B115" s="143" t="s">
        <v>299</v>
      </c>
      <c r="C115" s="255"/>
      <c r="D115" s="25">
        <f t="shared" ref="D115:H115" ca="1" si="95">AVERAGE($M115:$O115)</f>
        <v>299</v>
      </c>
      <c r="E115" s="25">
        <f t="shared" ca="1" si="95"/>
        <v>299</v>
      </c>
      <c r="F115" s="25">
        <f t="shared" ca="1" si="95"/>
        <v>299</v>
      </c>
      <c r="G115" s="25">
        <f t="shared" ca="1" si="95"/>
        <v>299</v>
      </c>
      <c r="H115" s="25">
        <f t="shared" ca="1" si="95"/>
        <v>299</v>
      </c>
      <c r="L115" s="255"/>
      <c r="M115" s="25">
        <f t="shared" ca="1" si="94"/>
        <v>301</v>
      </c>
      <c r="N115" s="25">
        <f t="shared" ca="1" si="94"/>
        <v>301</v>
      </c>
      <c r="O115" s="25">
        <f t="shared" ca="1" si="94"/>
        <v>295</v>
      </c>
      <c r="P115" s="25">
        <f t="shared" ca="1" si="94"/>
        <v>271</v>
      </c>
      <c r="Q115" s="25">
        <f t="shared" ca="1" si="94"/>
        <v>271</v>
      </c>
    </row>
    <row r="116" spans="2:26" ht="12.75" x14ac:dyDescent="0.2">
      <c r="B116" s="143" t="s">
        <v>300</v>
      </c>
      <c r="C116" s="255"/>
      <c r="D116" s="25">
        <f ca="1">ROUND(AVERAGE($M116:$O116), -3)</f>
        <v>323000</v>
      </c>
      <c r="E116" s="25">
        <f ca="1">ROUND(AVERAGE($M116:$O116), -3)</f>
        <v>323000</v>
      </c>
      <c r="F116" s="25">
        <f t="shared" ref="F116:H116" ca="1" si="96">ROUND(AVERAGE($M116:$O116), -3)</f>
        <v>323000</v>
      </c>
      <c r="G116" s="25">
        <f t="shared" ca="1" si="96"/>
        <v>323000</v>
      </c>
      <c r="H116" s="25">
        <f t="shared" ca="1" si="96"/>
        <v>323000</v>
      </c>
      <c r="L116" s="255"/>
      <c r="M116" s="25">
        <f t="shared" ca="1" si="94"/>
        <v>332861</v>
      </c>
      <c r="N116" s="25">
        <f t="shared" ca="1" si="94"/>
        <v>330517</v>
      </c>
      <c r="O116" s="25">
        <f t="shared" ca="1" si="94"/>
        <v>306483</v>
      </c>
      <c r="P116" s="25">
        <f t="shared" ca="1" si="94"/>
        <v>246549</v>
      </c>
      <c r="Q116" s="25">
        <f t="shared" ca="1" si="94"/>
        <v>241239</v>
      </c>
    </row>
    <row r="117" spans="2:26" ht="12.75" x14ac:dyDescent="0.2">
      <c r="B117" s="124" t="s">
        <v>301</v>
      </c>
      <c r="C117" s="255"/>
      <c r="D117" s="104">
        <f ca="1">E117 + D59</f>
        <v>1914654.5058756578</v>
      </c>
      <c r="E117" s="104">
        <f ca="1">F117 + E59</f>
        <v>1577713.1151520836</v>
      </c>
      <c r="F117" s="104">
        <f ca="1">G117 + F59</f>
        <v>1295527.6380289078</v>
      </c>
      <c r="G117" s="104">
        <f ca="1">H117 + G59</f>
        <v>1061976.1275762841</v>
      </c>
      <c r="H117" s="104">
        <f ca="1">M117 + H59</f>
        <v>867486.34447063226</v>
      </c>
      <c r="L117" s="255"/>
      <c r="M117" s="104">
        <f t="shared" ca="1" si="94"/>
        <v>708579</v>
      </c>
      <c r="N117" s="104">
        <f t="shared" ca="1" si="94"/>
        <v>580992</v>
      </c>
      <c r="O117" s="104">
        <f t="shared" ca="1" si="94"/>
        <v>473329</v>
      </c>
      <c r="P117" s="104">
        <f t="shared" ca="1" si="94"/>
        <v>407161</v>
      </c>
      <c r="Q117" s="104">
        <f t="shared" ca="1" si="94"/>
        <v>355427</v>
      </c>
    </row>
    <row r="118" spans="2:26" ht="12.75" x14ac:dyDescent="0.2">
      <c r="B118" s="143" t="s">
        <v>302</v>
      </c>
      <c r="C118" s="255"/>
      <c r="D118" s="25">
        <f t="shared" ref="D118:H118" ca="1" si="97">ROUND(AVERAGE($M118:$O118), -3)</f>
        <v>43000</v>
      </c>
      <c r="E118" s="25">
        <f ca="1">ROUND(AVERAGE($M118:$O118), -3)</f>
        <v>43000</v>
      </c>
      <c r="F118" s="25">
        <f t="shared" ca="1" si="97"/>
        <v>43000</v>
      </c>
      <c r="G118" s="25">
        <f t="shared" ca="1" si="97"/>
        <v>43000</v>
      </c>
      <c r="H118" s="25">
        <f t="shared" ca="1" si="97"/>
        <v>43000</v>
      </c>
      <c r="L118" s="255"/>
      <c r="M118" s="25">
        <f t="shared" ca="1" si="94"/>
        <v>38264</v>
      </c>
      <c r="N118" s="25">
        <f t="shared" ca="1" si="94"/>
        <v>56507</v>
      </c>
      <c r="O118" s="25">
        <f t="shared" ca="1" si="94"/>
        <v>32809</v>
      </c>
      <c r="P118" s="25">
        <f t="shared" ca="1" si="94"/>
        <v>47970</v>
      </c>
      <c r="Q118" s="25">
        <f t="shared" ca="1" si="94"/>
        <v>48534</v>
      </c>
    </row>
    <row r="119" spans="2:26" s="31" customFormat="1" ht="12.75" x14ac:dyDescent="0.2">
      <c r="B119" s="60" t="s">
        <v>303</v>
      </c>
      <c r="C119" s="272"/>
      <c r="D119" s="61">
        <f t="shared" ref="D119" ca="1" si="98">SUM(D114:D117, -D118)</f>
        <v>2194953.5058756578</v>
      </c>
      <c r="E119" s="61">
        <f ca="1">SUM(E114:E117, -E118)</f>
        <v>1858012.1151520836</v>
      </c>
      <c r="F119" s="61">
        <f t="shared" ref="E119:H119" ca="1" si="99">SUM(F114:F117, -F118)</f>
        <v>1575826.6380289078</v>
      </c>
      <c r="G119" s="61">
        <f t="shared" ca="1" si="99"/>
        <v>1342275.1275762841</v>
      </c>
      <c r="H119" s="61">
        <f t="shared" ca="1" si="99"/>
        <v>1147785.3444706323</v>
      </c>
      <c r="I119" s="99"/>
      <c r="J119" s="87"/>
      <c r="K119" s="75"/>
      <c r="L119" s="272"/>
      <c r="M119" s="61">
        <f ca="1">SUM(M114:M117, -M118)</f>
        <v>1003477</v>
      </c>
      <c r="N119" s="61">
        <f t="shared" ref="N119:Q119" ca="1" si="100">SUM(N114:N117, -N118)</f>
        <v>855303</v>
      </c>
      <c r="O119" s="61">
        <f t="shared" ca="1" si="100"/>
        <v>747298</v>
      </c>
      <c r="P119" s="61">
        <f t="shared" ca="1" si="100"/>
        <v>654174</v>
      </c>
      <c r="Q119" s="61">
        <f t="shared" ca="1" si="100"/>
        <v>596566</v>
      </c>
    </row>
    <row r="120" spans="2:26" x14ac:dyDescent="0.25">
      <c r="B120" s="58"/>
      <c r="C120" s="255"/>
      <c r="I120" s="25"/>
      <c r="J120" s="25"/>
      <c r="K120" s="25"/>
      <c r="L120" s="255"/>
      <c r="R120"/>
      <c r="S120"/>
      <c r="T120"/>
      <c r="U120"/>
      <c r="V120"/>
      <c r="W120"/>
      <c r="X120"/>
      <c r="Y120"/>
      <c r="Z120"/>
    </row>
    <row r="121" spans="2:26" x14ac:dyDescent="0.25">
      <c r="B121" s="254"/>
      <c r="C121" s="255"/>
      <c r="D121" s="246"/>
      <c r="E121" s="246"/>
      <c r="F121" s="246"/>
      <c r="G121" s="246"/>
      <c r="H121" s="246"/>
      <c r="I121" s="246"/>
      <c r="J121" s="246"/>
      <c r="K121" s="246"/>
      <c r="L121" s="255"/>
      <c r="M121" s="246"/>
      <c r="N121" s="246"/>
      <c r="O121" s="246"/>
      <c r="P121" s="246"/>
      <c r="Q121" s="246"/>
      <c r="R121"/>
      <c r="S121"/>
      <c r="T121"/>
      <c r="U121"/>
      <c r="V121"/>
      <c r="W121"/>
      <c r="X121"/>
      <c r="Y121"/>
      <c r="Z121"/>
    </row>
    <row r="122" spans="2:26" ht="6.95" customHeight="1" x14ac:dyDescent="0.25">
      <c r="B122" s="58"/>
      <c r="C122" s="255"/>
      <c r="I122" s="25"/>
      <c r="J122" s="25"/>
      <c r="K122" s="25"/>
      <c r="L122" s="255"/>
      <c r="R122"/>
      <c r="S122"/>
      <c r="T122"/>
      <c r="U122"/>
      <c r="V122"/>
      <c r="W122"/>
      <c r="X122"/>
      <c r="Y122"/>
      <c r="Z122"/>
    </row>
    <row r="123" spans="2:26" x14ac:dyDescent="0.25">
      <c r="B123" s="58"/>
      <c r="C123" s="255"/>
      <c r="I123" s="25"/>
      <c r="J123" s="25"/>
      <c r="K123" s="25"/>
      <c r="L123" s="255"/>
      <c r="R123"/>
      <c r="S123"/>
      <c r="T123"/>
      <c r="U123"/>
      <c r="V123"/>
      <c r="W123"/>
      <c r="X123"/>
      <c r="Y123"/>
      <c r="Z123"/>
    </row>
    <row r="124" spans="2:26" s="54" customFormat="1" x14ac:dyDescent="0.25">
      <c r="B124" s="276" t="s">
        <v>304</v>
      </c>
      <c r="C124" s="255"/>
      <c r="D124" s="398">
        <f>D46</f>
        <v>45657</v>
      </c>
      <c r="E124" s="398">
        <f>E46</f>
        <v>45291</v>
      </c>
      <c r="F124" s="398">
        <f t="shared" ref="E124:H124" si="101">F46</f>
        <v>44926</v>
      </c>
      <c r="G124" s="398">
        <f t="shared" si="101"/>
        <v>44561</v>
      </c>
      <c r="H124" s="398">
        <f t="shared" si="101"/>
        <v>44196</v>
      </c>
      <c r="I124" s="398"/>
      <c r="J124" s="398"/>
      <c r="K124" s="398"/>
      <c r="L124" s="399"/>
      <c r="M124" s="398">
        <f t="shared" ref="M124:P124" si="102">M46</f>
        <v>43830</v>
      </c>
      <c r="N124" s="398">
        <f t="shared" si="102"/>
        <v>43465</v>
      </c>
      <c r="O124" s="398">
        <f t="shared" si="102"/>
        <v>43100</v>
      </c>
      <c r="P124" s="398">
        <f t="shared" si="102"/>
        <v>42735</v>
      </c>
      <c r="Q124" s="274"/>
      <c r="R124"/>
      <c r="S124"/>
      <c r="T124"/>
      <c r="U124"/>
      <c r="V124"/>
      <c r="W124"/>
      <c r="X124"/>
      <c r="Y124"/>
      <c r="Z124"/>
    </row>
    <row r="125" spans="2:26" outlineLevel="1" x14ac:dyDescent="0.25">
      <c r="B125" s="143" t="s">
        <v>305</v>
      </c>
      <c r="C125" s="255"/>
      <c r="D125" s="25">
        <f ca="1">D59</f>
        <v>336941.39072357409</v>
      </c>
      <c r="E125" s="25">
        <f ca="1">E59</f>
        <v>282185.47712317575</v>
      </c>
      <c r="F125" s="25">
        <f t="shared" ref="D125:K125" ca="1" si="103">F59</f>
        <v>233551.51045262368</v>
      </c>
      <c r="G125" s="25">
        <f t="shared" ca="1" si="103"/>
        <v>194489.78310565179</v>
      </c>
      <c r="H125" s="25">
        <f t="shared" ca="1" si="103"/>
        <v>158907.34447063229</v>
      </c>
      <c r="I125" s="25">
        <f t="shared" si="103"/>
        <v>0</v>
      </c>
      <c r="J125" s="25">
        <f t="shared" si="103"/>
        <v>0</v>
      </c>
      <c r="K125" s="25">
        <f t="shared" si="103"/>
        <v>0</v>
      </c>
      <c r="L125" s="298"/>
      <c r="M125" s="25">
        <f ca="1">M59</f>
        <v>126965</v>
      </c>
      <c r="N125" s="25">
        <f ca="1">N59</f>
        <v>107039</v>
      </c>
      <c r="O125" s="25">
        <f ca="1">O59</f>
        <v>71003</v>
      </c>
      <c r="P125" s="25">
        <f ca="1">P59</f>
        <v>55329</v>
      </c>
      <c r="R125"/>
      <c r="S125"/>
      <c r="T125"/>
      <c r="U125"/>
      <c r="V125"/>
      <c r="W125"/>
      <c r="X125"/>
      <c r="Y125"/>
      <c r="Z125"/>
    </row>
    <row r="126" spans="2:26" outlineLevel="1" x14ac:dyDescent="0.25">
      <c r="B126" s="143" t="s">
        <v>306</v>
      </c>
      <c r="C126" s="255"/>
      <c r="D126" s="25">
        <f ca="1">(D86 - E86)</f>
        <v>2000</v>
      </c>
      <c r="E126" s="25">
        <f ca="1">(E86 - F86)</f>
        <v>0</v>
      </c>
      <c r="F126" s="25">
        <f ca="1">(F86 - G86)</f>
        <v>1000</v>
      </c>
      <c r="G126" s="25">
        <f ca="1">(G86 - H86)</f>
        <v>-5000</v>
      </c>
      <c r="H126" s="25">
        <f ca="1">(H86 - M86)</f>
        <v>11850</v>
      </c>
      <c r="I126" s="25"/>
      <c r="J126" s="25"/>
      <c r="K126" s="25"/>
      <c r="L126" s="255"/>
      <c r="M126" s="25">
        <f ca="1">(M86 - N86)</f>
        <v>-6263</v>
      </c>
      <c r="N126" s="25">
        <f ca="1">(N86 - O86)</f>
        <v>-3070</v>
      </c>
      <c r="O126" s="25">
        <f ca="1">(O86 - P86)</f>
        <v>-11</v>
      </c>
      <c r="P126" s="25">
        <f ca="1">(P86 - Q86)</f>
        <v>790</v>
      </c>
      <c r="Q126" s="328">
        <f ca="1">AVERAGE(M126:P126)</f>
        <v>-2138.5</v>
      </c>
      <c r="R126"/>
      <c r="S126"/>
      <c r="T126"/>
      <c r="U126"/>
      <c r="V126"/>
      <c r="W126"/>
      <c r="X126"/>
      <c r="Y126"/>
      <c r="Z126"/>
    </row>
    <row r="127" spans="2:26" outlineLevel="1" x14ac:dyDescent="0.25">
      <c r="B127" s="143" t="s">
        <v>307</v>
      </c>
      <c r="C127" s="255"/>
      <c r="D127" s="25">
        <f ca="1">-(D71 - E71)</f>
        <v>-396241.39072357444</v>
      </c>
      <c r="E127" s="25">
        <f t="shared" ref="D127:G127" ca="1" si="104">-(E71 - F71)</f>
        <v>-235885.47712317575</v>
      </c>
      <c r="F127" s="25">
        <f t="shared" ca="1" si="104"/>
        <v>-298151.51045262348</v>
      </c>
      <c r="G127" s="25">
        <f t="shared" ca="1" si="104"/>
        <v>-138889.78310565185</v>
      </c>
      <c r="H127" s="25">
        <f ca="1">-(H71 - M71)</f>
        <v>-145240.34447063226</v>
      </c>
      <c r="I127" s="25"/>
      <c r="J127" s="25"/>
      <c r="K127" s="25"/>
      <c r="L127" s="255"/>
      <c r="M127" s="25">
        <f t="shared" ref="M127:O127" ca="1" si="105">-(M71 - N71)</f>
        <v>-162675</v>
      </c>
      <c r="N127" s="25">
        <f t="shared" ca="1" si="105"/>
        <v>-115972</v>
      </c>
      <c r="O127" s="25">
        <f t="shared" ca="1" si="105"/>
        <v>-294373</v>
      </c>
      <c r="P127" s="25">
        <f ca="1">-(P71 - Q71)</f>
        <v>-167152</v>
      </c>
      <c r="R127"/>
      <c r="S127"/>
      <c r="T127"/>
      <c r="U127"/>
      <c r="V127"/>
      <c r="W127"/>
      <c r="X127"/>
      <c r="Y127"/>
      <c r="Z127"/>
    </row>
    <row r="128" spans="2:26" outlineLevel="1" x14ac:dyDescent="0.25">
      <c r="B128" s="143" t="s">
        <v>308</v>
      </c>
      <c r="C128" s="255"/>
      <c r="D128" s="25">
        <f t="shared" ref="D128:G128" ca="1" si="106">D95 - E95</f>
        <v>1300</v>
      </c>
      <c r="E128" s="25">
        <f t="shared" ca="1" si="106"/>
        <v>8700</v>
      </c>
      <c r="F128" s="25">
        <f t="shared" ca="1" si="106"/>
        <v>13600</v>
      </c>
      <c r="G128" s="25">
        <f t="shared" ca="1" si="106"/>
        <v>17400</v>
      </c>
      <c r="H128" s="25">
        <f ca="1">H95 - M95</f>
        <v>18298</v>
      </c>
      <c r="I128" s="25"/>
      <c r="J128" s="25"/>
      <c r="K128" s="25"/>
      <c r="L128" s="255"/>
      <c r="M128" s="25">
        <f t="shared" ref="M128:P128" ca="1" si="107">M95 - N95</f>
        <v>7211</v>
      </c>
      <c r="N128" s="25">
        <f t="shared" ca="1" si="107"/>
        <v>25625</v>
      </c>
      <c r="O128" s="25">
        <f t="shared" ca="1" si="107"/>
        <v>28675</v>
      </c>
      <c r="P128" s="25">
        <f t="shared" ca="1" si="107"/>
        <v>80593</v>
      </c>
      <c r="R128"/>
      <c r="S128"/>
      <c r="T128"/>
      <c r="U128"/>
      <c r="V128"/>
      <c r="W128"/>
      <c r="X128"/>
      <c r="Y128"/>
      <c r="Z128"/>
    </row>
    <row r="129" spans="2:35" outlineLevel="1" x14ac:dyDescent="0.25">
      <c r="B129" s="143" t="s">
        <v>309</v>
      </c>
      <c r="C129" s="255"/>
      <c r="D129" s="25">
        <f t="shared" ref="D129:G129" ca="1" si="108">-(D87 - D126 - E87 - E126)</f>
        <v>2000</v>
      </c>
      <c r="E129" s="25">
        <f t="shared" ca="1" si="108"/>
        <v>1000</v>
      </c>
      <c r="F129" s="25">
        <f t="shared" ca="1" si="108"/>
        <v>-4000</v>
      </c>
      <c r="G129" s="25">
        <f t="shared" ca="1" si="108"/>
        <v>6850</v>
      </c>
      <c r="H129" s="25">
        <f ca="1">-(H87 - H126 - I87 - M126)</f>
        <v>-20513</v>
      </c>
      <c r="I129" s="25"/>
      <c r="J129" s="25"/>
      <c r="K129" s="25"/>
      <c r="L129" s="255"/>
      <c r="M129" s="25">
        <f t="shared" ref="M129:O129" ca="1" si="109">-(M87 - M126 - N87 - N126)</f>
        <v>-2056</v>
      </c>
      <c r="N129" s="25">
        <f t="shared" ca="1" si="109"/>
        <v>-5660</v>
      </c>
      <c r="O129" s="25">
        <f t="shared" ca="1" si="109"/>
        <v>-3738</v>
      </c>
      <c r="P129" s="25">
        <f ca="1">-(P87 - P126 - Q87 - Q126)</f>
        <v>-10750.5</v>
      </c>
      <c r="R129"/>
      <c r="S129"/>
      <c r="T129"/>
      <c r="U129"/>
      <c r="V129"/>
      <c r="W129"/>
      <c r="X129"/>
      <c r="Y129"/>
      <c r="Z129"/>
    </row>
    <row r="130" spans="2:35" s="203" customFormat="1" outlineLevel="1" x14ac:dyDescent="0.25">
      <c r="B130" s="204" t="s">
        <v>310</v>
      </c>
      <c r="C130" s="313"/>
      <c r="D130" s="25">
        <f t="shared" ref="D130:H130" ca="1" si="110">D131 + D132</f>
        <v>57134.745143186767</v>
      </c>
      <c r="E130" s="25">
        <f t="shared" ca="1" si="110"/>
        <v>54344.585885185516</v>
      </c>
      <c r="F130" s="25">
        <f t="shared" ca="1" si="110"/>
        <v>56523.07447954407</v>
      </c>
      <c r="G130" s="25">
        <f t="shared" ca="1" si="110"/>
        <v>53483.54179713456</v>
      </c>
      <c r="H130" s="25">
        <f t="shared" ca="1" si="110"/>
        <v>56099.610173945199</v>
      </c>
      <c r="I130" s="199"/>
      <c r="J130" s="199"/>
      <c r="K130" s="199"/>
      <c r="L130" s="313"/>
      <c r="M130" s="25">
        <f>M131 + M132</f>
        <v>-67774</v>
      </c>
      <c r="N130" s="25">
        <f t="shared" ref="N130:P130" si="111">N131 + N132</f>
        <v>31794</v>
      </c>
      <c r="O130" s="25">
        <f t="shared" si="111"/>
        <v>229161</v>
      </c>
      <c r="P130" s="25">
        <f t="shared" si="111"/>
        <v>23721</v>
      </c>
      <c r="Q130" s="166"/>
      <c r="R130" s="198"/>
      <c r="S130" s="198"/>
      <c r="T130" s="198"/>
      <c r="U130" s="198"/>
      <c r="V130" s="198"/>
      <c r="W130" s="198"/>
      <c r="X130" s="198"/>
      <c r="Y130" s="198"/>
      <c r="Z130"/>
    </row>
    <row r="131" spans="2:35" hidden="1" outlineLevel="3" x14ac:dyDescent="0.25">
      <c r="B131" s="355" t="s">
        <v>311</v>
      </c>
      <c r="C131" s="255"/>
      <c r="D131" s="118">
        <f t="shared" ref="D131:G131" ca="1" si="112">D42 * D112</f>
        <v>634590.09107675776</v>
      </c>
      <c r="E131" s="118">
        <f t="shared" ca="1" si="112"/>
        <v>603600.06192345812</v>
      </c>
      <c r="F131" s="118">
        <f t="shared" ca="1" si="112"/>
        <v>627796.32414601755</v>
      </c>
      <c r="G131" s="118">
        <f t="shared" ca="1" si="112"/>
        <v>594036.52847480075</v>
      </c>
      <c r="H131" s="118">
        <f ca="1">H42 * H112</f>
        <v>623092.94704012049</v>
      </c>
      <c r="I131" s="118"/>
      <c r="J131" s="118"/>
      <c r="K131" s="118"/>
      <c r="L131" s="273"/>
      <c r="M131" s="363">
        <v>680236</v>
      </c>
      <c r="N131" s="363">
        <v>585632</v>
      </c>
      <c r="O131" s="363">
        <v>667761</v>
      </c>
      <c r="P131" s="363">
        <v>380747</v>
      </c>
      <c r="R131"/>
      <c r="S131"/>
      <c r="T131"/>
      <c r="U131"/>
      <c r="V131"/>
      <c r="W131"/>
      <c r="X131"/>
      <c r="Y131"/>
      <c r="Z131"/>
    </row>
    <row r="132" spans="2:35" hidden="1" outlineLevel="3" x14ac:dyDescent="0.25">
      <c r="B132" s="355" t="s">
        <v>312</v>
      </c>
      <c r="C132" s="255"/>
      <c r="D132" s="118">
        <f t="shared" ref="D132:G132" ca="1" si="113">D131 * D43</f>
        <v>-577455.34593357099</v>
      </c>
      <c r="E132" s="118">
        <f t="shared" ca="1" si="113"/>
        <v>-549255.47603827261</v>
      </c>
      <c r="F132" s="118">
        <f t="shared" ca="1" si="113"/>
        <v>-571273.24966647348</v>
      </c>
      <c r="G132" s="118">
        <f t="shared" ca="1" si="113"/>
        <v>-540552.98667766619</v>
      </c>
      <c r="H132" s="118">
        <f ca="1">H131 * H43</f>
        <v>-566993.33686617529</v>
      </c>
      <c r="I132" s="118"/>
      <c r="J132" s="118"/>
      <c r="K132" s="118"/>
      <c r="L132" s="273"/>
      <c r="M132" s="363">
        <v>-748010</v>
      </c>
      <c r="N132" s="363">
        <v>-553838</v>
      </c>
      <c r="O132" s="363">
        <v>-438600</v>
      </c>
      <c r="P132" s="363">
        <v>-357026</v>
      </c>
      <c r="R132"/>
      <c r="S132"/>
      <c r="T132"/>
      <c r="U132"/>
      <c r="V132"/>
      <c r="W132"/>
      <c r="X132"/>
      <c r="Y132"/>
      <c r="Z132"/>
    </row>
    <row r="133" spans="2:35" ht="6.95" customHeight="1" outlineLevel="2" collapsed="1" x14ac:dyDescent="0.25">
      <c r="B133" s="355"/>
      <c r="C133" s="255"/>
      <c r="I133" s="25"/>
      <c r="J133" s="25"/>
      <c r="K133" s="25"/>
      <c r="L133" s="255"/>
      <c r="R133"/>
      <c r="S133"/>
      <c r="T133"/>
      <c r="U133"/>
      <c r="V133"/>
      <c r="W133"/>
      <c r="X133"/>
      <c r="Y133"/>
      <c r="Z133"/>
    </row>
    <row r="134" spans="2:35" s="31" customFormat="1" x14ac:dyDescent="0.25">
      <c r="B134" s="243" t="s">
        <v>313</v>
      </c>
      <c r="C134" s="255"/>
      <c r="D134" s="244">
        <f ca="1">SUM(D125:D130)</f>
        <v>3134.7451431864174</v>
      </c>
      <c r="E134" s="244">
        <f t="shared" ref="E134:H134" ca="1" si="114">SUM(E125:E130)</f>
        <v>110344.58588518552</v>
      </c>
      <c r="F134" s="244">
        <f t="shared" ca="1" si="114"/>
        <v>2523.0744795442733</v>
      </c>
      <c r="G134" s="244">
        <f t="shared" ca="1" si="114"/>
        <v>128333.5417971345</v>
      </c>
      <c r="H134" s="244">
        <f t="shared" ca="1" si="114"/>
        <v>79401.610173945228</v>
      </c>
      <c r="I134" s="61"/>
      <c r="J134" s="61"/>
      <c r="K134" s="61"/>
      <c r="L134" s="255"/>
      <c r="M134" s="244">
        <f t="shared" ref="M134:P134" ca="1" si="115">SUM(M125:M130)</f>
        <v>-104592</v>
      </c>
      <c r="N134" s="244">
        <f t="shared" ca="1" si="115"/>
        <v>39756</v>
      </c>
      <c r="O134" s="244">
        <f t="shared" ca="1" si="115"/>
        <v>30717</v>
      </c>
      <c r="P134" s="244">
        <f t="shared" ca="1" si="115"/>
        <v>-17469.5</v>
      </c>
      <c r="Q134" s="255"/>
      <c r="R134"/>
      <c r="S134"/>
      <c r="T134"/>
      <c r="U134"/>
      <c r="V134"/>
      <c r="W134"/>
      <c r="X134"/>
      <c r="Y134"/>
      <c r="Z134"/>
      <c r="AA134"/>
      <c r="AI134" s="138"/>
    </row>
    <row r="135" spans="2:35" x14ac:dyDescent="0.25">
      <c r="B135" s="251"/>
      <c r="C135" s="255"/>
      <c r="I135" s="25"/>
      <c r="J135" s="25"/>
      <c r="K135" s="25"/>
      <c r="L135" s="255"/>
      <c r="R135"/>
      <c r="S135"/>
      <c r="T135"/>
      <c r="U135"/>
      <c r="V135"/>
      <c r="W135"/>
      <c r="X135"/>
      <c r="Y135"/>
      <c r="Z135"/>
    </row>
    <row r="136" spans="2:35" x14ac:dyDescent="0.25">
      <c r="B136" s="242" t="s">
        <v>314</v>
      </c>
      <c r="C136" s="255"/>
      <c r="D136" s="237"/>
      <c r="E136" s="237"/>
      <c r="F136" s="237"/>
      <c r="G136" s="237"/>
      <c r="H136" s="237"/>
      <c r="I136" s="237"/>
      <c r="J136" s="237"/>
      <c r="K136" s="237"/>
      <c r="L136" s="255"/>
      <c r="M136" s="237"/>
      <c r="N136" s="237"/>
      <c r="O136" s="237"/>
      <c r="P136" s="237"/>
      <c r="Q136" s="237"/>
      <c r="R136"/>
      <c r="S136"/>
      <c r="T136"/>
      <c r="U136"/>
      <c r="V136"/>
      <c r="W136"/>
      <c r="X136"/>
      <c r="Y136"/>
      <c r="Z136"/>
    </row>
    <row r="137" spans="2:35" x14ac:dyDescent="0.25">
      <c r="B137" s="240" t="s">
        <v>315</v>
      </c>
      <c r="C137" s="255"/>
      <c r="D137" s="277">
        <f>D138 + (1 / D140)</f>
        <v>0.13809278350515464</v>
      </c>
      <c r="E137" s="238"/>
      <c r="F137" s="238"/>
      <c r="G137" s="238"/>
      <c r="H137" s="238"/>
      <c r="I137" s="238"/>
      <c r="J137" s="238"/>
      <c r="K137" s="238"/>
      <c r="L137" s="255"/>
      <c r="M137" s="238"/>
      <c r="N137" s="238"/>
      <c r="O137" s="238"/>
      <c r="P137" s="238"/>
      <c r="Q137" s="238"/>
      <c r="R137"/>
      <c r="S137"/>
      <c r="T137"/>
      <c r="U137"/>
      <c r="V137"/>
      <c r="W137"/>
      <c r="X137"/>
      <c r="Y137"/>
      <c r="Z137"/>
    </row>
    <row r="138" spans="2:35" x14ac:dyDescent="0.25">
      <c r="B138" s="241" t="s">
        <v>316</v>
      </c>
      <c r="C138" s="255"/>
      <c r="D138" s="277">
        <f>'Sector Drivers'!$F$5</f>
        <v>3.5000000000000003E-2</v>
      </c>
      <c r="E138" s="255"/>
      <c r="I138" s="25"/>
      <c r="J138" s="25"/>
      <c r="K138" s="25"/>
      <c r="L138" s="255"/>
      <c r="R138"/>
      <c r="S138"/>
      <c r="T138"/>
      <c r="U138"/>
      <c r="V138"/>
      <c r="W138"/>
      <c r="X138"/>
      <c r="Y138"/>
      <c r="Z138"/>
    </row>
    <row r="139" spans="2:35" x14ac:dyDescent="0.25">
      <c r="B139" s="241" t="s">
        <v>317</v>
      </c>
      <c r="C139" s="255"/>
      <c r="D139" s="333">
        <f ca="1">AVERAGE(D11:H11)</f>
        <v>0.15283641936051895</v>
      </c>
      <c r="E139" s="255"/>
      <c r="I139" s="25"/>
      <c r="J139" s="25"/>
      <c r="K139" s="25"/>
      <c r="L139" s="255"/>
      <c r="R139"/>
      <c r="S139"/>
      <c r="T139"/>
      <c r="U139"/>
      <c r="V139"/>
      <c r="W139"/>
      <c r="X139"/>
      <c r="Y139"/>
      <c r="Z139"/>
    </row>
    <row r="140" spans="2:35" x14ac:dyDescent="0.25">
      <c r="B140" s="377" t="s">
        <v>211</v>
      </c>
      <c r="C140" s="255"/>
      <c r="D140" s="354">
        <f>'Sector Drivers'!$F$6</f>
        <v>9.6999999999999993</v>
      </c>
      <c r="I140" s="25"/>
      <c r="J140" s="25"/>
      <c r="K140" s="25"/>
      <c r="L140" s="278"/>
      <c r="R140"/>
      <c r="S140"/>
      <c r="T140"/>
      <c r="U140"/>
      <c r="V140"/>
      <c r="W140"/>
      <c r="X140"/>
      <c r="Y140"/>
      <c r="Z140"/>
    </row>
    <row r="141" spans="2:35" x14ac:dyDescent="0.25">
      <c r="B141" s="239"/>
      <c r="C141" s="255"/>
      <c r="D141"/>
      <c r="I141" s="25"/>
      <c r="J141" s="25"/>
      <c r="K141" s="25"/>
      <c r="L141" s="278"/>
      <c r="R141"/>
      <c r="S141"/>
      <c r="T141"/>
      <c r="U141"/>
      <c r="V141"/>
      <c r="W141"/>
      <c r="X141"/>
      <c r="Y141"/>
      <c r="Z141"/>
    </row>
    <row r="142" spans="2:35" s="40" customFormat="1" ht="15.95" customHeight="1" x14ac:dyDescent="0.25">
      <c r="B142" s="343" t="s">
        <v>234</v>
      </c>
      <c r="C142" s="252"/>
      <c r="D142" s="344">
        <f>D46</f>
        <v>45657</v>
      </c>
      <c r="E142" s="344">
        <f>E46</f>
        <v>45291</v>
      </c>
      <c r="F142" s="344">
        <f>F46</f>
        <v>44926</v>
      </c>
      <c r="G142" s="344">
        <f>G46</f>
        <v>44561</v>
      </c>
      <c r="H142" s="344">
        <f>H46</f>
        <v>44196</v>
      </c>
      <c r="I142" s="38"/>
      <c r="J142" s="38"/>
      <c r="K142" s="38"/>
      <c r="L142" s="252"/>
      <c r="M142" s="344">
        <f>M46</f>
        <v>43830</v>
      </c>
      <c r="N142" s="344">
        <f>N46</f>
        <v>43465</v>
      </c>
      <c r="O142" s="344">
        <f>O46</f>
        <v>43100</v>
      </c>
      <c r="P142" s="344">
        <f>P46</f>
        <v>42735</v>
      </c>
      <c r="Q142"/>
      <c r="R142" s="255"/>
      <c r="S142" s="255"/>
      <c r="T142"/>
      <c r="U142"/>
      <c r="V142"/>
      <c r="W142"/>
      <c r="X142"/>
      <c r="Y142"/>
      <c r="Z142"/>
    </row>
    <row r="143" spans="2:35" x14ac:dyDescent="0.25">
      <c r="B143" s="341" t="str">
        <f>B134</f>
        <v xml:space="preserve">Free cash flow </v>
      </c>
      <c r="C143" s="255"/>
      <c r="D143" s="338">
        <f ca="1">D134</f>
        <v>3134.7451431864174</v>
      </c>
      <c r="E143" s="338">
        <f ca="1">E134</f>
        <v>110344.58588518552</v>
      </c>
      <c r="F143" s="338">
        <f ca="1">F134</f>
        <v>2523.0744795442733</v>
      </c>
      <c r="G143" s="338">
        <f ca="1">G134</f>
        <v>128333.5417971345</v>
      </c>
      <c r="H143" s="338">
        <f ca="1">H134</f>
        <v>79401.610173945228</v>
      </c>
      <c r="I143" s="25"/>
      <c r="J143" s="25"/>
      <c r="K143" s="25"/>
      <c r="M143" s="338">
        <f ca="1">M134</f>
        <v>-104592</v>
      </c>
      <c r="N143" s="338">
        <f ca="1">N134</f>
        <v>39756</v>
      </c>
      <c r="O143" s="338">
        <f ca="1">O134</f>
        <v>30717</v>
      </c>
      <c r="P143" s="338">
        <f ca="1">P134</f>
        <v>-17469.5</v>
      </c>
      <c r="Q143"/>
      <c r="R143" s="255"/>
      <c r="S143" s="255"/>
      <c r="T143"/>
      <c r="U143"/>
      <c r="V143"/>
      <c r="W143"/>
      <c r="X143"/>
      <c r="Y143"/>
      <c r="Z143"/>
    </row>
    <row r="144" spans="2:35" x14ac:dyDescent="0.25">
      <c r="B144" s="342" t="s">
        <v>318</v>
      </c>
      <c r="C144" s="255"/>
      <c r="D144" s="339">
        <f ca="1">IFERROR(D143 * (1 + D138) / (D137 - D138), 0)</f>
        <v>31471.273865020037</v>
      </c>
      <c r="E144" s="340"/>
      <c r="F144" s="335"/>
      <c r="G144" s="335"/>
      <c r="H144" s="335"/>
      <c r="I144" s="25"/>
      <c r="J144" s="25"/>
      <c r="K144" s="25"/>
      <c r="M144"/>
      <c r="N144"/>
      <c r="O144"/>
      <c r="P144"/>
      <c r="Q144"/>
      <c r="R144" s="255"/>
      <c r="S144"/>
      <c r="T144"/>
      <c r="U144"/>
      <c r="V144"/>
      <c r="W144"/>
      <c r="X144"/>
      <c r="Y144"/>
      <c r="Z144"/>
    </row>
    <row r="145" spans="2:35" x14ac:dyDescent="0.25">
      <c r="B145" s="342" t="s">
        <v>319</v>
      </c>
      <c r="C145" s="255"/>
      <c r="D145" s="335">
        <f ca="1">D144 + D143</f>
        <v>34606.019008206451</v>
      </c>
      <c r="E145" s="335">
        <f ca="1">E144 + E143</f>
        <v>110344.58588518552</v>
      </c>
      <c r="F145" s="335">
        <f t="shared" ref="F145:H145" ca="1" si="116">F144 + F143</f>
        <v>2523.0744795442733</v>
      </c>
      <c r="G145" s="335">
        <f t="shared" ca="1" si="116"/>
        <v>128333.5417971345</v>
      </c>
      <c r="H145" s="335">
        <f t="shared" ca="1" si="116"/>
        <v>79401.610173945228</v>
      </c>
      <c r="I145" s="25"/>
      <c r="J145" s="25"/>
      <c r="K145" s="25"/>
      <c r="M145"/>
      <c r="N145"/>
      <c r="O145"/>
      <c r="P145"/>
      <c r="Q145"/>
      <c r="R145" s="255"/>
      <c r="S145"/>
      <c r="T145"/>
      <c r="U145"/>
      <c r="V145"/>
      <c r="W145"/>
      <c r="X145"/>
      <c r="Y145"/>
      <c r="Z145"/>
    </row>
    <row r="146" spans="2:35" x14ac:dyDescent="0.25">
      <c r="B146" s="239"/>
      <c r="C146" s="255"/>
      <c r="I146" s="25"/>
      <c r="J146" s="25"/>
      <c r="K146" s="25"/>
      <c r="L146" s="278"/>
      <c r="R146"/>
      <c r="S146"/>
      <c r="T146"/>
      <c r="U146"/>
      <c r="V146"/>
      <c r="W146"/>
      <c r="X146"/>
      <c r="Y146"/>
      <c r="Z146"/>
    </row>
    <row r="147" spans="2:35" x14ac:dyDescent="0.25">
      <c r="B147" s="231"/>
      <c r="C147" s="249" t="s">
        <v>320</v>
      </c>
      <c r="D147" s="25">
        <f ca="1">NPV(D137, D145:H145)</f>
        <v>235389.77731579394</v>
      </c>
      <c r="E147" s="329" t="s">
        <v>1158</v>
      </c>
      <c r="I147" s="25"/>
      <c r="J147" s="25"/>
      <c r="K147" s="25"/>
      <c r="R147"/>
      <c r="S147"/>
      <c r="T147"/>
      <c r="U147"/>
      <c r="V147"/>
      <c r="W147"/>
      <c r="X147"/>
      <c r="Y147"/>
      <c r="Z147"/>
    </row>
    <row r="148" spans="2:35" x14ac:dyDescent="0.25">
      <c r="B148" s="245"/>
      <c r="C148" s="249" t="s">
        <v>322</v>
      </c>
      <c r="D148" s="25">
        <f ca="1">M72</f>
        <v>6083</v>
      </c>
      <c r="G148" s="45"/>
      <c r="I148" s="25"/>
      <c r="J148" s="25"/>
      <c r="K148" s="25"/>
      <c r="R148"/>
      <c r="S148"/>
      <c r="T148"/>
      <c r="U148"/>
      <c r="V148"/>
      <c r="W148"/>
      <c r="X148"/>
      <c r="Y148"/>
      <c r="Z148"/>
    </row>
    <row r="149" spans="2:35" x14ac:dyDescent="0.25">
      <c r="B149" s="231"/>
      <c r="C149" s="249" t="s">
        <v>323</v>
      </c>
      <c r="D149" s="25">
        <f ca="1">D148 + D147</f>
        <v>241472.77731579394</v>
      </c>
      <c r="G149" s="349"/>
      <c r="I149" s="25"/>
      <c r="J149" s="25"/>
      <c r="K149" s="25"/>
      <c r="R149"/>
      <c r="S149"/>
      <c r="T149"/>
      <c r="U149"/>
      <c r="V149"/>
      <c r="W149"/>
      <c r="X149"/>
      <c r="Y149"/>
      <c r="Z149"/>
    </row>
    <row r="150" spans="2:35" x14ac:dyDescent="0.25">
      <c r="B150" s="239"/>
      <c r="C150" s="249" t="s">
        <v>324</v>
      </c>
      <c r="D150" s="25">
        <v>0</v>
      </c>
      <c r="G150" s="349"/>
      <c r="I150" s="25"/>
      <c r="J150" s="25"/>
      <c r="K150" s="25"/>
      <c r="R150"/>
      <c r="S150"/>
      <c r="T150"/>
      <c r="U150"/>
      <c r="V150"/>
      <c r="W150"/>
      <c r="X150"/>
      <c r="Y150"/>
      <c r="Z150"/>
    </row>
    <row r="151" spans="2:35" hidden="1" outlineLevel="1" x14ac:dyDescent="0.25">
      <c r="B151" s="231"/>
      <c r="C151" s="249" t="s">
        <v>325</v>
      </c>
      <c r="D151" s="280">
        <f ca="1">D150 + D149</f>
        <v>241472.77731579394</v>
      </c>
      <c r="G151" s="349"/>
      <c r="I151" s="25"/>
      <c r="J151" s="25"/>
      <c r="K151" s="25"/>
      <c r="R151"/>
      <c r="S151"/>
      <c r="T151"/>
      <c r="U151"/>
      <c r="V151"/>
      <c r="W151"/>
      <c r="X151"/>
      <c r="Y151"/>
      <c r="Z151"/>
    </row>
    <row r="152" spans="2:35" hidden="1" outlineLevel="1" x14ac:dyDescent="0.25">
      <c r="B152" s="239"/>
      <c r="C152" s="249" t="s">
        <v>326</v>
      </c>
      <c r="D152" s="281">
        <f ca="1">D151 / D$155</f>
        <v>8.5066194003152056</v>
      </c>
      <c r="E152" s="360" t="s">
        <v>327</v>
      </c>
      <c r="I152" s="25"/>
      <c r="J152" s="25"/>
      <c r="K152" s="25"/>
      <c r="R152"/>
      <c r="S152"/>
      <c r="T152"/>
      <c r="U152"/>
      <c r="V152"/>
      <c r="W152"/>
      <c r="X152"/>
      <c r="Y152"/>
      <c r="Z152"/>
    </row>
    <row r="153" spans="2:35" s="369" customFormat="1" collapsed="1" x14ac:dyDescent="0.25">
      <c r="B153" s="364"/>
      <c r="C153" s="365"/>
      <c r="D153" s="366"/>
      <c r="E153" s="366"/>
      <c r="F153" s="366"/>
      <c r="G153" s="367"/>
      <c r="H153" s="366"/>
      <c r="I153" s="366"/>
      <c r="J153" s="366"/>
      <c r="K153" s="366"/>
      <c r="L153" s="368"/>
      <c r="M153" s="371" t="s">
        <v>328</v>
      </c>
      <c r="N153" s="371" t="str">
        <f>M153 &amp; " per Share"</f>
        <v>Equity Value per Share</v>
      </c>
      <c r="O153" s="371" t="s">
        <v>329</v>
      </c>
      <c r="P153" s="366"/>
      <c r="Q153" s="366"/>
      <c r="R153" s="368"/>
      <c r="S153" s="368"/>
      <c r="T153" s="368"/>
      <c r="U153" s="368"/>
      <c r="V153" s="368"/>
      <c r="W153" s="368"/>
      <c r="X153" s="368"/>
      <c r="Y153" s="368"/>
      <c r="Z153" s="368"/>
      <c r="AI153" s="370"/>
    </row>
    <row r="154" spans="2:35" x14ac:dyDescent="0.25">
      <c r="B154" s="58"/>
      <c r="C154" s="27" t="s">
        <v>330</v>
      </c>
      <c r="D154" s="280">
        <f>AVERAGE(N164:N664)</f>
        <v>1039096.6409176774</v>
      </c>
      <c r="G154" s="349"/>
      <c r="I154" s="25"/>
      <c r="J154" s="25"/>
      <c r="K154" s="25"/>
      <c r="M154" s="359">
        <v>500000</v>
      </c>
      <c r="N154" s="358">
        <f t="shared" ref="N154:N160" ca="1" si="117">M154 / $D$155</f>
        <v>17.614033960421125</v>
      </c>
      <c r="O154" s="357">
        <f t="array" ref="O154:O160">FREQUENCY(N164:N664, M154:M160) / COUNT(N164:N664)</f>
        <v>0.112</v>
      </c>
      <c r="R154"/>
      <c r="S154"/>
      <c r="T154"/>
      <c r="U154"/>
      <c r="V154"/>
      <c r="W154"/>
      <c r="X154"/>
      <c r="Y154"/>
      <c r="Z154"/>
    </row>
    <row r="155" spans="2:35" x14ac:dyDescent="0.25">
      <c r="B155" s="58"/>
      <c r="C155" s="345" t="s">
        <v>253</v>
      </c>
      <c r="D155" s="247">
        <f ca="1">SUMIFS(INDIRECT("'" &amp; $B$2 &amp; "'!" &amp; M$2), INDIRECT("'" &amp; $B$2 &amp; "'!$A:$A"), $C155)</f>
        <v>28386.455999999998</v>
      </c>
      <c r="G155" s="349"/>
      <c r="I155" s="25"/>
      <c r="J155" s="25"/>
      <c r="K155" s="25"/>
      <c r="M155" s="359">
        <f t="shared" ref="M155:M160" si="118">M154 + 250000</f>
        <v>750000</v>
      </c>
      <c r="N155" s="358">
        <f t="shared" ca="1" si="117"/>
        <v>26.421050940631687</v>
      </c>
      <c r="O155" s="357">
        <v>0.14599999999999999</v>
      </c>
      <c r="R155"/>
      <c r="S155"/>
      <c r="T155"/>
      <c r="U155"/>
      <c r="V155"/>
      <c r="W155"/>
      <c r="X155"/>
      <c r="Y155"/>
      <c r="Z155"/>
    </row>
    <row r="156" spans="2:35" x14ac:dyDescent="0.25">
      <c r="B156" s="58"/>
      <c r="C156" s="27" t="s">
        <v>331</v>
      </c>
      <c r="D156" s="291">
        <f ca="1">D154 / D$155</f>
        <v>36.605367042566975</v>
      </c>
      <c r="I156" s="25"/>
      <c r="J156" s="25"/>
      <c r="K156" s="25"/>
      <c r="M156" s="359">
        <f t="shared" si="118"/>
        <v>1000000</v>
      </c>
      <c r="N156" s="358">
        <f t="shared" ca="1" si="117"/>
        <v>35.22806792084225</v>
      </c>
      <c r="O156" s="357">
        <v>0.23400000000000001</v>
      </c>
      <c r="R156"/>
      <c r="S156"/>
      <c r="T156"/>
      <c r="U156"/>
      <c r="V156"/>
      <c r="W156"/>
      <c r="X156"/>
      <c r="Y156"/>
      <c r="Z156"/>
    </row>
    <row r="157" spans="2:35" x14ac:dyDescent="0.25">
      <c r="C157" s="249" t="s">
        <v>1156</v>
      </c>
      <c r="D157" s="336">
        <v>44.54</v>
      </c>
      <c r="E157" s="372" t="str">
        <f ca="1">IF(D156 / D157 - 1 &lt; 0, "Overvalued", "Undervalued") &amp; " by " &amp; TEXT(ABS(D156 / D157 - 1), "#.0%")</f>
        <v>Overvalued by 17.8%</v>
      </c>
      <c r="I157" s="25"/>
      <c r="J157" s="25"/>
      <c r="K157" s="25"/>
      <c r="L157" s="19"/>
      <c r="M157" s="359">
        <f t="shared" si="118"/>
        <v>1250000</v>
      </c>
      <c r="N157" s="358">
        <f t="shared" ca="1" si="117"/>
        <v>44.035084901052812</v>
      </c>
      <c r="O157" s="357">
        <v>0.20799999999999999</v>
      </c>
      <c r="R157"/>
      <c r="S157"/>
      <c r="T157"/>
      <c r="U157"/>
      <c r="V157"/>
      <c r="W157"/>
      <c r="X157"/>
      <c r="Y157"/>
      <c r="Z157"/>
    </row>
    <row r="158" spans="2:35" customFormat="1" x14ac:dyDescent="0.25">
      <c r="G158" s="25"/>
      <c r="M158" s="359">
        <f t="shared" si="118"/>
        <v>1500000</v>
      </c>
      <c r="N158" s="358">
        <f t="shared" ca="1" si="117"/>
        <v>52.842101881263375</v>
      </c>
      <c r="O158" s="357">
        <v>0.15</v>
      </c>
    </row>
    <row r="159" spans="2:35" customFormat="1" x14ac:dyDescent="0.25">
      <c r="C159" s="337" t="s">
        <v>333</v>
      </c>
      <c r="D159" s="361" t="str">
        <f ca="1">IF(D157 &gt; D156, "SELL", "HOLD")</f>
        <v>SELL</v>
      </c>
      <c r="G159" s="25"/>
      <c r="M159" s="359">
        <f t="shared" si="118"/>
        <v>1750000</v>
      </c>
      <c r="N159" s="358">
        <f t="shared" ca="1" si="117"/>
        <v>61.649118861473937</v>
      </c>
      <c r="O159" s="357">
        <v>7.1999999999999995E-2</v>
      </c>
    </row>
    <row r="160" spans="2:35" hidden="1" outlineLevel="1" x14ac:dyDescent="0.25">
      <c r="B160" s="58"/>
      <c r="C160" s="249" t="str">
        <f>"95% Confidence: " &amp; C151</f>
        <v>95% Confidence: Equity value</v>
      </c>
      <c r="D160" s="280">
        <f t="array" ref="D160">_xlfn.PERCENTILE.INC(N164:N664, 0.05)</f>
        <v>293719.98374013632</v>
      </c>
      <c r="G160" s="349" t="s">
        <v>334</v>
      </c>
      <c r="I160" s="25"/>
      <c r="J160" s="25"/>
      <c r="K160" s="25"/>
      <c r="M160" s="359">
        <f t="shared" si="118"/>
        <v>2000000</v>
      </c>
      <c r="N160" s="358">
        <f t="shared" ca="1" si="117"/>
        <v>70.4561358416845</v>
      </c>
      <c r="O160" s="357">
        <v>5.1999999999999998E-2</v>
      </c>
      <c r="R160"/>
      <c r="S160"/>
      <c r="T160"/>
      <c r="U160"/>
      <c r="V160"/>
      <c r="W160"/>
      <c r="X160"/>
      <c r="Y160"/>
      <c r="Z160"/>
    </row>
    <row r="161" spans="2:26" hidden="1" outlineLevel="1" x14ac:dyDescent="0.25">
      <c r="B161" s="58"/>
      <c r="C161" s="249" t="str">
        <f>"95% Confidence: " &amp; C152</f>
        <v>95% Confidence: Equity value per share</v>
      </c>
      <c r="D161" s="291">
        <f ca="1">D160 / D$155</f>
        <v>10.347187536906205</v>
      </c>
      <c r="I161" s="25"/>
      <c r="J161" s="25"/>
      <c r="K161" s="25"/>
      <c r="R161"/>
      <c r="S161"/>
      <c r="T161"/>
      <c r="U161"/>
      <c r="V161"/>
      <c r="W161"/>
      <c r="X161"/>
      <c r="Y161"/>
      <c r="Z161"/>
    </row>
    <row r="162" spans="2:26" collapsed="1" x14ac:dyDescent="0.25">
      <c r="B162" s="58"/>
      <c r="C162" s="255"/>
      <c r="I162" s="25"/>
      <c r="J162" s="25"/>
      <c r="K162" s="25"/>
      <c r="L162" s="255"/>
      <c r="R162"/>
      <c r="S162"/>
      <c r="T162"/>
      <c r="U162"/>
      <c r="V162"/>
      <c r="W162"/>
      <c r="X162"/>
      <c r="Y162"/>
      <c r="Z162"/>
    </row>
    <row r="163" spans="2:26" hidden="1" outlineLevel="1" x14ac:dyDescent="0.25">
      <c r="B163" s="58"/>
      <c r="C163" s="255"/>
      <c r="I163" s="25"/>
      <c r="J163" s="25"/>
      <c r="K163" s="25"/>
      <c r="L163" s="255"/>
      <c r="M163" s="282">
        <f ca="1">D151</f>
        <v>241472.77731579394</v>
      </c>
      <c r="R163"/>
      <c r="S163"/>
      <c r="T163"/>
      <c r="U163"/>
      <c r="V163"/>
      <c r="W163"/>
      <c r="X163"/>
      <c r="Y163"/>
      <c r="Z163"/>
    </row>
    <row r="164" spans="2:26" hidden="1" outlineLevel="1" x14ac:dyDescent="0.25">
      <c r="B164" s="58"/>
      <c r="C164" s="255"/>
      <c r="I164" s="25"/>
      <c r="J164" s="25"/>
      <c r="K164" s="25"/>
      <c r="L164" s="255">
        <v>0</v>
      </c>
      <c r="M164" s="25">
        <f t="dataTable" ref="M164:M664" dt2D="0" dtr="0" r1="L163" ca="1"/>
        <v>1233579.8071314273</v>
      </c>
      <c r="N164" s="328">
        <f>IFERROR(M164, "")</f>
        <v>1233579.8071314273</v>
      </c>
      <c r="R164"/>
      <c r="S164"/>
      <c r="T164"/>
      <c r="U164"/>
      <c r="V164"/>
      <c r="W164"/>
      <c r="X164"/>
      <c r="Y164"/>
      <c r="Z164"/>
    </row>
    <row r="165" spans="2:26" hidden="1" outlineLevel="1" x14ac:dyDescent="0.25">
      <c r="B165" s="58"/>
      <c r="C165" s="255"/>
      <c r="I165" s="25"/>
      <c r="J165" s="25"/>
      <c r="K165" s="25"/>
      <c r="L165" s="264">
        <v>1</v>
      </c>
      <c r="M165" s="25">
        <v>1146197.5964905019</v>
      </c>
      <c r="N165" s="328">
        <f t="shared" ref="N165:N228" si="119">IFERROR(M165, "")</f>
        <v>1146197.5964905019</v>
      </c>
      <c r="R165"/>
      <c r="S165"/>
      <c r="T165"/>
      <c r="U165"/>
      <c r="V165"/>
      <c r="W165"/>
      <c r="X165"/>
      <c r="Y165"/>
      <c r="Z165"/>
    </row>
    <row r="166" spans="2:26" hidden="1" outlineLevel="1" x14ac:dyDescent="0.25">
      <c r="B166" s="58"/>
      <c r="C166" s="255"/>
      <c r="I166" s="25"/>
      <c r="J166" s="25"/>
      <c r="K166" s="25"/>
      <c r="L166" s="264">
        <v>2</v>
      </c>
      <c r="M166" s="25">
        <v>1748848.9237989422</v>
      </c>
      <c r="N166" s="328">
        <f t="shared" si="119"/>
        <v>1748848.9237989422</v>
      </c>
      <c r="R166"/>
      <c r="S166"/>
      <c r="T166"/>
      <c r="U166"/>
      <c r="V166"/>
      <c r="W166"/>
      <c r="X166"/>
      <c r="Y166"/>
      <c r="Z166"/>
    </row>
    <row r="167" spans="2:26" hidden="1" outlineLevel="1" x14ac:dyDescent="0.25">
      <c r="B167" s="58"/>
      <c r="C167" s="255"/>
      <c r="I167" s="25"/>
      <c r="J167" s="25"/>
      <c r="K167" s="25"/>
      <c r="L167" s="264">
        <v>3</v>
      </c>
      <c r="M167" s="25">
        <v>1115625.3711589363</v>
      </c>
      <c r="N167" s="328">
        <f t="shared" si="119"/>
        <v>1115625.3711589363</v>
      </c>
      <c r="R167"/>
      <c r="S167"/>
      <c r="T167"/>
      <c r="U167"/>
      <c r="V167"/>
      <c r="W167"/>
      <c r="X167"/>
      <c r="Y167"/>
      <c r="Z167"/>
    </row>
    <row r="168" spans="2:26" hidden="1" outlineLevel="1" x14ac:dyDescent="0.25">
      <c r="B168" s="58"/>
      <c r="C168" s="255"/>
      <c r="I168" s="25"/>
      <c r="J168" s="25"/>
      <c r="K168" s="25"/>
      <c r="L168" s="264">
        <v>4</v>
      </c>
      <c r="M168" s="25">
        <v>1933448.5732720774</v>
      </c>
      <c r="N168" s="328">
        <f t="shared" si="119"/>
        <v>1933448.5732720774</v>
      </c>
      <c r="R168"/>
      <c r="S168"/>
      <c r="T168"/>
      <c r="U168"/>
      <c r="V168"/>
      <c r="W168"/>
      <c r="X168"/>
      <c r="Y168"/>
      <c r="Z168"/>
    </row>
    <row r="169" spans="2:26" hidden="1" outlineLevel="1" x14ac:dyDescent="0.25">
      <c r="B169" s="58"/>
      <c r="C169" s="255"/>
      <c r="I169" s="25"/>
      <c r="J169" s="25"/>
      <c r="K169" s="25"/>
      <c r="L169" s="264">
        <v>5</v>
      </c>
      <c r="M169" s="25">
        <v>1058403.1722419765</v>
      </c>
      <c r="N169" s="328">
        <f t="shared" si="119"/>
        <v>1058403.1722419765</v>
      </c>
      <c r="R169"/>
      <c r="S169"/>
      <c r="T169"/>
      <c r="U169"/>
      <c r="V169"/>
      <c r="W169"/>
      <c r="X169"/>
      <c r="Y169"/>
      <c r="Z169"/>
    </row>
    <row r="170" spans="2:26" hidden="1" outlineLevel="1" x14ac:dyDescent="0.25">
      <c r="B170" s="58"/>
      <c r="C170" s="255"/>
      <c r="I170" s="25"/>
      <c r="J170" s="25"/>
      <c r="K170" s="25"/>
      <c r="L170" s="264">
        <v>6</v>
      </c>
      <c r="M170" s="25">
        <v>1659692.3049828096</v>
      </c>
      <c r="N170" s="328">
        <f t="shared" si="119"/>
        <v>1659692.3049828096</v>
      </c>
      <c r="R170"/>
      <c r="S170"/>
      <c r="T170"/>
      <c r="U170"/>
      <c r="V170"/>
      <c r="W170"/>
      <c r="X170"/>
      <c r="Y170"/>
      <c r="Z170"/>
    </row>
    <row r="171" spans="2:26" hidden="1" outlineLevel="1" x14ac:dyDescent="0.25">
      <c r="B171" s="58"/>
      <c r="C171" s="255"/>
      <c r="I171" s="25"/>
      <c r="J171" s="25"/>
      <c r="K171" s="25"/>
      <c r="L171" s="264">
        <v>7</v>
      </c>
      <c r="M171" s="25">
        <v>1539286.6799900997</v>
      </c>
      <c r="N171" s="328">
        <f t="shared" si="119"/>
        <v>1539286.6799900997</v>
      </c>
      <c r="R171"/>
      <c r="S171"/>
      <c r="T171"/>
      <c r="U171"/>
      <c r="V171"/>
      <c r="W171"/>
      <c r="X171"/>
      <c r="Y171"/>
      <c r="Z171"/>
    </row>
    <row r="172" spans="2:26" hidden="1" outlineLevel="1" x14ac:dyDescent="0.25">
      <c r="B172" s="58"/>
      <c r="C172" s="255"/>
      <c r="I172" s="25"/>
      <c r="J172" s="25"/>
      <c r="K172" s="25"/>
      <c r="L172" s="264">
        <v>8</v>
      </c>
      <c r="M172" s="25">
        <v>869602.74710605305</v>
      </c>
      <c r="N172" s="328">
        <f t="shared" si="119"/>
        <v>869602.74710605305</v>
      </c>
      <c r="R172"/>
      <c r="S172"/>
      <c r="T172"/>
      <c r="U172"/>
      <c r="V172"/>
      <c r="W172"/>
      <c r="X172"/>
      <c r="Y172"/>
      <c r="Z172"/>
    </row>
    <row r="173" spans="2:26" hidden="1" outlineLevel="1" x14ac:dyDescent="0.25">
      <c r="B173" s="58"/>
      <c r="C173" s="255"/>
      <c r="I173" s="25"/>
      <c r="J173" s="25"/>
      <c r="K173" s="25"/>
      <c r="L173" s="264">
        <v>9</v>
      </c>
      <c r="M173" s="25">
        <v>1844540.0092522765</v>
      </c>
      <c r="N173" s="328">
        <f t="shared" si="119"/>
        <v>1844540.0092522765</v>
      </c>
      <c r="R173"/>
      <c r="S173"/>
      <c r="T173"/>
      <c r="U173"/>
      <c r="V173"/>
      <c r="W173"/>
      <c r="X173"/>
      <c r="Y173"/>
      <c r="Z173"/>
    </row>
    <row r="174" spans="2:26" hidden="1" outlineLevel="1" x14ac:dyDescent="0.25">
      <c r="B174" s="58"/>
      <c r="C174" s="255"/>
      <c r="I174" s="25"/>
      <c r="J174" s="25"/>
      <c r="K174" s="25"/>
      <c r="L174" s="264">
        <v>10</v>
      </c>
      <c r="M174" s="25">
        <v>246256.25636445443</v>
      </c>
      <c r="N174" s="328">
        <f t="shared" si="119"/>
        <v>246256.25636445443</v>
      </c>
      <c r="R174"/>
      <c r="S174"/>
      <c r="T174"/>
      <c r="U174"/>
      <c r="V174"/>
      <c r="W174"/>
      <c r="X174"/>
      <c r="Y174"/>
      <c r="Z174"/>
    </row>
    <row r="175" spans="2:26" hidden="1" outlineLevel="1" x14ac:dyDescent="0.25">
      <c r="B175" s="58"/>
      <c r="C175" s="255"/>
      <c r="I175" s="25"/>
      <c r="J175" s="25"/>
      <c r="K175" s="25"/>
      <c r="L175" s="264">
        <v>11</v>
      </c>
      <c r="M175" s="25">
        <v>883693.17032922909</v>
      </c>
      <c r="N175" s="328">
        <f t="shared" si="119"/>
        <v>883693.17032922909</v>
      </c>
      <c r="R175"/>
      <c r="S175"/>
      <c r="T175"/>
      <c r="U175"/>
      <c r="V175"/>
      <c r="W175"/>
      <c r="X175"/>
      <c r="Y175"/>
      <c r="Z175"/>
    </row>
    <row r="176" spans="2:26" hidden="1" outlineLevel="1" x14ac:dyDescent="0.25">
      <c r="B176" s="58"/>
      <c r="C176" s="255"/>
      <c r="I176" s="25"/>
      <c r="J176" s="25"/>
      <c r="K176" s="25"/>
      <c r="L176" s="264">
        <v>12</v>
      </c>
      <c r="M176" s="25">
        <v>631808.36562004057</v>
      </c>
      <c r="N176" s="328">
        <f t="shared" si="119"/>
        <v>631808.36562004057</v>
      </c>
      <c r="R176"/>
      <c r="S176"/>
      <c r="T176"/>
      <c r="U176"/>
      <c r="V176"/>
      <c r="W176"/>
      <c r="X176"/>
      <c r="Y176"/>
      <c r="Z176"/>
    </row>
    <row r="177" spans="2:26" hidden="1" outlineLevel="1" x14ac:dyDescent="0.25">
      <c r="B177" s="58"/>
      <c r="C177" s="255"/>
      <c r="I177" s="25"/>
      <c r="J177" s="25"/>
      <c r="K177" s="25"/>
      <c r="L177" s="264">
        <v>13</v>
      </c>
      <c r="M177" s="25">
        <v>1450838.1750931339</v>
      </c>
      <c r="N177" s="328">
        <f t="shared" si="119"/>
        <v>1450838.1750931339</v>
      </c>
      <c r="R177"/>
      <c r="S177"/>
      <c r="T177"/>
      <c r="U177"/>
      <c r="V177"/>
      <c r="W177"/>
      <c r="X177"/>
      <c r="Y177"/>
      <c r="Z177"/>
    </row>
    <row r="178" spans="2:26" hidden="1" outlineLevel="1" x14ac:dyDescent="0.25">
      <c r="B178" s="58"/>
      <c r="C178" s="255"/>
      <c r="I178" s="25"/>
      <c r="J178" s="25"/>
      <c r="K178" s="25"/>
      <c r="L178" s="264">
        <v>14</v>
      </c>
      <c r="M178" s="25">
        <v>360475.86969232291</v>
      </c>
      <c r="N178" s="328">
        <f t="shared" si="119"/>
        <v>360475.86969232291</v>
      </c>
      <c r="R178"/>
      <c r="S178"/>
      <c r="T178"/>
      <c r="U178"/>
      <c r="V178"/>
      <c r="W178"/>
      <c r="X178"/>
      <c r="Y178"/>
      <c r="Z178"/>
    </row>
    <row r="179" spans="2:26" hidden="1" outlineLevel="1" x14ac:dyDescent="0.25">
      <c r="B179" s="58"/>
      <c r="C179" s="255"/>
      <c r="I179" s="25"/>
      <c r="J179" s="25"/>
      <c r="K179" s="25"/>
      <c r="L179" s="264">
        <v>15</v>
      </c>
      <c r="M179" s="25">
        <v>735446.84843183751</v>
      </c>
      <c r="N179" s="328">
        <f t="shared" si="119"/>
        <v>735446.84843183751</v>
      </c>
      <c r="R179"/>
      <c r="S179"/>
      <c r="T179"/>
      <c r="U179"/>
      <c r="V179"/>
      <c r="W179"/>
      <c r="X179"/>
      <c r="Y179"/>
      <c r="Z179"/>
    </row>
    <row r="180" spans="2:26" hidden="1" outlineLevel="1" x14ac:dyDescent="0.25">
      <c r="B180" s="58"/>
      <c r="C180" s="255"/>
      <c r="I180" s="25"/>
      <c r="J180" s="25"/>
      <c r="K180" s="25"/>
      <c r="L180" s="264">
        <v>16</v>
      </c>
      <c r="M180" s="25">
        <v>873351.11996282986</v>
      </c>
      <c r="N180" s="328">
        <f t="shared" si="119"/>
        <v>873351.11996282986</v>
      </c>
      <c r="R180"/>
      <c r="S180"/>
      <c r="T180"/>
      <c r="U180"/>
      <c r="V180"/>
      <c r="W180"/>
      <c r="X180"/>
      <c r="Y180"/>
      <c r="Z180"/>
    </row>
    <row r="181" spans="2:26" hidden="1" outlineLevel="1" x14ac:dyDescent="0.25">
      <c r="B181" s="58"/>
      <c r="C181" s="255"/>
      <c r="I181" s="25"/>
      <c r="J181" s="25"/>
      <c r="K181" s="25"/>
      <c r="L181" s="264">
        <v>17</v>
      </c>
      <c r="M181" s="25">
        <v>767497.18805526826</v>
      </c>
      <c r="N181" s="328">
        <f t="shared" si="119"/>
        <v>767497.18805526826</v>
      </c>
      <c r="R181"/>
      <c r="S181"/>
      <c r="T181"/>
      <c r="U181"/>
      <c r="V181"/>
      <c r="W181"/>
      <c r="X181"/>
      <c r="Y181"/>
      <c r="Z181"/>
    </row>
    <row r="182" spans="2:26" hidden="1" outlineLevel="1" x14ac:dyDescent="0.25">
      <c r="B182" s="58"/>
      <c r="C182" s="255"/>
      <c r="I182" s="25"/>
      <c r="J182" s="25"/>
      <c r="K182" s="25"/>
      <c r="L182" s="264">
        <v>18</v>
      </c>
      <c r="M182" s="25">
        <v>1358959.1916218656</v>
      </c>
      <c r="N182" s="328">
        <f t="shared" si="119"/>
        <v>1358959.1916218656</v>
      </c>
      <c r="R182"/>
      <c r="S182"/>
      <c r="T182"/>
      <c r="U182"/>
      <c r="V182"/>
      <c r="W182"/>
      <c r="X182"/>
      <c r="Y182"/>
      <c r="Z182"/>
    </row>
    <row r="183" spans="2:26" hidden="1" outlineLevel="1" x14ac:dyDescent="0.25">
      <c r="B183" s="58"/>
      <c r="C183" s="255"/>
      <c r="I183" s="25"/>
      <c r="J183" s="25"/>
      <c r="K183" s="25"/>
      <c r="L183" s="264">
        <v>19</v>
      </c>
      <c r="M183" s="25">
        <v>937632.20820639492</v>
      </c>
      <c r="N183" s="328">
        <f t="shared" si="119"/>
        <v>937632.20820639492</v>
      </c>
      <c r="R183"/>
      <c r="S183"/>
      <c r="T183"/>
      <c r="U183"/>
      <c r="V183"/>
      <c r="W183"/>
      <c r="X183"/>
      <c r="Y183"/>
      <c r="Z183"/>
    </row>
    <row r="184" spans="2:26" hidden="1" outlineLevel="1" x14ac:dyDescent="0.25">
      <c r="B184" s="58"/>
      <c r="C184" s="255"/>
      <c r="I184" s="25"/>
      <c r="J184" s="25"/>
      <c r="K184" s="25"/>
      <c r="L184" s="264">
        <v>20</v>
      </c>
      <c r="M184" s="25">
        <v>839296.18594785803</v>
      </c>
      <c r="N184" s="328">
        <f t="shared" si="119"/>
        <v>839296.18594785803</v>
      </c>
      <c r="R184"/>
      <c r="S184"/>
      <c r="T184"/>
      <c r="U184"/>
      <c r="V184"/>
      <c r="W184"/>
      <c r="X184"/>
      <c r="Y184"/>
      <c r="Z184"/>
    </row>
    <row r="185" spans="2:26" hidden="1" outlineLevel="1" x14ac:dyDescent="0.25">
      <c r="B185" s="58"/>
      <c r="C185" s="255"/>
      <c r="I185" s="25"/>
      <c r="J185" s="25"/>
      <c r="K185" s="25"/>
      <c r="L185" s="264">
        <v>21</v>
      </c>
      <c r="M185" s="25">
        <v>1025614.8574847516</v>
      </c>
      <c r="N185" s="328">
        <f t="shared" si="119"/>
        <v>1025614.8574847516</v>
      </c>
      <c r="R185"/>
      <c r="S185"/>
      <c r="T185"/>
      <c r="U185"/>
      <c r="V185"/>
      <c r="W185"/>
      <c r="X185"/>
      <c r="Y185"/>
      <c r="Z185"/>
    </row>
    <row r="186" spans="2:26" hidden="1" outlineLevel="1" x14ac:dyDescent="0.25">
      <c r="B186" s="58"/>
      <c r="C186" s="255"/>
      <c r="I186" s="25"/>
      <c r="J186" s="25"/>
      <c r="K186" s="25"/>
      <c r="L186" s="264">
        <v>22</v>
      </c>
      <c r="M186" s="25">
        <v>799469.47161141364</v>
      </c>
      <c r="N186" s="328">
        <f t="shared" si="119"/>
        <v>799469.47161141364</v>
      </c>
      <c r="R186"/>
      <c r="S186"/>
      <c r="T186"/>
      <c r="U186"/>
      <c r="V186"/>
      <c r="W186"/>
      <c r="X186"/>
      <c r="Y186"/>
      <c r="Z186"/>
    </row>
    <row r="187" spans="2:26" hidden="1" outlineLevel="1" x14ac:dyDescent="0.25">
      <c r="B187" s="58"/>
      <c r="C187" s="255"/>
      <c r="I187" s="25"/>
      <c r="J187" s="25"/>
      <c r="K187" s="25"/>
      <c r="L187" s="264">
        <v>23</v>
      </c>
      <c r="M187" s="25">
        <v>1475259.4821808613</v>
      </c>
      <c r="N187" s="328">
        <f t="shared" si="119"/>
        <v>1475259.4821808613</v>
      </c>
      <c r="R187"/>
      <c r="S187"/>
      <c r="T187"/>
      <c r="U187"/>
      <c r="V187"/>
      <c r="W187"/>
      <c r="X187"/>
      <c r="Y187"/>
      <c r="Z187"/>
    </row>
    <row r="188" spans="2:26" hidden="1" outlineLevel="1" x14ac:dyDescent="0.25">
      <c r="B188" s="58"/>
      <c r="C188" s="255"/>
      <c r="I188" s="25"/>
      <c r="J188" s="25"/>
      <c r="K188" s="25"/>
      <c r="L188" s="264">
        <v>24</v>
      </c>
      <c r="M188" s="25">
        <v>505484.92973782978</v>
      </c>
      <c r="N188" s="328">
        <f t="shared" si="119"/>
        <v>505484.92973782978</v>
      </c>
      <c r="R188"/>
      <c r="S188"/>
      <c r="T188"/>
      <c r="U188"/>
      <c r="V188"/>
      <c r="W188"/>
      <c r="X188"/>
      <c r="Y188"/>
      <c r="Z188"/>
    </row>
    <row r="189" spans="2:26" hidden="1" outlineLevel="1" x14ac:dyDescent="0.25">
      <c r="B189" s="58"/>
      <c r="C189" s="255"/>
      <c r="I189" s="25"/>
      <c r="J189" s="25"/>
      <c r="K189" s="25"/>
      <c r="L189" s="264">
        <v>25</v>
      </c>
      <c r="M189" s="25">
        <v>1529002.8579053122</v>
      </c>
      <c r="N189" s="328">
        <f t="shared" si="119"/>
        <v>1529002.8579053122</v>
      </c>
      <c r="R189"/>
      <c r="S189"/>
      <c r="T189"/>
      <c r="U189"/>
      <c r="V189"/>
      <c r="W189"/>
      <c r="X189"/>
      <c r="Y189"/>
      <c r="Z189"/>
    </row>
    <row r="190" spans="2:26" hidden="1" outlineLevel="1" x14ac:dyDescent="0.25">
      <c r="B190" s="58"/>
      <c r="C190" s="255"/>
      <c r="I190" s="25"/>
      <c r="J190" s="25"/>
      <c r="K190" s="25"/>
      <c r="L190" s="264">
        <v>26</v>
      </c>
      <c r="M190" s="25">
        <v>1487903.1362739976</v>
      </c>
      <c r="N190" s="328">
        <f t="shared" si="119"/>
        <v>1487903.1362739976</v>
      </c>
      <c r="R190"/>
      <c r="S190"/>
      <c r="T190"/>
      <c r="U190"/>
      <c r="V190"/>
      <c r="W190"/>
      <c r="X190"/>
      <c r="Y190"/>
      <c r="Z190"/>
    </row>
    <row r="191" spans="2:26" hidden="1" outlineLevel="1" x14ac:dyDescent="0.25">
      <c r="B191" s="58"/>
      <c r="C191" s="255"/>
      <c r="I191" s="25"/>
      <c r="J191" s="25"/>
      <c r="K191" s="25"/>
      <c r="L191" s="264">
        <v>27</v>
      </c>
      <c r="M191" s="25">
        <v>729478.880067472</v>
      </c>
      <c r="N191" s="328">
        <f t="shared" si="119"/>
        <v>729478.880067472</v>
      </c>
      <c r="R191"/>
      <c r="S191"/>
      <c r="T191"/>
      <c r="U191"/>
      <c r="V191"/>
      <c r="W191"/>
      <c r="X191"/>
      <c r="Y191"/>
      <c r="Z191"/>
    </row>
    <row r="192" spans="2:26" hidden="1" outlineLevel="1" x14ac:dyDescent="0.25">
      <c r="B192" s="58"/>
      <c r="C192" s="255"/>
      <c r="I192" s="25"/>
      <c r="J192" s="25"/>
      <c r="K192" s="25"/>
      <c r="L192" s="264">
        <v>28</v>
      </c>
      <c r="M192" s="25">
        <v>575066.89908372634</v>
      </c>
      <c r="N192" s="328">
        <f t="shared" si="119"/>
        <v>575066.89908372634</v>
      </c>
      <c r="R192"/>
      <c r="S192"/>
      <c r="T192"/>
      <c r="U192"/>
      <c r="V192"/>
      <c r="W192"/>
      <c r="X192"/>
      <c r="Y192"/>
      <c r="Z192"/>
    </row>
    <row r="193" spans="2:26" hidden="1" outlineLevel="1" x14ac:dyDescent="0.25">
      <c r="B193" s="58"/>
      <c r="C193" s="255"/>
      <c r="I193" s="25"/>
      <c r="J193" s="25"/>
      <c r="K193" s="25"/>
      <c r="L193" s="264">
        <v>29</v>
      </c>
      <c r="M193" s="25">
        <v>683078.31480937568</v>
      </c>
      <c r="N193" s="328">
        <f t="shared" si="119"/>
        <v>683078.31480937568</v>
      </c>
      <c r="R193"/>
      <c r="S193"/>
      <c r="T193"/>
      <c r="U193"/>
      <c r="V193"/>
      <c r="W193"/>
      <c r="X193"/>
      <c r="Y193"/>
      <c r="Z193"/>
    </row>
    <row r="194" spans="2:26" hidden="1" outlineLevel="1" x14ac:dyDescent="0.25">
      <c r="B194" s="58"/>
      <c r="C194" s="255"/>
      <c r="I194" s="25"/>
      <c r="J194" s="25"/>
      <c r="K194" s="25"/>
      <c r="L194" s="264">
        <v>30</v>
      </c>
      <c r="M194" s="25">
        <v>1077995.5066649213</v>
      </c>
      <c r="N194" s="328">
        <f t="shared" si="119"/>
        <v>1077995.5066649213</v>
      </c>
      <c r="R194"/>
      <c r="S194"/>
      <c r="T194"/>
      <c r="U194"/>
      <c r="V194"/>
      <c r="W194"/>
      <c r="X194"/>
      <c r="Y194"/>
      <c r="Z194"/>
    </row>
    <row r="195" spans="2:26" hidden="1" outlineLevel="1" x14ac:dyDescent="0.25">
      <c r="B195" s="58"/>
      <c r="C195" s="255"/>
      <c r="I195" s="25"/>
      <c r="J195" s="25"/>
      <c r="K195" s="25"/>
      <c r="L195" s="264">
        <v>31</v>
      </c>
      <c r="M195" s="25">
        <v>1584238.7100034277</v>
      </c>
      <c r="N195" s="328">
        <f t="shared" si="119"/>
        <v>1584238.7100034277</v>
      </c>
      <c r="R195"/>
      <c r="S195"/>
      <c r="T195"/>
      <c r="U195"/>
      <c r="V195"/>
      <c r="W195"/>
      <c r="X195"/>
      <c r="Y195"/>
      <c r="Z195"/>
    </row>
    <row r="196" spans="2:26" hidden="1" outlineLevel="1" x14ac:dyDescent="0.25">
      <c r="B196" s="58"/>
      <c r="C196" s="255"/>
      <c r="I196" s="25"/>
      <c r="J196" s="25"/>
      <c r="K196" s="25"/>
      <c r="L196" s="264">
        <v>32</v>
      </c>
      <c r="M196" s="25">
        <v>1319740.9201816891</v>
      </c>
      <c r="N196" s="328">
        <f t="shared" si="119"/>
        <v>1319740.9201816891</v>
      </c>
      <c r="R196"/>
      <c r="S196"/>
      <c r="T196"/>
      <c r="U196"/>
      <c r="V196"/>
      <c r="W196"/>
      <c r="X196"/>
      <c r="Y196"/>
      <c r="Z196"/>
    </row>
    <row r="197" spans="2:26" hidden="1" outlineLevel="1" x14ac:dyDescent="0.25">
      <c r="B197" s="58"/>
      <c r="C197" s="255"/>
      <c r="I197" s="25"/>
      <c r="J197" s="25"/>
      <c r="K197" s="25"/>
      <c r="L197" s="264">
        <v>33</v>
      </c>
      <c r="M197" s="25">
        <v>941663.95028435229</v>
      </c>
      <c r="N197" s="328">
        <f t="shared" si="119"/>
        <v>941663.95028435229</v>
      </c>
      <c r="R197"/>
      <c r="S197"/>
      <c r="T197"/>
      <c r="U197"/>
      <c r="V197"/>
      <c r="W197"/>
      <c r="X197"/>
      <c r="Y197"/>
      <c r="Z197"/>
    </row>
    <row r="198" spans="2:26" hidden="1" outlineLevel="1" x14ac:dyDescent="0.25">
      <c r="B198" s="58"/>
      <c r="C198" s="255"/>
      <c r="I198" s="25"/>
      <c r="J198" s="25"/>
      <c r="K198" s="25"/>
      <c r="L198" s="264">
        <v>34</v>
      </c>
      <c r="M198" s="25">
        <v>901517.15066891327</v>
      </c>
      <c r="N198" s="328">
        <f t="shared" si="119"/>
        <v>901517.15066891327</v>
      </c>
      <c r="R198"/>
      <c r="S198"/>
      <c r="T198"/>
      <c r="U198"/>
      <c r="V198"/>
      <c r="W198"/>
      <c r="X198"/>
      <c r="Y198"/>
      <c r="Z198"/>
    </row>
    <row r="199" spans="2:26" hidden="1" outlineLevel="1" x14ac:dyDescent="0.25">
      <c r="B199" s="58"/>
      <c r="C199" s="255"/>
      <c r="I199" s="25"/>
      <c r="J199" s="25"/>
      <c r="K199" s="25"/>
      <c r="L199" s="264">
        <v>35</v>
      </c>
      <c r="M199" s="25">
        <v>1534556.0671870317</v>
      </c>
      <c r="N199" s="328">
        <f t="shared" si="119"/>
        <v>1534556.0671870317</v>
      </c>
      <c r="R199"/>
      <c r="S199"/>
      <c r="T199"/>
      <c r="U199"/>
      <c r="V199"/>
      <c r="W199"/>
      <c r="X199"/>
      <c r="Y199"/>
      <c r="Z199"/>
    </row>
    <row r="200" spans="2:26" hidden="1" outlineLevel="1" x14ac:dyDescent="0.25">
      <c r="B200" s="58"/>
      <c r="C200" s="255"/>
      <c r="I200" s="25"/>
      <c r="J200" s="25"/>
      <c r="K200" s="25"/>
      <c r="L200" s="264">
        <v>36</v>
      </c>
      <c r="M200" s="25">
        <v>1149210.1564764997</v>
      </c>
      <c r="N200" s="328">
        <f t="shared" si="119"/>
        <v>1149210.1564764997</v>
      </c>
      <c r="R200"/>
      <c r="S200"/>
      <c r="T200"/>
      <c r="U200"/>
      <c r="V200"/>
      <c r="W200"/>
      <c r="X200"/>
      <c r="Y200"/>
      <c r="Z200"/>
    </row>
    <row r="201" spans="2:26" hidden="1" outlineLevel="1" x14ac:dyDescent="0.25">
      <c r="B201" s="58"/>
      <c r="C201" s="255"/>
      <c r="I201" s="25"/>
      <c r="J201" s="25"/>
      <c r="K201" s="25"/>
      <c r="L201" s="264">
        <v>37</v>
      </c>
      <c r="M201" s="25">
        <v>1429282.0646356822</v>
      </c>
      <c r="N201" s="328">
        <f t="shared" si="119"/>
        <v>1429282.0646356822</v>
      </c>
      <c r="R201"/>
      <c r="S201"/>
      <c r="T201"/>
      <c r="U201"/>
      <c r="V201"/>
      <c r="W201"/>
      <c r="X201"/>
      <c r="Y201"/>
      <c r="Z201"/>
    </row>
    <row r="202" spans="2:26" hidden="1" outlineLevel="1" x14ac:dyDescent="0.25">
      <c r="B202" s="58"/>
      <c r="C202" s="255"/>
      <c r="I202" s="25"/>
      <c r="J202" s="25"/>
      <c r="K202" s="25"/>
      <c r="L202" s="264">
        <v>38</v>
      </c>
      <c r="M202" s="25">
        <v>894317.10969938606</v>
      </c>
      <c r="N202" s="328">
        <f t="shared" si="119"/>
        <v>894317.10969938606</v>
      </c>
      <c r="R202"/>
      <c r="S202"/>
      <c r="T202"/>
      <c r="U202"/>
      <c r="V202"/>
      <c r="W202"/>
      <c r="X202"/>
      <c r="Y202"/>
      <c r="Z202"/>
    </row>
    <row r="203" spans="2:26" hidden="1" outlineLevel="1" x14ac:dyDescent="0.25">
      <c r="B203" s="58"/>
      <c r="C203" s="255"/>
      <c r="I203" s="25"/>
      <c r="J203" s="25"/>
      <c r="K203" s="25"/>
      <c r="L203" s="264">
        <v>39</v>
      </c>
      <c r="M203" s="25">
        <v>852787.10245200736</v>
      </c>
      <c r="N203" s="328">
        <f t="shared" si="119"/>
        <v>852787.10245200736</v>
      </c>
      <c r="R203"/>
      <c r="S203"/>
      <c r="T203"/>
      <c r="U203"/>
      <c r="V203"/>
      <c r="W203"/>
      <c r="X203"/>
      <c r="Y203"/>
      <c r="Z203"/>
    </row>
    <row r="204" spans="2:26" hidden="1" outlineLevel="1" x14ac:dyDescent="0.25">
      <c r="B204" s="58"/>
      <c r="C204" s="255"/>
      <c r="I204" s="25"/>
      <c r="J204" s="25"/>
      <c r="K204" s="25"/>
      <c r="L204" s="264">
        <v>40</v>
      </c>
      <c r="M204" s="25">
        <v>295410.32217475498</v>
      </c>
      <c r="N204" s="328">
        <f t="shared" si="119"/>
        <v>295410.32217475498</v>
      </c>
      <c r="R204"/>
      <c r="S204"/>
      <c r="T204"/>
      <c r="U204"/>
      <c r="V204"/>
      <c r="W204"/>
      <c r="X204"/>
      <c r="Y204"/>
      <c r="Z204"/>
    </row>
    <row r="205" spans="2:26" hidden="1" outlineLevel="1" x14ac:dyDescent="0.25">
      <c r="B205" s="58"/>
      <c r="C205" s="255"/>
      <c r="I205" s="25"/>
      <c r="J205" s="25"/>
      <c r="K205" s="25"/>
      <c r="L205" s="264">
        <v>41</v>
      </c>
      <c r="M205" s="25">
        <v>862890.04981947539</v>
      </c>
      <c r="N205" s="328">
        <f t="shared" si="119"/>
        <v>862890.04981947539</v>
      </c>
      <c r="R205"/>
      <c r="S205"/>
      <c r="T205"/>
      <c r="U205"/>
      <c r="V205"/>
      <c r="W205"/>
      <c r="X205"/>
      <c r="Y205"/>
      <c r="Z205"/>
    </row>
    <row r="206" spans="2:26" hidden="1" outlineLevel="1" x14ac:dyDescent="0.25">
      <c r="B206" s="58"/>
      <c r="C206" s="255"/>
      <c r="I206" s="25"/>
      <c r="J206" s="25"/>
      <c r="K206" s="25"/>
      <c r="L206" s="264">
        <v>42</v>
      </c>
      <c r="M206" s="25">
        <v>629295.24325666763</v>
      </c>
      <c r="N206" s="328">
        <f t="shared" si="119"/>
        <v>629295.24325666763</v>
      </c>
      <c r="R206"/>
      <c r="S206"/>
      <c r="T206"/>
      <c r="U206"/>
      <c r="V206"/>
      <c r="W206"/>
      <c r="X206"/>
      <c r="Y206"/>
      <c r="Z206"/>
    </row>
    <row r="207" spans="2:26" hidden="1" outlineLevel="1" x14ac:dyDescent="0.25">
      <c r="B207" s="58"/>
      <c r="C207" s="255"/>
      <c r="I207" s="25"/>
      <c r="J207" s="25"/>
      <c r="K207" s="25"/>
      <c r="L207" s="264">
        <v>43</v>
      </c>
      <c r="M207" s="25">
        <v>2043867.5492562347</v>
      </c>
      <c r="N207" s="328">
        <f t="shared" si="119"/>
        <v>2043867.5492562347</v>
      </c>
      <c r="R207"/>
      <c r="S207"/>
      <c r="T207"/>
      <c r="U207"/>
      <c r="V207"/>
      <c r="W207"/>
      <c r="X207"/>
      <c r="Y207"/>
      <c r="Z207"/>
    </row>
    <row r="208" spans="2:26" hidden="1" outlineLevel="1" x14ac:dyDescent="0.25">
      <c r="B208" s="58"/>
      <c r="C208" s="255"/>
      <c r="I208" s="25"/>
      <c r="J208" s="25"/>
      <c r="K208" s="25"/>
      <c r="L208" s="264">
        <v>44</v>
      </c>
      <c r="M208" s="25">
        <v>1080863.6844825142</v>
      </c>
      <c r="N208" s="328">
        <f t="shared" si="119"/>
        <v>1080863.6844825142</v>
      </c>
      <c r="R208"/>
      <c r="S208"/>
      <c r="T208"/>
      <c r="U208"/>
      <c r="V208"/>
      <c r="W208"/>
      <c r="X208"/>
      <c r="Y208"/>
      <c r="Z208"/>
    </row>
    <row r="209" spans="2:26" hidden="1" outlineLevel="1" x14ac:dyDescent="0.25">
      <c r="B209" s="58"/>
      <c r="C209" s="255"/>
      <c r="I209" s="25"/>
      <c r="J209" s="25"/>
      <c r="K209" s="25"/>
      <c r="L209" s="264">
        <v>45</v>
      </c>
      <c r="M209" s="25">
        <v>934059.97656044341</v>
      </c>
      <c r="N209" s="328">
        <f t="shared" si="119"/>
        <v>934059.97656044341</v>
      </c>
      <c r="R209"/>
      <c r="S209"/>
      <c r="T209"/>
      <c r="U209"/>
      <c r="V209"/>
      <c r="W209"/>
      <c r="X209"/>
      <c r="Y209"/>
      <c r="Z209"/>
    </row>
    <row r="210" spans="2:26" hidden="1" outlineLevel="1" x14ac:dyDescent="0.25">
      <c r="B210" s="58"/>
      <c r="C210" s="255"/>
      <c r="I210" s="25"/>
      <c r="J210" s="25"/>
      <c r="K210" s="25"/>
      <c r="L210" s="264">
        <v>46</v>
      </c>
      <c r="M210" s="25">
        <v>1020389.9097696391</v>
      </c>
      <c r="N210" s="328">
        <f t="shared" si="119"/>
        <v>1020389.9097696391</v>
      </c>
      <c r="R210"/>
      <c r="S210"/>
      <c r="T210"/>
      <c r="U210"/>
      <c r="V210"/>
      <c r="W210"/>
      <c r="X210"/>
      <c r="Y210"/>
      <c r="Z210"/>
    </row>
    <row r="211" spans="2:26" hidden="1" outlineLevel="1" x14ac:dyDescent="0.25">
      <c r="B211" s="58"/>
      <c r="C211" s="255"/>
      <c r="I211" s="25"/>
      <c r="J211" s="25"/>
      <c r="K211" s="25"/>
      <c r="L211" s="264">
        <v>47</v>
      </c>
      <c r="M211" s="25">
        <v>1451036.1099877451</v>
      </c>
      <c r="N211" s="328">
        <f t="shared" si="119"/>
        <v>1451036.1099877451</v>
      </c>
      <c r="R211"/>
      <c r="S211"/>
      <c r="T211"/>
      <c r="U211"/>
      <c r="V211"/>
      <c r="W211"/>
      <c r="X211"/>
      <c r="Y211"/>
      <c r="Z211"/>
    </row>
    <row r="212" spans="2:26" hidden="1" outlineLevel="1" x14ac:dyDescent="0.25">
      <c r="B212" s="58"/>
      <c r="C212" s="255"/>
      <c r="I212" s="25"/>
      <c r="J212" s="25"/>
      <c r="K212" s="25"/>
      <c r="L212" s="264">
        <v>48</v>
      </c>
      <c r="M212" s="25">
        <v>1429892.9219155263</v>
      </c>
      <c r="N212" s="328">
        <f t="shared" si="119"/>
        <v>1429892.9219155263</v>
      </c>
      <c r="R212"/>
      <c r="S212"/>
      <c r="T212"/>
      <c r="U212"/>
      <c r="V212"/>
      <c r="W212"/>
      <c r="X212"/>
      <c r="Y212"/>
      <c r="Z212"/>
    </row>
    <row r="213" spans="2:26" hidden="1" outlineLevel="1" x14ac:dyDescent="0.25">
      <c r="B213" s="58"/>
      <c r="C213" s="255"/>
      <c r="I213" s="25"/>
      <c r="J213" s="25"/>
      <c r="K213" s="25"/>
      <c r="L213" s="264">
        <v>49</v>
      </c>
      <c r="M213" s="25">
        <v>120832.46480817074</v>
      </c>
      <c r="N213" s="328">
        <f t="shared" si="119"/>
        <v>120832.46480817074</v>
      </c>
      <c r="R213"/>
      <c r="S213"/>
      <c r="T213"/>
      <c r="U213"/>
      <c r="V213"/>
      <c r="W213"/>
      <c r="X213"/>
      <c r="Y213"/>
      <c r="Z213"/>
    </row>
    <row r="214" spans="2:26" hidden="1" outlineLevel="1" x14ac:dyDescent="0.25">
      <c r="B214" s="58"/>
      <c r="C214" s="255"/>
      <c r="I214" s="25"/>
      <c r="J214" s="25"/>
      <c r="K214" s="25"/>
      <c r="L214" s="264">
        <v>50</v>
      </c>
      <c r="M214" s="25">
        <v>735944.9041322401</v>
      </c>
      <c r="N214" s="328">
        <f t="shared" si="119"/>
        <v>735944.9041322401</v>
      </c>
      <c r="R214"/>
      <c r="S214"/>
      <c r="T214"/>
      <c r="U214"/>
      <c r="V214"/>
      <c r="W214"/>
      <c r="X214"/>
      <c r="Y214"/>
      <c r="Z214"/>
    </row>
    <row r="215" spans="2:26" hidden="1" outlineLevel="1" x14ac:dyDescent="0.25">
      <c r="B215" s="58"/>
      <c r="C215" s="255"/>
      <c r="I215" s="25"/>
      <c r="J215" s="25"/>
      <c r="K215" s="25"/>
      <c r="L215" s="264">
        <v>51</v>
      </c>
      <c r="M215" s="25">
        <v>931134.45668139076</v>
      </c>
      <c r="N215" s="328">
        <f t="shared" si="119"/>
        <v>931134.45668139076</v>
      </c>
      <c r="R215"/>
      <c r="S215"/>
      <c r="T215"/>
      <c r="U215"/>
      <c r="V215"/>
      <c r="W215"/>
      <c r="X215"/>
      <c r="Y215"/>
      <c r="Z215"/>
    </row>
    <row r="216" spans="2:26" hidden="1" outlineLevel="1" x14ac:dyDescent="0.25">
      <c r="B216" s="58"/>
      <c r="C216" s="255"/>
      <c r="I216" s="25"/>
      <c r="J216" s="25"/>
      <c r="K216" s="25"/>
      <c r="L216" s="264">
        <v>52</v>
      </c>
      <c r="M216" s="25">
        <v>1226948.6117274433</v>
      </c>
      <c r="N216" s="328">
        <f t="shared" si="119"/>
        <v>1226948.6117274433</v>
      </c>
      <c r="R216"/>
      <c r="S216"/>
      <c r="T216"/>
      <c r="U216"/>
      <c r="V216"/>
      <c r="W216"/>
      <c r="X216"/>
      <c r="Y216"/>
      <c r="Z216"/>
    </row>
    <row r="217" spans="2:26" hidden="1" outlineLevel="1" x14ac:dyDescent="0.25">
      <c r="B217" s="58"/>
      <c r="C217" s="255"/>
      <c r="I217" s="25"/>
      <c r="J217" s="25"/>
      <c r="K217" s="25"/>
      <c r="L217" s="264">
        <v>53</v>
      </c>
      <c r="M217" s="25">
        <v>3210747.9684234173</v>
      </c>
      <c r="N217" s="328">
        <f t="shared" si="119"/>
        <v>3210747.9684234173</v>
      </c>
      <c r="R217"/>
      <c r="S217"/>
      <c r="T217"/>
      <c r="U217"/>
      <c r="V217"/>
      <c r="W217"/>
      <c r="X217"/>
      <c r="Y217"/>
      <c r="Z217"/>
    </row>
    <row r="218" spans="2:26" hidden="1" outlineLevel="1" x14ac:dyDescent="0.25">
      <c r="B218" s="58"/>
      <c r="C218" s="255"/>
      <c r="I218" s="25"/>
      <c r="J218" s="25"/>
      <c r="K218" s="25"/>
      <c r="L218" s="264">
        <v>54</v>
      </c>
      <c r="M218" s="25">
        <v>1378466.2933942422</v>
      </c>
      <c r="N218" s="328">
        <f t="shared" si="119"/>
        <v>1378466.2933942422</v>
      </c>
      <c r="R218"/>
      <c r="S218"/>
      <c r="T218"/>
      <c r="U218"/>
      <c r="V218"/>
      <c r="W218"/>
      <c r="X218"/>
      <c r="Y218"/>
      <c r="Z218"/>
    </row>
    <row r="219" spans="2:26" hidden="1" outlineLevel="1" x14ac:dyDescent="0.25">
      <c r="B219" s="58"/>
      <c r="C219" s="255"/>
      <c r="I219" s="25"/>
      <c r="J219" s="25"/>
      <c r="K219" s="25"/>
      <c r="L219" s="264">
        <v>55</v>
      </c>
      <c r="M219" s="25">
        <v>1724812.4047381685</v>
      </c>
      <c r="N219" s="328">
        <f t="shared" si="119"/>
        <v>1724812.4047381685</v>
      </c>
      <c r="R219"/>
      <c r="S219"/>
      <c r="T219"/>
      <c r="U219"/>
      <c r="V219"/>
      <c r="W219"/>
      <c r="X219"/>
      <c r="Y219"/>
      <c r="Z219"/>
    </row>
    <row r="220" spans="2:26" hidden="1" outlineLevel="1" x14ac:dyDescent="0.25">
      <c r="B220" s="58"/>
      <c r="C220" s="255"/>
      <c r="I220" s="25"/>
      <c r="J220" s="25"/>
      <c r="K220" s="25"/>
      <c r="L220" s="264">
        <v>56</v>
      </c>
      <c r="M220" s="25">
        <v>592021.05522825499</v>
      </c>
      <c r="N220" s="328">
        <f t="shared" si="119"/>
        <v>592021.05522825499</v>
      </c>
      <c r="R220"/>
      <c r="S220"/>
      <c r="T220"/>
      <c r="U220"/>
      <c r="V220"/>
      <c r="W220"/>
      <c r="X220"/>
      <c r="Y220"/>
      <c r="Z220"/>
    </row>
    <row r="221" spans="2:26" hidden="1" outlineLevel="1" x14ac:dyDescent="0.25">
      <c r="B221" s="58"/>
      <c r="C221" s="255"/>
      <c r="I221" s="25"/>
      <c r="J221" s="25"/>
      <c r="K221" s="25"/>
      <c r="L221" s="264">
        <v>57</v>
      </c>
      <c r="M221" s="25">
        <v>1345323.221878076</v>
      </c>
      <c r="N221" s="328">
        <f t="shared" si="119"/>
        <v>1345323.221878076</v>
      </c>
      <c r="R221"/>
      <c r="S221"/>
      <c r="T221"/>
      <c r="U221"/>
      <c r="V221"/>
      <c r="W221"/>
      <c r="X221"/>
      <c r="Y221"/>
      <c r="Z221"/>
    </row>
    <row r="222" spans="2:26" hidden="1" outlineLevel="1" x14ac:dyDescent="0.25">
      <c r="B222" s="58"/>
      <c r="C222" s="255"/>
      <c r="I222" s="25"/>
      <c r="J222" s="25"/>
      <c r="K222" s="25"/>
      <c r="L222" s="264">
        <v>58</v>
      </c>
      <c r="M222" s="25">
        <v>1010270.6660953285</v>
      </c>
      <c r="N222" s="328">
        <f t="shared" si="119"/>
        <v>1010270.6660953285</v>
      </c>
      <c r="R222"/>
      <c r="S222"/>
      <c r="T222"/>
      <c r="U222"/>
      <c r="V222"/>
      <c r="W222"/>
      <c r="X222"/>
      <c r="Y222"/>
      <c r="Z222"/>
    </row>
    <row r="223" spans="2:26" hidden="1" outlineLevel="1" x14ac:dyDescent="0.25">
      <c r="B223" s="58"/>
      <c r="C223" s="255"/>
      <c r="I223" s="25"/>
      <c r="J223" s="25"/>
      <c r="K223" s="25"/>
      <c r="L223" s="264">
        <v>59</v>
      </c>
      <c r="M223" s="25">
        <v>1294593.6833610404</v>
      </c>
      <c r="N223" s="328">
        <f t="shared" si="119"/>
        <v>1294593.6833610404</v>
      </c>
      <c r="R223"/>
      <c r="S223"/>
      <c r="T223"/>
      <c r="U223"/>
      <c r="V223"/>
      <c r="W223"/>
      <c r="X223"/>
      <c r="Y223"/>
      <c r="Z223"/>
    </row>
    <row r="224" spans="2:26" hidden="1" outlineLevel="1" x14ac:dyDescent="0.25">
      <c r="B224" s="58"/>
      <c r="C224" s="255"/>
      <c r="I224" s="25"/>
      <c r="J224" s="25"/>
      <c r="K224" s="25"/>
      <c r="L224" s="264">
        <v>60</v>
      </c>
      <c r="M224" s="25">
        <v>647533.88903616753</v>
      </c>
      <c r="N224" s="328">
        <f t="shared" si="119"/>
        <v>647533.88903616753</v>
      </c>
      <c r="R224"/>
      <c r="S224"/>
      <c r="T224"/>
      <c r="U224"/>
      <c r="V224"/>
      <c r="W224"/>
      <c r="X224"/>
      <c r="Y224"/>
      <c r="Z224"/>
    </row>
    <row r="225" spans="2:26" hidden="1" outlineLevel="1" x14ac:dyDescent="0.25">
      <c r="B225" s="58"/>
      <c r="C225" s="255"/>
      <c r="I225" s="25"/>
      <c r="J225" s="25"/>
      <c r="K225" s="25"/>
      <c r="L225" s="264">
        <v>61</v>
      </c>
      <c r="M225" s="25">
        <v>1065379.1876512275</v>
      </c>
      <c r="N225" s="328">
        <f t="shared" si="119"/>
        <v>1065379.1876512275</v>
      </c>
      <c r="R225"/>
      <c r="S225"/>
      <c r="T225"/>
      <c r="U225"/>
      <c r="V225"/>
      <c r="W225"/>
      <c r="X225"/>
      <c r="Y225"/>
      <c r="Z225"/>
    </row>
    <row r="226" spans="2:26" hidden="1" outlineLevel="1" x14ac:dyDescent="0.25">
      <c r="B226" s="58"/>
      <c r="C226" s="255"/>
      <c r="I226" s="25"/>
      <c r="J226" s="25"/>
      <c r="K226" s="25"/>
      <c r="L226" s="264">
        <v>62</v>
      </c>
      <c r="M226" s="25">
        <v>1080214.4808148262</v>
      </c>
      <c r="N226" s="328">
        <f t="shared" si="119"/>
        <v>1080214.4808148262</v>
      </c>
      <c r="R226"/>
      <c r="S226"/>
      <c r="T226"/>
      <c r="U226"/>
      <c r="V226"/>
      <c r="W226"/>
      <c r="X226"/>
      <c r="Y226"/>
      <c r="Z226"/>
    </row>
    <row r="227" spans="2:26" hidden="1" outlineLevel="1" x14ac:dyDescent="0.25">
      <c r="B227" s="58"/>
      <c r="C227" s="255"/>
      <c r="I227" s="25"/>
      <c r="J227" s="25"/>
      <c r="K227" s="25"/>
      <c r="L227" s="264">
        <v>63</v>
      </c>
      <c r="M227" s="25">
        <v>959199.7283643086</v>
      </c>
      <c r="N227" s="328">
        <f t="shared" si="119"/>
        <v>959199.7283643086</v>
      </c>
      <c r="R227"/>
      <c r="S227"/>
      <c r="T227"/>
      <c r="U227"/>
      <c r="V227"/>
      <c r="W227"/>
      <c r="X227"/>
      <c r="Y227"/>
      <c r="Z227"/>
    </row>
    <row r="228" spans="2:26" hidden="1" outlineLevel="1" x14ac:dyDescent="0.25">
      <c r="B228" s="58"/>
      <c r="C228" s="255"/>
      <c r="I228" s="25"/>
      <c r="J228" s="25"/>
      <c r="K228" s="25"/>
      <c r="L228" s="264">
        <v>64</v>
      </c>
      <c r="M228" s="25">
        <v>1081772.3967584702</v>
      </c>
      <c r="N228" s="328">
        <f t="shared" si="119"/>
        <v>1081772.3967584702</v>
      </c>
      <c r="R228"/>
      <c r="S228"/>
      <c r="T228"/>
      <c r="U228"/>
      <c r="V228"/>
      <c r="W228"/>
      <c r="X228"/>
      <c r="Y228"/>
      <c r="Z228"/>
    </row>
    <row r="229" spans="2:26" hidden="1" outlineLevel="1" x14ac:dyDescent="0.25">
      <c r="B229" s="58"/>
      <c r="C229" s="255"/>
      <c r="I229" s="25"/>
      <c r="J229" s="25"/>
      <c r="K229" s="25"/>
      <c r="L229" s="264">
        <v>65</v>
      </c>
      <c r="M229" s="25">
        <v>-406523.63205750677</v>
      </c>
      <c r="N229" s="328">
        <f t="shared" ref="N229:N292" si="120">IFERROR(M229, "")</f>
        <v>-406523.63205750677</v>
      </c>
      <c r="R229"/>
      <c r="S229"/>
      <c r="T229"/>
      <c r="U229"/>
      <c r="V229"/>
      <c r="W229"/>
      <c r="X229"/>
      <c r="Y229"/>
      <c r="Z229"/>
    </row>
    <row r="230" spans="2:26" hidden="1" outlineLevel="1" x14ac:dyDescent="0.25">
      <c r="B230" s="58"/>
      <c r="C230" s="255"/>
      <c r="I230" s="25"/>
      <c r="J230" s="25"/>
      <c r="K230" s="25"/>
      <c r="L230" s="264">
        <v>66</v>
      </c>
      <c r="M230" s="25">
        <v>862179.12931892963</v>
      </c>
      <c r="N230" s="328">
        <f t="shared" si="120"/>
        <v>862179.12931892963</v>
      </c>
      <c r="R230"/>
      <c r="S230"/>
      <c r="T230"/>
      <c r="U230"/>
      <c r="V230"/>
      <c r="W230"/>
      <c r="X230"/>
      <c r="Y230"/>
      <c r="Z230"/>
    </row>
    <row r="231" spans="2:26" hidden="1" outlineLevel="1" x14ac:dyDescent="0.25">
      <c r="B231" s="58"/>
      <c r="C231" s="255"/>
      <c r="I231" s="25"/>
      <c r="J231" s="25"/>
      <c r="K231" s="25"/>
      <c r="L231" s="264">
        <v>67</v>
      </c>
      <c r="M231" s="25">
        <v>685626.5901353464</v>
      </c>
      <c r="N231" s="328">
        <f t="shared" si="120"/>
        <v>685626.5901353464</v>
      </c>
      <c r="R231"/>
      <c r="S231"/>
      <c r="T231"/>
      <c r="U231"/>
      <c r="V231"/>
      <c r="W231"/>
      <c r="X231"/>
      <c r="Y231"/>
      <c r="Z231"/>
    </row>
    <row r="232" spans="2:26" hidden="1" outlineLevel="1" x14ac:dyDescent="0.25">
      <c r="B232" s="58"/>
      <c r="C232" s="255"/>
      <c r="I232" s="25"/>
      <c r="J232" s="25"/>
      <c r="K232" s="25"/>
      <c r="L232" s="264">
        <v>68</v>
      </c>
      <c r="M232" s="25">
        <v>925507.91115540301</v>
      </c>
      <c r="N232" s="328">
        <f t="shared" si="120"/>
        <v>925507.91115540301</v>
      </c>
      <c r="R232"/>
      <c r="S232"/>
      <c r="T232"/>
      <c r="U232"/>
      <c r="V232"/>
      <c r="W232"/>
      <c r="X232"/>
      <c r="Y232"/>
      <c r="Z232"/>
    </row>
    <row r="233" spans="2:26" hidden="1" outlineLevel="1" x14ac:dyDescent="0.25">
      <c r="B233" s="58"/>
      <c r="C233" s="255"/>
      <c r="I233" s="25"/>
      <c r="J233" s="25"/>
      <c r="K233" s="25"/>
      <c r="L233" s="264">
        <v>69</v>
      </c>
      <c r="M233" s="25">
        <v>2477888.7201400828</v>
      </c>
      <c r="N233" s="328">
        <f t="shared" si="120"/>
        <v>2477888.7201400828</v>
      </c>
      <c r="R233"/>
      <c r="S233"/>
      <c r="T233"/>
      <c r="U233"/>
      <c r="V233"/>
      <c r="W233"/>
      <c r="X233"/>
      <c r="Y233"/>
      <c r="Z233"/>
    </row>
    <row r="234" spans="2:26" hidden="1" outlineLevel="1" x14ac:dyDescent="0.25">
      <c r="B234" s="58"/>
      <c r="C234" s="255"/>
      <c r="I234" s="25"/>
      <c r="J234" s="25"/>
      <c r="K234" s="25"/>
      <c r="L234" s="264">
        <v>70</v>
      </c>
      <c r="M234" s="25">
        <v>792560.31425894087</v>
      </c>
      <c r="N234" s="328">
        <f t="shared" si="120"/>
        <v>792560.31425894087</v>
      </c>
      <c r="R234"/>
      <c r="S234"/>
      <c r="T234"/>
      <c r="U234"/>
      <c r="V234"/>
      <c r="W234"/>
      <c r="X234"/>
      <c r="Y234"/>
      <c r="Z234"/>
    </row>
    <row r="235" spans="2:26" hidden="1" outlineLevel="1" x14ac:dyDescent="0.25">
      <c r="B235" s="58"/>
      <c r="C235" s="255"/>
      <c r="I235" s="25"/>
      <c r="J235" s="25"/>
      <c r="K235" s="25"/>
      <c r="L235" s="264">
        <v>71</v>
      </c>
      <c r="M235" s="25">
        <v>1042295.9420425476</v>
      </c>
      <c r="N235" s="328">
        <f t="shared" si="120"/>
        <v>1042295.9420425476</v>
      </c>
      <c r="R235"/>
      <c r="S235"/>
      <c r="T235"/>
      <c r="U235"/>
      <c r="V235"/>
      <c r="W235"/>
      <c r="X235"/>
      <c r="Y235"/>
      <c r="Z235"/>
    </row>
    <row r="236" spans="2:26" hidden="1" outlineLevel="1" x14ac:dyDescent="0.25">
      <c r="B236" s="58"/>
      <c r="C236" s="255"/>
      <c r="I236" s="25"/>
      <c r="J236" s="25"/>
      <c r="K236" s="25"/>
      <c r="L236" s="264">
        <v>72</v>
      </c>
      <c r="M236" s="25">
        <v>987818.12911348569</v>
      </c>
      <c r="N236" s="328">
        <f t="shared" si="120"/>
        <v>987818.12911348569</v>
      </c>
      <c r="R236"/>
      <c r="S236"/>
      <c r="T236"/>
      <c r="U236"/>
      <c r="V236"/>
      <c r="W236"/>
      <c r="X236"/>
      <c r="Y236"/>
      <c r="Z236"/>
    </row>
    <row r="237" spans="2:26" hidden="1" outlineLevel="1" x14ac:dyDescent="0.25">
      <c r="B237" s="58"/>
      <c r="C237" s="255"/>
      <c r="I237" s="25"/>
      <c r="J237" s="25"/>
      <c r="K237" s="25"/>
      <c r="L237" s="264">
        <v>73</v>
      </c>
      <c r="M237" s="25">
        <v>398045.95624392381</v>
      </c>
      <c r="N237" s="328">
        <f t="shared" si="120"/>
        <v>398045.95624392381</v>
      </c>
      <c r="R237"/>
      <c r="S237"/>
      <c r="T237"/>
      <c r="U237"/>
      <c r="V237"/>
      <c r="W237"/>
      <c r="X237"/>
      <c r="Y237"/>
      <c r="Z237"/>
    </row>
    <row r="238" spans="2:26" hidden="1" outlineLevel="1" x14ac:dyDescent="0.25">
      <c r="B238" s="58"/>
      <c r="C238" s="255"/>
      <c r="I238" s="25"/>
      <c r="J238" s="25"/>
      <c r="K238" s="25"/>
      <c r="L238" s="264">
        <v>74</v>
      </c>
      <c r="M238" s="25">
        <v>1890667.8795178686</v>
      </c>
      <c r="N238" s="328">
        <f t="shared" si="120"/>
        <v>1890667.8795178686</v>
      </c>
      <c r="R238"/>
      <c r="S238"/>
      <c r="T238"/>
      <c r="U238"/>
      <c r="V238"/>
      <c r="W238"/>
      <c r="X238"/>
      <c r="Y238"/>
      <c r="Z238"/>
    </row>
    <row r="239" spans="2:26" hidden="1" outlineLevel="1" x14ac:dyDescent="0.25">
      <c r="B239" s="58"/>
      <c r="C239" s="255"/>
      <c r="I239" s="25"/>
      <c r="J239" s="25"/>
      <c r="K239" s="25"/>
      <c r="L239" s="264">
        <v>75</v>
      </c>
      <c r="M239" s="25">
        <v>951565.20510842744</v>
      </c>
      <c r="N239" s="328">
        <f t="shared" si="120"/>
        <v>951565.20510842744</v>
      </c>
      <c r="R239"/>
      <c r="S239"/>
      <c r="T239"/>
      <c r="U239"/>
      <c r="V239"/>
      <c r="W239"/>
      <c r="X239"/>
      <c r="Y239"/>
      <c r="Z239"/>
    </row>
    <row r="240" spans="2:26" hidden="1" outlineLevel="1" x14ac:dyDescent="0.25">
      <c r="B240" s="58"/>
      <c r="C240" s="255"/>
      <c r="I240" s="25"/>
      <c r="J240" s="25"/>
      <c r="K240" s="25"/>
      <c r="L240" s="264">
        <v>76</v>
      </c>
      <c r="M240" s="25">
        <v>1720882.4687962302</v>
      </c>
      <c r="N240" s="328">
        <f t="shared" si="120"/>
        <v>1720882.4687962302</v>
      </c>
      <c r="R240"/>
      <c r="S240"/>
      <c r="T240"/>
      <c r="U240"/>
      <c r="V240"/>
      <c r="W240"/>
      <c r="X240"/>
      <c r="Y240"/>
      <c r="Z240"/>
    </row>
    <row r="241" spans="2:26" hidden="1" outlineLevel="1" x14ac:dyDescent="0.25">
      <c r="B241" s="58"/>
      <c r="C241" s="255"/>
      <c r="I241" s="25"/>
      <c r="J241" s="25"/>
      <c r="K241" s="25"/>
      <c r="L241" s="264">
        <v>77</v>
      </c>
      <c r="M241" s="25">
        <v>761935.09667157428</v>
      </c>
      <c r="N241" s="328">
        <f t="shared" si="120"/>
        <v>761935.09667157428</v>
      </c>
      <c r="R241"/>
      <c r="S241"/>
      <c r="T241"/>
      <c r="U241"/>
      <c r="V241"/>
      <c r="W241"/>
      <c r="X241"/>
      <c r="Y241"/>
      <c r="Z241"/>
    </row>
    <row r="242" spans="2:26" hidden="1" outlineLevel="1" x14ac:dyDescent="0.25">
      <c r="B242" s="58"/>
      <c r="C242" s="255"/>
      <c r="I242" s="25"/>
      <c r="J242" s="25"/>
      <c r="K242" s="25"/>
      <c r="L242" s="264">
        <v>78</v>
      </c>
      <c r="M242" s="25">
        <v>1469140.7978238643</v>
      </c>
      <c r="N242" s="328">
        <f t="shared" si="120"/>
        <v>1469140.7978238643</v>
      </c>
      <c r="R242"/>
      <c r="S242"/>
      <c r="T242"/>
      <c r="U242"/>
      <c r="V242"/>
      <c r="W242"/>
      <c r="X242"/>
      <c r="Y242"/>
      <c r="Z242"/>
    </row>
    <row r="243" spans="2:26" hidden="1" outlineLevel="1" x14ac:dyDescent="0.25">
      <c r="B243" s="58"/>
      <c r="C243" s="255"/>
      <c r="I243" s="25"/>
      <c r="J243" s="25"/>
      <c r="K243" s="25"/>
      <c r="L243" s="264">
        <v>79</v>
      </c>
      <c r="M243" s="25">
        <v>1243570.4490851758</v>
      </c>
      <c r="N243" s="328">
        <f t="shared" si="120"/>
        <v>1243570.4490851758</v>
      </c>
      <c r="R243"/>
      <c r="S243"/>
      <c r="T243"/>
      <c r="U243"/>
      <c r="V243"/>
      <c r="W243"/>
      <c r="X243"/>
      <c r="Y243"/>
      <c r="Z243"/>
    </row>
    <row r="244" spans="2:26" hidden="1" outlineLevel="1" x14ac:dyDescent="0.25">
      <c r="B244" s="58"/>
      <c r="C244" s="255"/>
      <c r="I244" s="25"/>
      <c r="J244" s="25"/>
      <c r="K244" s="25"/>
      <c r="L244" s="264">
        <v>80</v>
      </c>
      <c r="M244" s="25">
        <v>566156.93490175565</v>
      </c>
      <c r="N244" s="328">
        <f t="shared" si="120"/>
        <v>566156.93490175565</v>
      </c>
      <c r="R244"/>
      <c r="S244"/>
      <c r="T244"/>
      <c r="U244"/>
      <c r="V244"/>
      <c r="W244"/>
      <c r="X244"/>
      <c r="Y244"/>
      <c r="Z244"/>
    </row>
    <row r="245" spans="2:26" hidden="1" outlineLevel="1" x14ac:dyDescent="0.25">
      <c r="B245" s="58"/>
      <c r="C245" s="255"/>
      <c r="I245" s="25"/>
      <c r="J245" s="25"/>
      <c r="K245" s="25"/>
      <c r="L245" s="264">
        <v>81</v>
      </c>
      <c r="M245" s="25">
        <v>1138408.0691386266</v>
      </c>
      <c r="N245" s="328">
        <f t="shared" si="120"/>
        <v>1138408.0691386266</v>
      </c>
      <c r="R245"/>
      <c r="S245"/>
      <c r="T245"/>
      <c r="U245"/>
      <c r="V245"/>
      <c r="W245"/>
      <c r="X245"/>
      <c r="Y245"/>
      <c r="Z245"/>
    </row>
    <row r="246" spans="2:26" hidden="1" outlineLevel="1" x14ac:dyDescent="0.25">
      <c r="B246" s="58"/>
      <c r="C246" s="255"/>
      <c r="I246" s="25"/>
      <c r="J246" s="25"/>
      <c r="K246" s="25"/>
      <c r="L246" s="264">
        <v>82</v>
      </c>
      <c r="M246" s="25">
        <v>377041.43532399234</v>
      </c>
      <c r="N246" s="328">
        <f t="shared" si="120"/>
        <v>377041.43532399234</v>
      </c>
      <c r="R246"/>
      <c r="S246"/>
      <c r="T246"/>
      <c r="U246"/>
      <c r="V246"/>
      <c r="W246"/>
      <c r="X246"/>
      <c r="Y246"/>
      <c r="Z246"/>
    </row>
    <row r="247" spans="2:26" hidden="1" outlineLevel="1" x14ac:dyDescent="0.25">
      <c r="B247" s="58"/>
      <c r="C247" s="255"/>
      <c r="I247" s="25"/>
      <c r="J247" s="25"/>
      <c r="K247" s="25"/>
      <c r="L247" s="264">
        <v>83</v>
      </c>
      <c r="M247" s="25">
        <v>497372.9147054202</v>
      </c>
      <c r="N247" s="328">
        <f t="shared" si="120"/>
        <v>497372.9147054202</v>
      </c>
      <c r="R247"/>
      <c r="S247"/>
      <c r="T247"/>
      <c r="U247"/>
      <c r="V247"/>
      <c r="W247"/>
      <c r="X247"/>
      <c r="Y247"/>
      <c r="Z247"/>
    </row>
    <row r="248" spans="2:26" hidden="1" outlineLevel="1" x14ac:dyDescent="0.25">
      <c r="B248" s="58"/>
      <c r="C248" s="255"/>
      <c r="I248" s="25"/>
      <c r="J248" s="25"/>
      <c r="K248" s="25"/>
      <c r="L248" s="264">
        <v>84</v>
      </c>
      <c r="M248" s="25">
        <v>1094149.0594599776</v>
      </c>
      <c r="N248" s="328">
        <f t="shared" si="120"/>
        <v>1094149.0594599776</v>
      </c>
      <c r="R248"/>
      <c r="S248"/>
      <c r="T248"/>
      <c r="U248"/>
      <c r="V248"/>
      <c r="W248"/>
      <c r="X248"/>
      <c r="Y248"/>
      <c r="Z248"/>
    </row>
    <row r="249" spans="2:26" hidden="1" outlineLevel="1" x14ac:dyDescent="0.25">
      <c r="B249" s="58"/>
      <c r="C249" s="255"/>
      <c r="I249" s="25"/>
      <c r="J249" s="25"/>
      <c r="K249" s="25"/>
      <c r="L249" s="264">
        <v>85</v>
      </c>
      <c r="M249" s="25">
        <v>829057.39990120998</v>
      </c>
      <c r="N249" s="328">
        <f t="shared" si="120"/>
        <v>829057.39990120998</v>
      </c>
      <c r="R249"/>
      <c r="S249"/>
      <c r="T249"/>
      <c r="U249"/>
      <c r="V249"/>
      <c r="W249"/>
      <c r="X249"/>
      <c r="Y249"/>
      <c r="Z249"/>
    </row>
    <row r="250" spans="2:26" hidden="1" outlineLevel="1" x14ac:dyDescent="0.25">
      <c r="B250" s="58"/>
      <c r="C250" s="255"/>
      <c r="I250" s="25"/>
      <c r="J250" s="25"/>
      <c r="K250" s="25"/>
      <c r="L250" s="264">
        <v>86</v>
      </c>
      <c r="M250" s="25">
        <v>1134271.0495439584</v>
      </c>
      <c r="N250" s="328">
        <f t="shared" si="120"/>
        <v>1134271.0495439584</v>
      </c>
      <c r="R250"/>
      <c r="S250"/>
      <c r="T250"/>
      <c r="U250"/>
      <c r="V250"/>
      <c r="W250"/>
      <c r="X250"/>
      <c r="Y250"/>
      <c r="Z250"/>
    </row>
    <row r="251" spans="2:26" hidden="1" outlineLevel="1" x14ac:dyDescent="0.25">
      <c r="B251" s="58"/>
      <c r="C251" s="255"/>
      <c r="I251" s="25"/>
      <c r="J251" s="25"/>
      <c r="K251" s="25"/>
      <c r="L251" s="264">
        <v>87</v>
      </c>
      <c r="M251" s="25">
        <v>718477.13156362018</v>
      </c>
      <c r="N251" s="328">
        <f t="shared" si="120"/>
        <v>718477.13156362018</v>
      </c>
      <c r="R251"/>
      <c r="S251"/>
      <c r="T251"/>
      <c r="U251"/>
      <c r="V251"/>
      <c r="W251"/>
      <c r="X251"/>
      <c r="Y251"/>
      <c r="Z251"/>
    </row>
    <row r="252" spans="2:26" hidden="1" outlineLevel="1" x14ac:dyDescent="0.25">
      <c r="B252" s="58"/>
      <c r="C252" s="255"/>
      <c r="I252" s="25"/>
      <c r="J252" s="25"/>
      <c r="K252" s="25"/>
      <c r="L252" s="264">
        <v>88</v>
      </c>
      <c r="M252" s="25">
        <v>1191224.6295162581</v>
      </c>
      <c r="N252" s="328">
        <f t="shared" si="120"/>
        <v>1191224.6295162581</v>
      </c>
      <c r="R252"/>
      <c r="S252"/>
      <c r="T252"/>
      <c r="U252"/>
      <c r="V252"/>
      <c r="W252"/>
      <c r="X252"/>
      <c r="Y252"/>
      <c r="Z252"/>
    </row>
    <row r="253" spans="2:26" hidden="1" outlineLevel="1" x14ac:dyDescent="0.25">
      <c r="B253" s="58"/>
      <c r="C253" s="255"/>
      <c r="I253" s="25"/>
      <c r="J253" s="25"/>
      <c r="K253" s="25"/>
      <c r="L253" s="264">
        <v>89</v>
      </c>
      <c r="M253" s="25">
        <v>1317490.0833169487</v>
      </c>
      <c r="N253" s="328">
        <f t="shared" si="120"/>
        <v>1317490.0833169487</v>
      </c>
      <c r="R253"/>
      <c r="S253"/>
      <c r="T253"/>
      <c r="U253"/>
      <c r="V253"/>
      <c r="W253"/>
      <c r="X253"/>
      <c r="Y253"/>
      <c r="Z253"/>
    </row>
    <row r="254" spans="2:26" hidden="1" outlineLevel="1" x14ac:dyDescent="0.25">
      <c r="B254" s="58"/>
      <c r="C254" s="255"/>
      <c r="I254" s="25"/>
      <c r="J254" s="25"/>
      <c r="K254" s="25"/>
      <c r="L254" s="264">
        <v>90</v>
      </c>
      <c r="M254" s="25">
        <v>830573.35234663088</v>
      </c>
      <c r="N254" s="328">
        <f t="shared" si="120"/>
        <v>830573.35234663088</v>
      </c>
      <c r="R254"/>
      <c r="S254"/>
      <c r="T254"/>
      <c r="U254"/>
      <c r="V254"/>
      <c r="W254"/>
      <c r="X254"/>
      <c r="Y254"/>
      <c r="Z254"/>
    </row>
    <row r="255" spans="2:26" hidden="1" outlineLevel="1" x14ac:dyDescent="0.25">
      <c r="B255" s="58"/>
      <c r="C255" s="255"/>
      <c r="I255" s="25"/>
      <c r="J255" s="25"/>
      <c r="K255" s="25"/>
      <c r="L255" s="264">
        <v>91</v>
      </c>
      <c r="M255" s="25">
        <v>1467223.7907574021</v>
      </c>
      <c r="N255" s="328">
        <f t="shared" si="120"/>
        <v>1467223.7907574021</v>
      </c>
      <c r="R255"/>
      <c r="S255"/>
      <c r="T255"/>
      <c r="U255"/>
      <c r="V255"/>
      <c r="W255"/>
      <c r="X255"/>
      <c r="Y255"/>
      <c r="Z255"/>
    </row>
    <row r="256" spans="2:26" hidden="1" outlineLevel="1" x14ac:dyDescent="0.25">
      <c r="B256" s="58"/>
      <c r="C256" s="255"/>
      <c r="I256" s="25"/>
      <c r="J256" s="25"/>
      <c r="K256" s="25"/>
      <c r="L256" s="264">
        <v>92</v>
      </c>
      <c r="M256" s="25">
        <v>1372040.0453167264</v>
      </c>
      <c r="N256" s="328">
        <f t="shared" si="120"/>
        <v>1372040.0453167264</v>
      </c>
      <c r="R256"/>
      <c r="S256"/>
      <c r="T256"/>
      <c r="U256"/>
      <c r="V256"/>
      <c r="W256"/>
      <c r="X256"/>
      <c r="Y256"/>
      <c r="Z256"/>
    </row>
    <row r="257" spans="2:26" hidden="1" outlineLevel="1" x14ac:dyDescent="0.25">
      <c r="B257" s="58"/>
      <c r="C257" s="255"/>
      <c r="I257" s="25"/>
      <c r="J257" s="25"/>
      <c r="K257" s="25"/>
      <c r="L257" s="264">
        <v>93</v>
      </c>
      <c r="M257" s="25">
        <v>725416.05217759637</v>
      </c>
      <c r="N257" s="328">
        <f t="shared" si="120"/>
        <v>725416.05217759637</v>
      </c>
      <c r="R257"/>
      <c r="S257"/>
      <c r="T257"/>
      <c r="U257"/>
      <c r="V257"/>
      <c r="W257"/>
      <c r="X257"/>
      <c r="Y257"/>
      <c r="Z257"/>
    </row>
    <row r="258" spans="2:26" hidden="1" outlineLevel="1" x14ac:dyDescent="0.25">
      <c r="B258" s="58"/>
      <c r="C258" s="255"/>
      <c r="I258" s="25"/>
      <c r="J258" s="25"/>
      <c r="K258" s="25"/>
      <c r="L258" s="264">
        <v>94</v>
      </c>
      <c r="M258" s="25">
        <v>821881.93739834905</v>
      </c>
      <c r="N258" s="328">
        <f t="shared" si="120"/>
        <v>821881.93739834905</v>
      </c>
      <c r="R258"/>
      <c r="S258"/>
      <c r="T258"/>
      <c r="U258"/>
      <c r="V258"/>
      <c r="W258"/>
      <c r="X258"/>
      <c r="Y258"/>
      <c r="Z258"/>
    </row>
    <row r="259" spans="2:26" hidden="1" outlineLevel="1" x14ac:dyDescent="0.25">
      <c r="B259" s="58"/>
      <c r="C259" s="255"/>
      <c r="I259" s="25"/>
      <c r="J259" s="25"/>
      <c r="K259" s="25"/>
      <c r="L259" s="264">
        <v>95</v>
      </c>
      <c r="M259" s="25">
        <v>1301110.4823971516</v>
      </c>
      <c r="N259" s="328">
        <f t="shared" si="120"/>
        <v>1301110.4823971516</v>
      </c>
      <c r="R259"/>
      <c r="S259"/>
      <c r="T259"/>
      <c r="U259"/>
      <c r="V259"/>
      <c r="W259"/>
      <c r="X259"/>
      <c r="Y259"/>
      <c r="Z259"/>
    </row>
    <row r="260" spans="2:26" hidden="1" outlineLevel="1" x14ac:dyDescent="0.25">
      <c r="B260" s="58"/>
      <c r="C260" s="255"/>
      <c r="I260" s="25"/>
      <c r="J260" s="25"/>
      <c r="K260" s="25"/>
      <c r="L260" s="264">
        <v>96</v>
      </c>
      <c r="M260" s="25">
        <v>1595362.9828069694</v>
      </c>
      <c r="N260" s="328">
        <f t="shared" si="120"/>
        <v>1595362.9828069694</v>
      </c>
      <c r="R260"/>
      <c r="S260"/>
      <c r="T260"/>
      <c r="U260"/>
      <c r="V260"/>
      <c r="W260"/>
      <c r="X260"/>
      <c r="Y260"/>
      <c r="Z260"/>
    </row>
    <row r="261" spans="2:26" hidden="1" outlineLevel="1" x14ac:dyDescent="0.25">
      <c r="B261" s="58"/>
      <c r="C261" s="255"/>
      <c r="I261" s="25"/>
      <c r="J261" s="25"/>
      <c r="K261" s="25"/>
      <c r="L261" s="264">
        <v>97</v>
      </c>
      <c r="M261" s="25">
        <v>1116855.3864948624</v>
      </c>
      <c r="N261" s="328">
        <f t="shared" si="120"/>
        <v>1116855.3864948624</v>
      </c>
      <c r="R261"/>
      <c r="S261"/>
      <c r="T261"/>
      <c r="U261"/>
      <c r="V261"/>
      <c r="W261"/>
      <c r="X261"/>
      <c r="Y261"/>
      <c r="Z261"/>
    </row>
    <row r="262" spans="2:26" hidden="1" outlineLevel="1" x14ac:dyDescent="0.25">
      <c r="B262" s="58"/>
      <c r="C262" s="255"/>
      <c r="I262" s="25"/>
      <c r="J262" s="25"/>
      <c r="K262" s="25"/>
      <c r="L262" s="264">
        <v>98</v>
      </c>
      <c r="M262" s="25">
        <v>268543.33595281705</v>
      </c>
      <c r="N262" s="328">
        <f t="shared" si="120"/>
        <v>268543.33595281705</v>
      </c>
      <c r="R262"/>
      <c r="S262"/>
      <c r="T262"/>
      <c r="U262"/>
      <c r="V262"/>
      <c r="W262"/>
      <c r="X262"/>
      <c r="Y262"/>
      <c r="Z262"/>
    </row>
    <row r="263" spans="2:26" hidden="1" outlineLevel="1" x14ac:dyDescent="0.25">
      <c r="B263" s="58"/>
      <c r="C263" s="255"/>
      <c r="I263" s="25"/>
      <c r="J263" s="25"/>
      <c r="K263" s="25"/>
      <c r="L263" s="264">
        <v>99</v>
      </c>
      <c r="M263" s="25">
        <v>1380278.5285717242</v>
      </c>
      <c r="N263" s="328">
        <f t="shared" si="120"/>
        <v>1380278.5285717242</v>
      </c>
      <c r="R263"/>
      <c r="S263"/>
      <c r="T263"/>
      <c r="U263"/>
      <c r="V263"/>
      <c r="W263"/>
      <c r="X263"/>
      <c r="Y263"/>
      <c r="Z263"/>
    </row>
    <row r="264" spans="2:26" hidden="1" outlineLevel="1" x14ac:dyDescent="0.25">
      <c r="B264" s="58"/>
      <c r="C264" s="255"/>
      <c r="I264" s="25"/>
      <c r="J264" s="25"/>
      <c r="K264" s="25"/>
      <c r="L264" s="264">
        <v>100</v>
      </c>
      <c r="M264" s="25">
        <v>102193.38766642829</v>
      </c>
      <c r="N264" s="328">
        <f t="shared" si="120"/>
        <v>102193.38766642829</v>
      </c>
      <c r="R264"/>
      <c r="S264"/>
      <c r="T264"/>
      <c r="U264"/>
      <c r="V264"/>
      <c r="W264"/>
      <c r="X264"/>
      <c r="Y264"/>
      <c r="Z264"/>
    </row>
    <row r="265" spans="2:26" hidden="1" outlineLevel="1" x14ac:dyDescent="0.25">
      <c r="B265" s="58"/>
      <c r="C265" s="255"/>
      <c r="I265" s="25"/>
      <c r="J265" s="25"/>
      <c r="K265" s="25"/>
      <c r="L265" s="264">
        <v>101</v>
      </c>
      <c r="M265" s="25">
        <v>1285252.5975356319</v>
      </c>
      <c r="N265" s="328">
        <f t="shared" si="120"/>
        <v>1285252.5975356319</v>
      </c>
      <c r="R265"/>
      <c r="S265"/>
      <c r="T265"/>
      <c r="U265"/>
      <c r="V265"/>
      <c r="W265"/>
      <c r="X265"/>
      <c r="Y265"/>
      <c r="Z265"/>
    </row>
    <row r="266" spans="2:26" hidden="1" outlineLevel="1" x14ac:dyDescent="0.25">
      <c r="B266" s="58"/>
      <c r="C266" s="255"/>
      <c r="I266" s="25"/>
      <c r="J266" s="25"/>
      <c r="K266" s="25"/>
      <c r="L266" s="264">
        <v>102</v>
      </c>
      <c r="M266" s="25">
        <v>508626.33321235917</v>
      </c>
      <c r="N266" s="328">
        <f t="shared" si="120"/>
        <v>508626.33321235917</v>
      </c>
      <c r="R266"/>
      <c r="S266"/>
      <c r="T266"/>
      <c r="U266"/>
      <c r="V266"/>
      <c r="W266"/>
      <c r="X266"/>
      <c r="Y266"/>
      <c r="Z266"/>
    </row>
    <row r="267" spans="2:26" hidden="1" outlineLevel="1" x14ac:dyDescent="0.25">
      <c r="B267" s="58"/>
      <c r="C267" s="255"/>
      <c r="I267" s="25"/>
      <c r="J267" s="25"/>
      <c r="K267" s="25"/>
      <c r="L267" s="264">
        <v>103</v>
      </c>
      <c r="M267" s="25">
        <v>1296051.1266517374</v>
      </c>
      <c r="N267" s="328">
        <f t="shared" si="120"/>
        <v>1296051.1266517374</v>
      </c>
      <c r="R267"/>
      <c r="S267"/>
      <c r="T267"/>
      <c r="U267"/>
      <c r="V267"/>
      <c r="W267"/>
      <c r="X267"/>
      <c r="Y267"/>
      <c r="Z267"/>
    </row>
    <row r="268" spans="2:26" hidden="1" outlineLevel="1" x14ac:dyDescent="0.25">
      <c r="B268" s="58"/>
      <c r="C268" s="255"/>
      <c r="I268" s="25"/>
      <c r="J268" s="25"/>
      <c r="K268" s="25"/>
      <c r="L268" s="264">
        <v>104</v>
      </c>
      <c r="M268" s="25">
        <v>1119230.6404993343</v>
      </c>
      <c r="N268" s="328">
        <f t="shared" si="120"/>
        <v>1119230.6404993343</v>
      </c>
      <c r="R268"/>
      <c r="S268"/>
      <c r="T268"/>
      <c r="U268"/>
      <c r="V268"/>
      <c r="W268"/>
      <c r="X268"/>
      <c r="Y268"/>
      <c r="Z268"/>
    </row>
    <row r="269" spans="2:26" hidden="1" outlineLevel="1" x14ac:dyDescent="0.25">
      <c r="B269" s="58"/>
      <c r="C269" s="255"/>
      <c r="I269" s="25"/>
      <c r="J269" s="25"/>
      <c r="K269" s="25"/>
      <c r="L269" s="264">
        <v>105</v>
      </c>
      <c r="M269" s="25">
        <v>1271906.1331953048</v>
      </c>
      <c r="N269" s="328">
        <f t="shared" si="120"/>
        <v>1271906.1331953048</v>
      </c>
      <c r="R269"/>
      <c r="S269"/>
      <c r="T269"/>
      <c r="U269"/>
      <c r="V269"/>
      <c r="W269"/>
      <c r="X269"/>
      <c r="Y269"/>
      <c r="Z269"/>
    </row>
    <row r="270" spans="2:26" hidden="1" outlineLevel="1" x14ac:dyDescent="0.25">
      <c r="B270" s="58"/>
      <c r="C270" s="255"/>
      <c r="I270" s="25"/>
      <c r="J270" s="25"/>
      <c r="K270" s="25"/>
      <c r="L270" s="264">
        <v>106</v>
      </c>
      <c r="M270" s="25">
        <v>1112370.4436294429</v>
      </c>
      <c r="N270" s="328">
        <f t="shared" si="120"/>
        <v>1112370.4436294429</v>
      </c>
      <c r="R270"/>
      <c r="S270"/>
      <c r="T270"/>
      <c r="U270"/>
      <c r="V270"/>
      <c r="W270"/>
      <c r="X270"/>
      <c r="Y270"/>
      <c r="Z270"/>
    </row>
    <row r="271" spans="2:26" hidden="1" outlineLevel="1" x14ac:dyDescent="0.25">
      <c r="B271" s="58"/>
      <c r="C271" s="255"/>
      <c r="I271" s="25"/>
      <c r="J271" s="25"/>
      <c r="K271" s="25"/>
      <c r="L271" s="264">
        <v>107</v>
      </c>
      <c r="M271" s="25">
        <v>902261.56204853894</v>
      </c>
      <c r="N271" s="328">
        <f t="shared" si="120"/>
        <v>902261.56204853894</v>
      </c>
      <c r="R271"/>
      <c r="S271"/>
      <c r="T271"/>
      <c r="U271"/>
      <c r="V271"/>
      <c r="W271"/>
      <c r="X271"/>
      <c r="Y271"/>
      <c r="Z271"/>
    </row>
    <row r="272" spans="2:26" hidden="1" outlineLevel="1" x14ac:dyDescent="0.25">
      <c r="B272" s="58"/>
      <c r="C272" s="255"/>
      <c r="I272" s="25"/>
      <c r="J272" s="25"/>
      <c r="K272" s="25"/>
      <c r="L272" s="264">
        <v>108</v>
      </c>
      <c r="M272" s="25">
        <v>1783918.7229218814</v>
      </c>
      <c r="N272" s="328">
        <f t="shared" si="120"/>
        <v>1783918.7229218814</v>
      </c>
      <c r="R272"/>
      <c r="S272"/>
      <c r="T272"/>
      <c r="U272"/>
      <c r="V272"/>
      <c r="W272"/>
      <c r="X272"/>
      <c r="Y272"/>
      <c r="Z272"/>
    </row>
    <row r="273" spans="2:26" hidden="1" outlineLevel="1" x14ac:dyDescent="0.25">
      <c r="B273" s="58"/>
      <c r="C273" s="255"/>
      <c r="I273" s="25"/>
      <c r="J273" s="25"/>
      <c r="K273" s="25"/>
      <c r="L273" s="264">
        <v>109</v>
      </c>
      <c r="M273" s="25">
        <v>1013878.8379807587</v>
      </c>
      <c r="N273" s="328">
        <f t="shared" si="120"/>
        <v>1013878.8379807587</v>
      </c>
      <c r="R273"/>
      <c r="S273"/>
      <c r="T273"/>
      <c r="U273"/>
      <c r="V273"/>
      <c r="W273"/>
      <c r="X273"/>
      <c r="Y273"/>
      <c r="Z273"/>
    </row>
    <row r="274" spans="2:26" hidden="1" outlineLevel="1" x14ac:dyDescent="0.25">
      <c r="B274" s="58"/>
      <c r="C274" s="255"/>
      <c r="I274" s="25"/>
      <c r="J274" s="25"/>
      <c r="K274" s="25"/>
      <c r="L274" s="264">
        <v>110</v>
      </c>
      <c r="M274" s="25">
        <v>758582.52164444898</v>
      </c>
      <c r="N274" s="328">
        <f t="shared" si="120"/>
        <v>758582.52164444898</v>
      </c>
      <c r="R274"/>
      <c r="S274"/>
      <c r="T274"/>
      <c r="U274"/>
      <c r="V274"/>
      <c r="W274"/>
      <c r="X274"/>
      <c r="Y274"/>
      <c r="Z274"/>
    </row>
    <row r="275" spans="2:26" hidden="1" outlineLevel="1" x14ac:dyDescent="0.25">
      <c r="B275" s="58"/>
      <c r="C275" s="255"/>
      <c r="I275" s="25"/>
      <c r="J275" s="25"/>
      <c r="K275" s="25"/>
      <c r="L275" s="264">
        <v>111</v>
      </c>
      <c r="M275" s="25">
        <v>1577203.4544222446</v>
      </c>
      <c r="N275" s="328">
        <f t="shared" si="120"/>
        <v>1577203.4544222446</v>
      </c>
      <c r="R275"/>
      <c r="S275"/>
      <c r="T275"/>
      <c r="U275"/>
      <c r="V275"/>
      <c r="W275"/>
      <c r="X275"/>
      <c r="Y275"/>
      <c r="Z275"/>
    </row>
    <row r="276" spans="2:26" hidden="1" outlineLevel="1" x14ac:dyDescent="0.25">
      <c r="B276" s="58"/>
      <c r="C276" s="255"/>
      <c r="I276" s="25"/>
      <c r="J276" s="25"/>
      <c r="K276" s="25"/>
      <c r="L276" s="264">
        <v>112</v>
      </c>
      <c r="M276" s="25">
        <v>512272.91655940557</v>
      </c>
      <c r="N276" s="328">
        <f t="shared" si="120"/>
        <v>512272.91655940557</v>
      </c>
      <c r="R276"/>
      <c r="S276"/>
      <c r="T276"/>
      <c r="U276"/>
      <c r="V276"/>
      <c r="W276"/>
      <c r="X276"/>
      <c r="Y276"/>
      <c r="Z276"/>
    </row>
    <row r="277" spans="2:26" hidden="1" outlineLevel="1" x14ac:dyDescent="0.25">
      <c r="B277" s="58"/>
      <c r="C277" s="255"/>
      <c r="I277" s="25"/>
      <c r="J277" s="25"/>
      <c r="K277" s="25"/>
      <c r="L277" s="264">
        <v>113</v>
      </c>
      <c r="M277" s="25">
        <v>1129585.4726436331</v>
      </c>
      <c r="N277" s="328">
        <f t="shared" si="120"/>
        <v>1129585.4726436331</v>
      </c>
      <c r="R277"/>
      <c r="S277"/>
      <c r="T277"/>
      <c r="U277"/>
      <c r="V277"/>
      <c r="W277"/>
      <c r="X277"/>
      <c r="Y277"/>
      <c r="Z277"/>
    </row>
    <row r="278" spans="2:26" hidden="1" outlineLevel="1" x14ac:dyDescent="0.25">
      <c r="B278" s="58"/>
      <c r="C278" s="255"/>
      <c r="I278" s="25"/>
      <c r="J278" s="25"/>
      <c r="K278" s="25"/>
      <c r="L278" s="264">
        <v>114</v>
      </c>
      <c r="M278" s="25">
        <v>1209968.1743108374</v>
      </c>
      <c r="N278" s="328">
        <f t="shared" si="120"/>
        <v>1209968.1743108374</v>
      </c>
      <c r="R278"/>
      <c r="S278"/>
      <c r="T278"/>
      <c r="U278"/>
      <c r="V278"/>
      <c r="W278"/>
      <c r="X278"/>
      <c r="Y278"/>
      <c r="Z278"/>
    </row>
    <row r="279" spans="2:26" hidden="1" outlineLevel="1" x14ac:dyDescent="0.25">
      <c r="B279" s="58"/>
      <c r="C279" s="255"/>
      <c r="I279" s="25"/>
      <c r="J279" s="25"/>
      <c r="K279" s="25"/>
      <c r="L279" s="264">
        <v>115</v>
      </c>
      <c r="M279" s="25">
        <v>230356.47554585192</v>
      </c>
      <c r="N279" s="328">
        <f t="shared" si="120"/>
        <v>230356.47554585192</v>
      </c>
      <c r="R279"/>
      <c r="S279"/>
      <c r="T279"/>
      <c r="U279"/>
      <c r="V279"/>
      <c r="W279"/>
      <c r="X279"/>
      <c r="Y279"/>
      <c r="Z279"/>
    </row>
    <row r="280" spans="2:26" hidden="1" outlineLevel="1" x14ac:dyDescent="0.25">
      <c r="B280" s="58"/>
      <c r="C280" s="255"/>
      <c r="I280" s="25"/>
      <c r="J280" s="25"/>
      <c r="K280" s="25"/>
      <c r="L280" s="264">
        <v>116</v>
      </c>
      <c r="M280" s="25">
        <v>-38345.026440051239</v>
      </c>
      <c r="N280" s="328">
        <f t="shared" si="120"/>
        <v>-38345.026440051239</v>
      </c>
      <c r="R280"/>
      <c r="S280"/>
      <c r="T280"/>
      <c r="U280"/>
      <c r="V280"/>
      <c r="W280"/>
      <c r="X280"/>
      <c r="Y280"/>
      <c r="Z280"/>
    </row>
    <row r="281" spans="2:26" hidden="1" outlineLevel="1" x14ac:dyDescent="0.25">
      <c r="B281" s="58"/>
      <c r="C281" s="255"/>
      <c r="I281" s="25"/>
      <c r="J281" s="25"/>
      <c r="K281" s="25"/>
      <c r="L281" s="264">
        <v>117</v>
      </c>
      <c r="M281" s="25">
        <v>208930.31310126942</v>
      </c>
      <c r="N281" s="328">
        <f t="shared" si="120"/>
        <v>208930.31310126942</v>
      </c>
      <c r="R281"/>
      <c r="S281"/>
      <c r="T281"/>
      <c r="U281"/>
      <c r="V281"/>
      <c r="W281"/>
      <c r="X281"/>
      <c r="Y281"/>
      <c r="Z281"/>
    </row>
    <row r="282" spans="2:26" hidden="1" outlineLevel="1" x14ac:dyDescent="0.25">
      <c r="B282" s="58"/>
      <c r="C282" s="255"/>
      <c r="I282" s="25"/>
      <c r="J282" s="25"/>
      <c r="K282" s="25"/>
      <c r="L282" s="264">
        <v>118</v>
      </c>
      <c r="M282" s="25">
        <v>922260.10853975266</v>
      </c>
      <c r="N282" s="328">
        <f t="shared" si="120"/>
        <v>922260.10853975266</v>
      </c>
      <c r="R282"/>
      <c r="S282"/>
      <c r="T282"/>
      <c r="U282"/>
      <c r="V282"/>
      <c r="W282"/>
      <c r="X282"/>
      <c r="Y282"/>
      <c r="Z282"/>
    </row>
    <row r="283" spans="2:26" hidden="1" outlineLevel="1" x14ac:dyDescent="0.25">
      <c r="B283" s="58"/>
      <c r="C283" s="255"/>
      <c r="I283" s="25"/>
      <c r="J283" s="25"/>
      <c r="K283" s="25"/>
      <c r="L283" s="264">
        <v>119</v>
      </c>
      <c r="M283" s="25">
        <v>1339889.1620717272</v>
      </c>
      <c r="N283" s="328">
        <f t="shared" si="120"/>
        <v>1339889.1620717272</v>
      </c>
      <c r="R283"/>
      <c r="S283"/>
      <c r="T283"/>
      <c r="U283"/>
      <c r="V283"/>
      <c r="W283"/>
      <c r="X283"/>
      <c r="Y283"/>
      <c r="Z283"/>
    </row>
    <row r="284" spans="2:26" hidden="1" outlineLevel="1" x14ac:dyDescent="0.25">
      <c r="B284" s="58"/>
      <c r="C284" s="255"/>
      <c r="I284" s="25"/>
      <c r="J284" s="25"/>
      <c r="K284" s="25"/>
      <c r="L284" s="264">
        <v>120</v>
      </c>
      <c r="M284" s="25">
        <v>973863.43570483907</v>
      </c>
      <c r="N284" s="328">
        <f t="shared" si="120"/>
        <v>973863.43570483907</v>
      </c>
      <c r="R284"/>
      <c r="S284"/>
      <c r="T284"/>
      <c r="U284"/>
      <c r="V284"/>
      <c r="W284"/>
      <c r="X284"/>
      <c r="Y284"/>
      <c r="Z284"/>
    </row>
    <row r="285" spans="2:26" hidden="1" outlineLevel="1" x14ac:dyDescent="0.25">
      <c r="B285" s="58"/>
      <c r="C285" s="255"/>
      <c r="I285" s="25"/>
      <c r="J285" s="25"/>
      <c r="K285" s="25"/>
      <c r="L285" s="264">
        <v>121</v>
      </c>
      <c r="M285" s="25">
        <v>563275.47310205211</v>
      </c>
      <c r="N285" s="328">
        <f t="shared" si="120"/>
        <v>563275.47310205211</v>
      </c>
      <c r="R285"/>
      <c r="S285"/>
      <c r="T285"/>
      <c r="U285"/>
      <c r="V285"/>
      <c r="W285"/>
      <c r="X285"/>
      <c r="Y285"/>
      <c r="Z285"/>
    </row>
    <row r="286" spans="2:26" hidden="1" outlineLevel="1" x14ac:dyDescent="0.25">
      <c r="B286" s="58"/>
      <c r="C286" s="255"/>
      <c r="I286" s="25"/>
      <c r="J286" s="25"/>
      <c r="K286" s="25"/>
      <c r="L286" s="264">
        <v>122</v>
      </c>
      <c r="M286" s="25">
        <v>1540173.2446409727</v>
      </c>
      <c r="N286" s="328">
        <f t="shared" si="120"/>
        <v>1540173.2446409727</v>
      </c>
      <c r="R286"/>
      <c r="S286"/>
      <c r="T286"/>
      <c r="U286"/>
      <c r="V286"/>
      <c r="W286"/>
      <c r="X286"/>
      <c r="Y286"/>
      <c r="Z286"/>
    </row>
    <row r="287" spans="2:26" hidden="1" outlineLevel="1" x14ac:dyDescent="0.25">
      <c r="B287" s="58"/>
      <c r="C287" s="255"/>
      <c r="I287" s="25"/>
      <c r="J287" s="25"/>
      <c r="K287" s="25"/>
      <c r="L287" s="264">
        <v>123</v>
      </c>
      <c r="M287" s="25">
        <v>2138047.1530118929</v>
      </c>
      <c r="N287" s="328">
        <f t="shared" si="120"/>
        <v>2138047.1530118929</v>
      </c>
      <c r="R287"/>
      <c r="S287"/>
      <c r="T287"/>
      <c r="U287"/>
      <c r="V287"/>
      <c r="W287"/>
      <c r="X287"/>
      <c r="Y287"/>
      <c r="Z287"/>
    </row>
    <row r="288" spans="2:26" hidden="1" outlineLevel="1" x14ac:dyDescent="0.25">
      <c r="B288" s="58"/>
      <c r="C288" s="255"/>
      <c r="I288" s="25"/>
      <c r="J288" s="25"/>
      <c r="K288" s="25"/>
      <c r="L288" s="264">
        <v>124</v>
      </c>
      <c r="M288" s="25">
        <v>1418822.456269453</v>
      </c>
      <c r="N288" s="328">
        <f t="shared" si="120"/>
        <v>1418822.456269453</v>
      </c>
      <c r="R288"/>
      <c r="S288"/>
      <c r="T288"/>
      <c r="U288"/>
      <c r="V288"/>
      <c r="W288"/>
      <c r="X288"/>
      <c r="Y288"/>
      <c r="Z288"/>
    </row>
    <row r="289" spans="2:26" hidden="1" outlineLevel="1" x14ac:dyDescent="0.25">
      <c r="B289" s="58"/>
      <c r="C289" s="255"/>
      <c r="I289" s="25"/>
      <c r="J289" s="25"/>
      <c r="K289" s="25"/>
      <c r="L289" s="264">
        <v>125</v>
      </c>
      <c r="M289" s="25">
        <v>931291.37373361643</v>
      </c>
      <c r="N289" s="328">
        <f t="shared" si="120"/>
        <v>931291.37373361643</v>
      </c>
      <c r="R289"/>
      <c r="S289"/>
      <c r="T289"/>
      <c r="U289"/>
      <c r="V289"/>
      <c r="W289"/>
      <c r="X289"/>
      <c r="Y289"/>
      <c r="Z289"/>
    </row>
    <row r="290" spans="2:26" hidden="1" outlineLevel="1" x14ac:dyDescent="0.25">
      <c r="B290" s="58"/>
      <c r="C290" s="255"/>
      <c r="I290" s="25"/>
      <c r="J290" s="25"/>
      <c r="K290" s="25"/>
      <c r="L290" s="264">
        <v>126</v>
      </c>
      <c r="M290" s="25">
        <v>486544.94385336258</v>
      </c>
      <c r="N290" s="328">
        <f t="shared" si="120"/>
        <v>486544.94385336258</v>
      </c>
      <c r="R290"/>
      <c r="S290"/>
      <c r="T290"/>
      <c r="U290"/>
      <c r="V290"/>
      <c r="W290"/>
      <c r="X290"/>
      <c r="Y290"/>
      <c r="Z290"/>
    </row>
    <row r="291" spans="2:26" hidden="1" outlineLevel="1" x14ac:dyDescent="0.25">
      <c r="B291" s="58"/>
      <c r="C291" s="255"/>
      <c r="I291" s="25"/>
      <c r="J291" s="25"/>
      <c r="K291" s="25"/>
      <c r="L291" s="264">
        <v>127</v>
      </c>
      <c r="M291" s="25">
        <v>848247.02483370458</v>
      </c>
      <c r="N291" s="328">
        <f t="shared" si="120"/>
        <v>848247.02483370458</v>
      </c>
      <c r="R291"/>
      <c r="S291"/>
      <c r="T291"/>
      <c r="U291"/>
      <c r="V291"/>
      <c r="W291"/>
      <c r="X291"/>
      <c r="Y291"/>
      <c r="Z291"/>
    </row>
    <row r="292" spans="2:26" hidden="1" outlineLevel="1" x14ac:dyDescent="0.25">
      <c r="B292" s="58"/>
      <c r="C292" s="255"/>
      <c r="I292" s="25"/>
      <c r="J292" s="25"/>
      <c r="K292" s="25"/>
      <c r="L292" s="264">
        <v>128</v>
      </c>
      <c r="M292" s="25">
        <v>1703479.0510644501</v>
      </c>
      <c r="N292" s="328">
        <f t="shared" si="120"/>
        <v>1703479.0510644501</v>
      </c>
      <c r="R292"/>
      <c r="S292"/>
      <c r="T292"/>
      <c r="U292"/>
      <c r="V292"/>
      <c r="W292"/>
      <c r="X292"/>
      <c r="Y292"/>
      <c r="Z292"/>
    </row>
    <row r="293" spans="2:26" hidden="1" outlineLevel="1" x14ac:dyDescent="0.25">
      <c r="B293" s="58"/>
      <c r="C293" s="255"/>
      <c r="I293" s="25"/>
      <c r="J293" s="25"/>
      <c r="K293" s="25"/>
      <c r="L293" s="264">
        <v>129</v>
      </c>
      <c r="M293" s="25">
        <v>1823010.7896795655</v>
      </c>
      <c r="N293" s="328">
        <f t="shared" ref="N293:N356" si="121">IFERROR(M293, "")</f>
        <v>1823010.7896795655</v>
      </c>
      <c r="R293"/>
      <c r="S293"/>
      <c r="T293"/>
      <c r="U293"/>
      <c r="V293"/>
      <c r="W293"/>
      <c r="X293"/>
      <c r="Y293"/>
      <c r="Z293"/>
    </row>
    <row r="294" spans="2:26" hidden="1" outlineLevel="1" x14ac:dyDescent="0.25">
      <c r="B294" s="58"/>
      <c r="C294" s="255"/>
      <c r="I294" s="25"/>
      <c r="J294" s="25"/>
      <c r="K294" s="25"/>
      <c r="L294" s="264">
        <v>130</v>
      </c>
      <c r="M294" s="25">
        <v>1816014.384386065</v>
      </c>
      <c r="N294" s="328">
        <f t="shared" si="121"/>
        <v>1816014.384386065</v>
      </c>
      <c r="R294"/>
      <c r="S294"/>
      <c r="T294"/>
      <c r="U294"/>
      <c r="V294"/>
      <c r="W294"/>
      <c r="X294"/>
      <c r="Y294"/>
      <c r="Z294"/>
    </row>
    <row r="295" spans="2:26" hidden="1" outlineLevel="1" x14ac:dyDescent="0.25">
      <c r="B295" s="58"/>
      <c r="C295" s="255"/>
      <c r="I295" s="25"/>
      <c r="J295" s="25"/>
      <c r="K295" s="25"/>
      <c r="L295" s="264">
        <v>131</v>
      </c>
      <c r="M295" s="25">
        <v>582189.59813106235</v>
      </c>
      <c r="N295" s="328">
        <f t="shared" si="121"/>
        <v>582189.59813106235</v>
      </c>
      <c r="R295"/>
      <c r="S295"/>
      <c r="T295"/>
      <c r="U295"/>
      <c r="V295"/>
      <c r="W295"/>
      <c r="X295"/>
      <c r="Y295"/>
      <c r="Z295"/>
    </row>
    <row r="296" spans="2:26" hidden="1" outlineLevel="1" x14ac:dyDescent="0.25">
      <c r="B296" s="58"/>
      <c r="C296" s="255"/>
      <c r="I296" s="25"/>
      <c r="J296" s="25"/>
      <c r="K296" s="25"/>
      <c r="L296" s="264">
        <v>132</v>
      </c>
      <c r="M296" s="25">
        <v>967406.15554983285</v>
      </c>
      <c r="N296" s="328">
        <f t="shared" si="121"/>
        <v>967406.15554983285</v>
      </c>
      <c r="R296"/>
      <c r="S296"/>
      <c r="T296"/>
      <c r="U296"/>
      <c r="V296"/>
      <c r="W296"/>
      <c r="X296"/>
      <c r="Y296"/>
      <c r="Z296"/>
    </row>
    <row r="297" spans="2:26" hidden="1" outlineLevel="1" x14ac:dyDescent="0.25">
      <c r="B297" s="58"/>
      <c r="C297" s="255"/>
      <c r="I297" s="25"/>
      <c r="J297" s="25"/>
      <c r="K297" s="25"/>
      <c r="L297" s="264">
        <v>133</v>
      </c>
      <c r="M297" s="25">
        <v>1177561.4408708604</v>
      </c>
      <c r="N297" s="328">
        <f t="shared" si="121"/>
        <v>1177561.4408708604</v>
      </c>
      <c r="R297"/>
      <c r="S297"/>
      <c r="T297"/>
      <c r="U297"/>
      <c r="V297"/>
      <c r="W297"/>
      <c r="X297"/>
      <c r="Y297"/>
      <c r="Z297"/>
    </row>
    <row r="298" spans="2:26" hidden="1" outlineLevel="1" x14ac:dyDescent="0.25">
      <c r="B298" s="58"/>
      <c r="C298" s="255"/>
      <c r="I298" s="25"/>
      <c r="J298" s="25"/>
      <c r="K298" s="25"/>
      <c r="L298" s="264">
        <v>134</v>
      </c>
      <c r="M298" s="25">
        <v>837964.31853575411</v>
      </c>
      <c r="N298" s="328">
        <f t="shared" si="121"/>
        <v>837964.31853575411</v>
      </c>
      <c r="R298"/>
      <c r="S298"/>
      <c r="T298"/>
      <c r="U298"/>
      <c r="V298"/>
      <c r="W298"/>
      <c r="X298"/>
      <c r="Y298"/>
      <c r="Z298"/>
    </row>
    <row r="299" spans="2:26" hidden="1" outlineLevel="1" x14ac:dyDescent="0.25">
      <c r="B299" s="58"/>
      <c r="C299" s="255"/>
      <c r="I299" s="25"/>
      <c r="J299" s="25"/>
      <c r="K299" s="25"/>
      <c r="L299" s="264">
        <v>135</v>
      </c>
      <c r="M299" s="25">
        <v>824972.19100476836</v>
      </c>
      <c r="N299" s="328">
        <f t="shared" si="121"/>
        <v>824972.19100476836</v>
      </c>
      <c r="R299"/>
      <c r="S299"/>
      <c r="T299"/>
      <c r="U299"/>
      <c r="V299"/>
      <c r="W299"/>
      <c r="X299"/>
      <c r="Y299"/>
      <c r="Z299"/>
    </row>
    <row r="300" spans="2:26" hidden="1" outlineLevel="1" x14ac:dyDescent="0.25">
      <c r="B300" s="58"/>
      <c r="C300" s="255"/>
      <c r="I300" s="25"/>
      <c r="J300" s="25"/>
      <c r="K300" s="25"/>
      <c r="L300" s="264">
        <v>136</v>
      </c>
      <c r="M300" s="25">
        <v>1025299.7679789751</v>
      </c>
      <c r="N300" s="328">
        <f t="shared" si="121"/>
        <v>1025299.7679789751</v>
      </c>
      <c r="R300"/>
      <c r="S300"/>
      <c r="T300"/>
      <c r="U300"/>
      <c r="V300"/>
      <c r="W300"/>
      <c r="X300"/>
      <c r="Y300"/>
      <c r="Z300"/>
    </row>
    <row r="301" spans="2:26" hidden="1" outlineLevel="1" x14ac:dyDescent="0.25">
      <c r="B301" s="58"/>
      <c r="C301" s="255"/>
      <c r="I301" s="25"/>
      <c r="J301" s="25"/>
      <c r="K301" s="25"/>
      <c r="L301" s="264">
        <v>137</v>
      </c>
      <c r="M301" s="25">
        <v>599477.16628474998</v>
      </c>
      <c r="N301" s="328">
        <f t="shared" si="121"/>
        <v>599477.16628474998</v>
      </c>
      <c r="R301"/>
      <c r="S301"/>
      <c r="T301"/>
      <c r="U301"/>
      <c r="V301"/>
      <c r="W301"/>
      <c r="X301"/>
      <c r="Y301"/>
      <c r="Z301"/>
    </row>
    <row r="302" spans="2:26" hidden="1" outlineLevel="1" x14ac:dyDescent="0.25">
      <c r="B302" s="58"/>
      <c r="C302" s="255"/>
      <c r="I302" s="25"/>
      <c r="J302" s="25"/>
      <c r="K302" s="25"/>
      <c r="L302" s="264">
        <v>138</v>
      </c>
      <c r="M302" s="25">
        <v>1120511.2176723797</v>
      </c>
      <c r="N302" s="328">
        <f t="shared" si="121"/>
        <v>1120511.2176723797</v>
      </c>
      <c r="R302"/>
      <c r="S302"/>
      <c r="T302"/>
      <c r="U302"/>
      <c r="V302"/>
      <c r="W302"/>
      <c r="X302"/>
      <c r="Y302"/>
      <c r="Z302"/>
    </row>
    <row r="303" spans="2:26" hidden="1" outlineLevel="1" x14ac:dyDescent="0.25">
      <c r="B303" s="58"/>
      <c r="C303" s="255"/>
      <c r="I303" s="25"/>
      <c r="J303" s="25"/>
      <c r="K303" s="25"/>
      <c r="L303" s="264">
        <v>139</v>
      </c>
      <c r="M303" s="25">
        <v>741578.12666503515</v>
      </c>
      <c r="N303" s="328">
        <f t="shared" si="121"/>
        <v>741578.12666503515</v>
      </c>
      <c r="R303"/>
      <c r="S303"/>
      <c r="T303"/>
      <c r="U303"/>
      <c r="V303"/>
      <c r="W303"/>
      <c r="X303"/>
      <c r="Y303"/>
      <c r="Z303"/>
    </row>
    <row r="304" spans="2:26" hidden="1" outlineLevel="1" x14ac:dyDescent="0.25">
      <c r="B304" s="58"/>
      <c r="C304" s="255"/>
      <c r="I304" s="25"/>
      <c r="J304" s="25"/>
      <c r="K304" s="25"/>
      <c r="L304" s="264">
        <v>140</v>
      </c>
      <c r="M304" s="25">
        <v>835856.52711435466</v>
      </c>
      <c r="N304" s="328">
        <f t="shared" si="121"/>
        <v>835856.52711435466</v>
      </c>
      <c r="R304"/>
      <c r="S304"/>
      <c r="T304"/>
      <c r="U304"/>
      <c r="V304"/>
      <c r="W304"/>
      <c r="X304"/>
      <c r="Y304"/>
      <c r="Z304"/>
    </row>
    <row r="305" spans="2:26" hidden="1" outlineLevel="1" x14ac:dyDescent="0.25">
      <c r="B305" s="58"/>
      <c r="C305" s="255"/>
      <c r="I305" s="25"/>
      <c r="J305" s="25"/>
      <c r="K305" s="25"/>
      <c r="L305" s="264">
        <v>141</v>
      </c>
      <c r="M305" s="25">
        <v>1346188.2090649849</v>
      </c>
      <c r="N305" s="328">
        <f t="shared" si="121"/>
        <v>1346188.2090649849</v>
      </c>
      <c r="R305"/>
      <c r="S305"/>
      <c r="T305"/>
      <c r="U305"/>
      <c r="V305"/>
      <c r="W305"/>
      <c r="X305"/>
      <c r="Y305"/>
      <c r="Z305"/>
    </row>
    <row r="306" spans="2:26" hidden="1" outlineLevel="1" x14ac:dyDescent="0.25">
      <c r="B306" s="58"/>
      <c r="C306" s="255"/>
      <c r="I306" s="25"/>
      <c r="J306" s="25"/>
      <c r="K306" s="25"/>
      <c r="L306" s="264">
        <v>142</v>
      </c>
      <c r="M306" s="25">
        <v>453114.85669014632</v>
      </c>
      <c r="N306" s="328">
        <f t="shared" si="121"/>
        <v>453114.85669014632</v>
      </c>
      <c r="R306"/>
      <c r="S306"/>
      <c r="T306"/>
      <c r="U306"/>
      <c r="V306"/>
      <c r="W306"/>
      <c r="X306"/>
      <c r="Y306"/>
      <c r="Z306"/>
    </row>
    <row r="307" spans="2:26" hidden="1" outlineLevel="1" x14ac:dyDescent="0.25">
      <c r="B307" s="58"/>
      <c r="C307" s="255"/>
      <c r="I307" s="25"/>
      <c r="J307" s="25"/>
      <c r="K307" s="25"/>
      <c r="L307" s="264">
        <v>143</v>
      </c>
      <c r="M307" s="25">
        <v>1377211.9484040544</v>
      </c>
      <c r="N307" s="328">
        <f t="shared" si="121"/>
        <v>1377211.9484040544</v>
      </c>
      <c r="R307"/>
      <c r="S307"/>
      <c r="T307"/>
      <c r="U307"/>
      <c r="V307"/>
      <c r="W307"/>
      <c r="X307"/>
      <c r="Y307"/>
      <c r="Z307"/>
    </row>
    <row r="308" spans="2:26" hidden="1" outlineLevel="1" x14ac:dyDescent="0.25">
      <c r="B308" s="58"/>
      <c r="C308" s="255"/>
      <c r="I308" s="25"/>
      <c r="J308" s="25"/>
      <c r="K308" s="25"/>
      <c r="L308" s="264">
        <v>144</v>
      </c>
      <c r="M308" s="25">
        <v>493828.47179865825</v>
      </c>
      <c r="N308" s="328">
        <f t="shared" si="121"/>
        <v>493828.47179865825</v>
      </c>
      <c r="R308"/>
      <c r="S308"/>
      <c r="T308"/>
      <c r="U308"/>
      <c r="V308"/>
      <c r="W308"/>
      <c r="X308"/>
      <c r="Y308"/>
      <c r="Z308"/>
    </row>
    <row r="309" spans="2:26" hidden="1" outlineLevel="1" x14ac:dyDescent="0.25">
      <c r="B309" s="58"/>
      <c r="C309" s="255"/>
      <c r="I309" s="25"/>
      <c r="J309" s="25"/>
      <c r="K309" s="25"/>
      <c r="L309" s="264">
        <v>145</v>
      </c>
      <c r="M309" s="25">
        <v>164133.68620477791</v>
      </c>
      <c r="N309" s="328">
        <f t="shared" si="121"/>
        <v>164133.68620477791</v>
      </c>
      <c r="R309"/>
      <c r="S309"/>
      <c r="T309"/>
      <c r="U309"/>
      <c r="V309"/>
      <c r="W309"/>
      <c r="X309"/>
      <c r="Y309"/>
      <c r="Z309"/>
    </row>
    <row r="310" spans="2:26" hidden="1" outlineLevel="1" x14ac:dyDescent="0.25">
      <c r="B310" s="58"/>
      <c r="C310" s="255"/>
      <c r="I310" s="25"/>
      <c r="J310" s="25"/>
      <c r="K310" s="25"/>
      <c r="L310" s="264">
        <v>146</v>
      </c>
      <c r="M310" s="25">
        <v>1882969.0608423275</v>
      </c>
      <c r="N310" s="328">
        <f t="shared" si="121"/>
        <v>1882969.0608423275</v>
      </c>
      <c r="R310"/>
      <c r="S310"/>
      <c r="T310"/>
      <c r="U310"/>
      <c r="V310"/>
      <c r="W310"/>
      <c r="X310"/>
      <c r="Y310"/>
      <c r="Z310"/>
    </row>
    <row r="311" spans="2:26" hidden="1" outlineLevel="1" x14ac:dyDescent="0.25">
      <c r="B311" s="58"/>
      <c r="C311" s="255"/>
      <c r="I311" s="25"/>
      <c r="J311" s="25"/>
      <c r="K311" s="25"/>
      <c r="L311" s="264">
        <v>147</v>
      </c>
      <c r="M311" s="25">
        <v>1109554.2868602246</v>
      </c>
      <c r="N311" s="328">
        <f t="shared" si="121"/>
        <v>1109554.2868602246</v>
      </c>
      <c r="R311"/>
      <c r="S311"/>
      <c r="T311"/>
      <c r="U311"/>
      <c r="V311"/>
      <c r="W311"/>
      <c r="X311"/>
      <c r="Y311"/>
      <c r="Z311"/>
    </row>
    <row r="312" spans="2:26" hidden="1" outlineLevel="1" x14ac:dyDescent="0.25">
      <c r="B312" s="58"/>
      <c r="C312" s="255"/>
      <c r="I312" s="25"/>
      <c r="J312" s="25"/>
      <c r="K312" s="25"/>
      <c r="L312" s="264">
        <v>148</v>
      </c>
      <c r="M312" s="25">
        <v>1362775.2125377704</v>
      </c>
      <c r="N312" s="328">
        <f t="shared" si="121"/>
        <v>1362775.2125377704</v>
      </c>
      <c r="R312"/>
      <c r="S312"/>
      <c r="T312"/>
      <c r="U312"/>
      <c r="V312"/>
      <c r="W312"/>
      <c r="X312"/>
      <c r="Y312"/>
      <c r="Z312"/>
    </row>
    <row r="313" spans="2:26" hidden="1" outlineLevel="1" x14ac:dyDescent="0.25">
      <c r="B313" s="58"/>
      <c r="C313" s="255"/>
      <c r="I313" s="25"/>
      <c r="J313" s="25"/>
      <c r="K313" s="25"/>
      <c r="L313" s="264">
        <v>149</v>
      </c>
      <c r="M313" s="25">
        <v>1122142.5461397571</v>
      </c>
      <c r="N313" s="328">
        <f t="shared" si="121"/>
        <v>1122142.5461397571</v>
      </c>
      <c r="R313"/>
      <c r="S313"/>
      <c r="T313"/>
      <c r="U313"/>
      <c r="V313"/>
      <c r="W313"/>
      <c r="X313"/>
      <c r="Y313"/>
      <c r="Z313"/>
    </row>
    <row r="314" spans="2:26" hidden="1" outlineLevel="1" x14ac:dyDescent="0.25">
      <c r="B314" s="58"/>
      <c r="C314" s="255"/>
      <c r="I314" s="25"/>
      <c r="J314" s="25"/>
      <c r="K314" s="25"/>
      <c r="L314" s="264">
        <v>150</v>
      </c>
      <c r="M314" s="25">
        <v>442995.96388570324</v>
      </c>
      <c r="N314" s="328">
        <f t="shared" si="121"/>
        <v>442995.96388570324</v>
      </c>
      <c r="R314"/>
      <c r="S314"/>
      <c r="T314"/>
      <c r="U314"/>
      <c r="V314"/>
      <c r="W314"/>
      <c r="X314"/>
      <c r="Y314"/>
      <c r="Z314"/>
    </row>
    <row r="315" spans="2:26" hidden="1" outlineLevel="1" x14ac:dyDescent="0.25">
      <c r="B315" s="58"/>
      <c r="C315" s="255"/>
      <c r="I315" s="25"/>
      <c r="J315" s="25"/>
      <c r="K315" s="25"/>
      <c r="L315" s="264">
        <v>151</v>
      </c>
      <c r="M315" s="25">
        <v>2192994.7632475034</v>
      </c>
      <c r="N315" s="328">
        <f t="shared" si="121"/>
        <v>2192994.7632475034</v>
      </c>
      <c r="R315"/>
      <c r="S315"/>
      <c r="T315"/>
      <c r="U315"/>
      <c r="V315"/>
      <c r="W315"/>
      <c r="X315"/>
      <c r="Y315"/>
      <c r="Z315"/>
    </row>
    <row r="316" spans="2:26" hidden="1" outlineLevel="1" x14ac:dyDescent="0.25">
      <c r="B316" s="58"/>
      <c r="C316" s="255"/>
      <c r="I316" s="25"/>
      <c r="J316" s="25"/>
      <c r="K316" s="25"/>
      <c r="L316" s="264">
        <v>152</v>
      </c>
      <c r="M316" s="25">
        <v>1788780.5901270511</v>
      </c>
      <c r="N316" s="328">
        <f t="shared" si="121"/>
        <v>1788780.5901270511</v>
      </c>
      <c r="R316"/>
      <c r="S316"/>
      <c r="T316"/>
      <c r="U316"/>
      <c r="V316"/>
      <c r="W316"/>
      <c r="X316"/>
      <c r="Y316"/>
      <c r="Z316"/>
    </row>
    <row r="317" spans="2:26" hidden="1" outlineLevel="1" x14ac:dyDescent="0.25">
      <c r="B317" s="58"/>
      <c r="C317" s="255"/>
      <c r="I317" s="25"/>
      <c r="J317" s="25"/>
      <c r="K317" s="25"/>
      <c r="L317" s="264">
        <v>153</v>
      </c>
      <c r="M317" s="25">
        <v>1026210.2576076173</v>
      </c>
      <c r="N317" s="328">
        <f t="shared" si="121"/>
        <v>1026210.2576076173</v>
      </c>
      <c r="R317"/>
      <c r="S317"/>
      <c r="T317"/>
      <c r="U317"/>
      <c r="V317"/>
      <c r="W317"/>
      <c r="X317"/>
      <c r="Y317"/>
      <c r="Z317"/>
    </row>
    <row r="318" spans="2:26" hidden="1" outlineLevel="1" x14ac:dyDescent="0.25">
      <c r="B318" s="58"/>
      <c r="C318" s="255"/>
      <c r="I318" s="25"/>
      <c r="J318" s="25"/>
      <c r="K318" s="25"/>
      <c r="L318" s="264">
        <v>154</v>
      </c>
      <c r="M318" s="25" t="e">
        <v>#NUM!</v>
      </c>
      <c r="N318" s="328" t="str">
        <f t="shared" si="121"/>
        <v/>
      </c>
      <c r="R318"/>
      <c r="S318"/>
      <c r="T318"/>
      <c r="U318"/>
      <c r="V318"/>
      <c r="W318"/>
      <c r="X318"/>
      <c r="Y318"/>
      <c r="Z318"/>
    </row>
    <row r="319" spans="2:26" hidden="1" outlineLevel="1" x14ac:dyDescent="0.25">
      <c r="B319" s="58"/>
      <c r="C319" s="255"/>
      <c r="I319" s="25"/>
      <c r="J319" s="25"/>
      <c r="K319" s="25"/>
      <c r="L319" s="264">
        <v>155</v>
      </c>
      <c r="M319" s="25">
        <v>1217617.7543523784</v>
      </c>
      <c r="N319" s="328">
        <f t="shared" si="121"/>
        <v>1217617.7543523784</v>
      </c>
      <c r="R319"/>
      <c r="S319"/>
      <c r="T319"/>
      <c r="U319"/>
      <c r="V319"/>
      <c r="W319"/>
      <c r="X319"/>
      <c r="Y319"/>
      <c r="Z319"/>
    </row>
    <row r="320" spans="2:26" hidden="1" outlineLevel="1" x14ac:dyDescent="0.25">
      <c r="B320" s="58"/>
      <c r="C320" s="255"/>
      <c r="I320" s="25"/>
      <c r="J320" s="25"/>
      <c r="K320" s="25"/>
      <c r="L320" s="264">
        <v>156</v>
      </c>
      <c r="M320" s="25">
        <v>1193255.5576683341</v>
      </c>
      <c r="N320" s="328">
        <f t="shared" si="121"/>
        <v>1193255.5576683341</v>
      </c>
      <c r="R320"/>
      <c r="S320"/>
      <c r="T320"/>
      <c r="U320"/>
      <c r="V320"/>
      <c r="W320"/>
      <c r="X320"/>
      <c r="Y320"/>
      <c r="Z320"/>
    </row>
    <row r="321" spans="2:26" hidden="1" outlineLevel="1" x14ac:dyDescent="0.25">
      <c r="B321" s="58"/>
      <c r="C321" s="255"/>
      <c r="I321" s="25"/>
      <c r="J321" s="25"/>
      <c r="K321" s="25"/>
      <c r="L321" s="264">
        <v>157</v>
      </c>
      <c r="M321" s="25">
        <v>1355523.0528573927</v>
      </c>
      <c r="N321" s="328">
        <f t="shared" si="121"/>
        <v>1355523.0528573927</v>
      </c>
      <c r="R321"/>
      <c r="S321"/>
      <c r="T321"/>
      <c r="U321"/>
      <c r="V321"/>
      <c r="W321"/>
      <c r="X321"/>
      <c r="Y321"/>
      <c r="Z321"/>
    </row>
    <row r="322" spans="2:26" hidden="1" outlineLevel="1" x14ac:dyDescent="0.25">
      <c r="B322" s="58"/>
      <c r="C322" s="255"/>
      <c r="I322" s="25"/>
      <c r="J322" s="25"/>
      <c r="K322" s="25"/>
      <c r="L322" s="264">
        <v>158</v>
      </c>
      <c r="M322" s="25">
        <v>789859.40606233734</v>
      </c>
      <c r="N322" s="328">
        <f t="shared" si="121"/>
        <v>789859.40606233734</v>
      </c>
      <c r="R322"/>
      <c r="S322"/>
      <c r="T322"/>
      <c r="U322"/>
      <c r="V322"/>
      <c r="W322"/>
      <c r="X322"/>
      <c r="Y322"/>
      <c r="Z322"/>
    </row>
    <row r="323" spans="2:26" hidden="1" outlineLevel="1" x14ac:dyDescent="0.25">
      <c r="B323" s="58"/>
      <c r="C323" s="255"/>
      <c r="I323" s="25"/>
      <c r="J323" s="25"/>
      <c r="K323" s="25"/>
      <c r="L323" s="264">
        <v>159</v>
      </c>
      <c r="M323" s="25">
        <v>577840.72094931453</v>
      </c>
      <c r="N323" s="328">
        <f t="shared" si="121"/>
        <v>577840.72094931453</v>
      </c>
      <c r="R323"/>
      <c r="S323"/>
      <c r="T323"/>
      <c r="U323"/>
      <c r="V323"/>
      <c r="W323"/>
      <c r="X323"/>
      <c r="Y323"/>
      <c r="Z323"/>
    </row>
    <row r="324" spans="2:26" hidden="1" outlineLevel="1" x14ac:dyDescent="0.25">
      <c r="B324" s="58"/>
      <c r="C324" s="255"/>
      <c r="I324" s="25"/>
      <c r="J324" s="25"/>
      <c r="K324" s="25"/>
      <c r="L324" s="264">
        <v>160</v>
      </c>
      <c r="M324" s="25">
        <v>906362.1698264085</v>
      </c>
      <c r="N324" s="328">
        <f t="shared" si="121"/>
        <v>906362.1698264085</v>
      </c>
      <c r="R324"/>
      <c r="S324"/>
      <c r="T324"/>
      <c r="U324"/>
      <c r="V324"/>
      <c r="W324"/>
      <c r="X324"/>
      <c r="Y324"/>
      <c r="Z324"/>
    </row>
    <row r="325" spans="2:26" hidden="1" outlineLevel="1" x14ac:dyDescent="0.25">
      <c r="B325" s="58"/>
      <c r="C325" s="255"/>
      <c r="I325" s="25"/>
      <c r="J325" s="25"/>
      <c r="K325" s="25"/>
      <c r="L325" s="264">
        <v>161</v>
      </c>
      <c r="M325" s="25">
        <v>1751757.1218436118</v>
      </c>
      <c r="N325" s="328">
        <f t="shared" si="121"/>
        <v>1751757.1218436118</v>
      </c>
      <c r="R325"/>
      <c r="S325"/>
      <c r="T325"/>
      <c r="U325"/>
      <c r="V325"/>
      <c r="W325"/>
      <c r="X325"/>
      <c r="Y325"/>
      <c r="Z325"/>
    </row>
    <row r="326" spans="2:26" hidden="1" outlineLevel="1" x14ac:dyDescent="0.25">
      <c r="B326" s="58"/>
      <c r="C326" s="255"/>
      <c r="I326" s="25"/>
      <c r="J326" s="25"/>
      <c r="K326" s="25"/>
      <c r="L326" s="264">
        <v>162</v>
      </c>
      <c r="M326" s="25">
        <v>1599775.2619357968</v>
      </c>
      <c r="N326" s="328">
        <f t="shared" si="121"/>
        <v>1599775.2619357968</v>
      </c>
      <c r="R326"/>
      <c r="S326"/>
      <c r="T326"/>
      <c r="U326"/>
      <c r="V326"/>
      <c r="W326"/>
      <c r="X326"/>
      <c r="Y326"/>
      <c r="Z326"/>
    </row>
    <row r="327" spans="2:26" hidden="1" outlineLevel="1" x14ac:dyDescent="0.25">
      <c r="B327" s="58"/>
      <c r="C327" s="255"/>
      <c r="I327" s="25"/>
      <c r="J327" s="25"/>
      <c r="K327" s="25"/>
      <c r="L327" s="264">
        <v>163</v>
      </c>
      <c r="M327" s="25">
        <v>1978417.5854508618</v>
      </c>
      <c r="N327" s="328">
        <f t="shared" si="121"/>
        <v>1978417.5854508618</v>
      </c>
      <c r="R327"/>
      <c r="S327"/>
      <c r="T327"/>
      <c r="U327"/>
      <c r="V327"/>
      <c r="W327"/>
      <c r="X327"/>
      <c r="Y327"/>
      <c r="Z327"/>
    </row>
    <row r="328" spans="2:26" hidden="1" outlineLevel="1" x14ac:dyDescent="0.25">
      <c r="B328" s="58"/>
      <c r="C328" s="255"/>
      <c r="I328" s="25"/>
      <c r="J328" s="25"/>
      <c r="K328" s="25"/>
      <c r="L328" s="264">
        <v>164</v>
      </c>
      <c r="M328" s="25">
        <v>1039529.4929903547</v>
      </c>
      <c r="N328" s="328">
        <f t="shared" si="121"/>
        <v>1039529.4929903547</v>
      </c>
      <c r="R328"/>
      <c r="S328"/>
      <c r="T328"/>
      <c r="U328"/>
      <c r="V328"/>
      <c r="W328"/>
      <c r="X328"/>
      <c r="Y328"/>
      <c r="Z328"/>
    </row>
    <row r="329" spans="2:26" hidden="1" outlineLevel="1" x14ac:dyDescent="0.25">
      <c r="B329" s="58"/>
      <c r="C329" s="255"/>
      <c r="I329" s="25"/>
      <c r="J329" s="25"/>
      <c r="K329" s="25"/>
      <c r="L329" s="264">
        <v>165</v>
      </c>
      <c r="M329" s="25">
        <v>310389.14121007518</v>
      </c>
      <c r="N329" s="328">
        <f t="shared" si="121"/>
        <v>310389.14121007518</v>
      </c>
      <c r="R329"/>
      <c r="S329"/>
      <c r="T329"/>
      <c r="U329"/>
      <c r="V329"/>
      <c r="W329"/>
      <c r="X329"/>
      <c r="Y329"/>
      <c r="Z329"/>
    </row>
    <row r="330" spans="2:26" hidden="1" outlineLevel="1" x14ac:dyDescent="0.25">
      <c r="B330" s="58"/>
      <c r="C330" s="255"/>
      <c r="I330" s="25"/>
      <c r="J330" s="25"/>
      <c r="K330" s="25"/>
      <c r="L330" s="264">
        <v>166</v>
      </c>
      <c r="M330" s="25">
        <v>716878.71325076581</v>
      </c>
      <c r="N330" s="328">
        <f t="shared" si="121"/>
        <v>716878.71325076581</v>
      </c>
      <c r="R330"/>
      <c r="S330"/>
      <c r="T330"/>
      <c r="U330"/>
      <c r="V330"/>
      <c r="W330"/>
      <c r="X330"/>
      <c r="Y330"/>
      <c r="Z330"/>
    </row>
    <row r="331" spans="2:26" hidden="1" outlineLevel="1" x14ac:dyDescent="0.25">
      <c r="B331" s="58"/>
      <c r="C331" s="255"/>
      <c r="I331" s="25"/>
      <c r="J331" s="25"/>
      <c r="K331" s="25"/>
      <c r="L331" s="264">
        <v>167</v>
      </c>
      <c r="M331" s="25">
        <v>1417688.3998309902</v>
      </c>
      <c r="N331" s="328">
        <f t="shared" si="121"/>
        <v>1417688.3998309902</v>
      </c>
      <c r="R331"/>
      <c r="S331"/>
      <c r="T331"/>
      <c r="U331"/>
      <c r="V331"/>
      <c r="W331"/>
      <c r="X331"/>
      <c r="Y331"/>
      <c r="Z331"/>
    </row>
    <row r="332" spans="2:26" hidden="1" outlineLevel="1" x14ac:dyDescent="0.25">
      <c r="B332" s="58"/>
      <c r="C332" s="255"/>
      <c r="I332" s="25"/>
      <c r="J332" s="25"/>
      <c r="K332" s="25"/>
      <c r="L332" s="264">
        <v>168</v>
      </c>
      <c r="M332" s="25">
        <v>713789.73256071657</v>
      </c>
      <c r="N332" s="328">
        <f t="shared" si="121"/>
        <v>713789.73256071657</v>
      </c>
      <c r="R332"/>
      <c r="S332"/>
      <c r="T332"/>
      <c r="U332"/>
      <c r="V332"/>
      <c r="W332"/>
      <c r="X332"/>
      <c r="Y332"/>
      <c r="Z332"/>
    </row>
    <row r="333" spans="2:26" hidden="1" outlineLevel="1" x14ac:dyDescent="0.25">
      <c r="B333" s="58"/>
      <c r="C333" s="255"/>
      <c r="I333" s="25"/>
      <c r="J333" s="25"/>
      <c r="K333" s="25"/>
      <c r="L333" s="264">
        <v>169</v>
      </c>
      <c r="M333" s="25">
        <v>1341010.7793723445</v>
      </c>
      <c r="N333" s="328">
        <f t="shared" si="121"/>
        <v>1341010.7793723445</v>
      </c>
      <c r="R333"/>
      <c r="S333"/>
      <c r="T333"/>
      <c r="U333"/>
      <c r="V333"/>
      <c r="W333"/>
      <c r="X333"/>
      <c r="Y333"/>
      <c r="Z333"/>
    </row>
    <row r="334" spans="2:26" hidden="1" outlineLevel="1" x14ac:dyDescent="0.25">
      <c r="B334" s="58"/>
      <c r="C334" s="255"/>
      <c r="I334" s="25"/>
      <c r="J334" s="25"/>
      <c r="K334" s="25"/>
      <c r="L334" s="264">
        <v>170</v>
      </c>
      <c r="M334" s="25">
        <v>704170.87943520676</v>
      </c>
      <c r="N334" s="328">
        <f t="shared" si="121"/>
        <v>704170.87943520676</v>
      </c>
      <c r="R334"/>
      <c r="S334"/>
      <c r="T334"/>
      <c r="U334"/>
      <c r="V334"/>
      <c r="W334"/>
      <c r="X334"/>
      <c r="Y334"/>
      <c r="Z334"/>
    </row>
    <row r="335" spans="2:26" hidden="1" outlineLevel="1" x14ac:dyDescent="0.25">
      <c r="B335" s="58"/>
      <c r="C335" s="255"/>
      <c r="I335" s="25"/>
      <c r="J335" s="25"/>
      <c r="K335" s="25"/>
      <c r="L335" s="264">
        <v>171</v>
      </c>
      <c r="M335" s="25">
        <v>1224016.2736589734</v>
      </c>
      <c r="N335" s="328">
        <f t="shared" si="121"/>
        <v>1224016.2736589734</v>
      </c>
      <c r="R335"/>
      <c r="S335"/>
      <c r="T335"/>
      <c r="U335"/>
      <c r="V335"/>
      <c r="W335"/>
      <c r="X335"/>
      <c r="Y335"/>
      <c r="Z335"/>
    </row>
    <row r="336" spans="2:26" hidden="1" outlineLevel="1" x14ac:dyDescent="0.25">
      <c r="B336" s="58"/>
      <c r="C336" s="255"/>
      <c r="I336" s="25"/>
      <c r="J336" s="25"/>
      <c r="K336" s="25"/>
      <c r="L336" s="264">
        <v>172</v>
      </c>
      <c r="M336" s="25">
        <v>1724632.4223037672</v>
      </c>
      <c r="N336" s="328">
        <f t="shared" si="121"/>
        <v>1724632.4223037672</v>
      </c>
      <c r="R336"/>
      <c r="S336"/>
      <c r="T336"/>
      <c r="U336"/>
      <c r="V336"/>
      <c r="W336"/>
      <c r="X336"/>
      <c r="Y336"/>
      <c r="Z336"/>
    </row>
    <row r="337" spans="2:26" hidden="1" outlineLevel="1" x14ac:dyDescent="0.25">
      <c r="B337" s="58"/>
      <c r="C337" s="255"/>
      <c r="I337" s="25"/>
      <c r="J337" s="25"/>
      <c r="K337" s="25"/>
      <c r="L337" s="264">
        <v>173</v>
      </c>
      <c r="M337" s="25">
        <v>874820.04003676877</v>
      </c>
      <c r="N337" s="328">
        <f t="shared" si="121"/>
        <v>874820.04003676877</v>
      </c>
      <c r="R337"/>
      <c r="S337"/>
      <c r="T337"/>
      <c r="U337"/>
      <c r="V337"/>
      <c r="W337"/>
      <c r="X337"/>
      <c r="Y337"/>
      <c r="Z337"/>
    </row>
    <row r="338" spans="2:26" hidden="1" outlineLevel="1" x14ac:dyDescent="0.25">
      <c r="B338" s="58"/>
      <c r="C338" s="255"/>
      <c r="I338" s="25"/>
      <c r="J338" s="25"/>
      <c r="K338" s="25"/>
      <c r="L338" s="264">
        <v>174</v>
      </c>
      <c r="M338" s="25">
        <v>789000.93620603089</v>
      </c>
      <c r="N338" s="328">
        <f t="shared" si="121"/>
        <v>789000.93620603089</v>
      </c>
      <c r="R338"/>
      <c r="S338"/>
      <c r="T338"/>
      <c r="U338"/>
      <c r="V338"/>
      <c r="W338"/>
      <c r="X338"/>
      <c r="Y338"/>
      <c r="Z338"/>
    </row>
    <row r="339" spans="2:26" hidden="1" outlineLevel="1" x14ac:dyDescent="0.25">
      <c r="B339" s="58"/>
      <c r="C339" s="255"/>
      <c r="I339" s="25"/>
      <c r="J339" s="25"/>
      <c r="K339" s="25"/>
      <c r="L339" s="264">
        <v>175</v>
      </c>
      <c r="M339" s="25">
        <v>1115729.3666659174</v>
      </c>
      <c r="N339" s="328">
        <f t="shared" si="121"/>
        <v>1115729.3666659174</v>
      </c>
      <c r="R339"/>
      <c r="S339"/>
      <c r="T339"/>
      <c r="U339"/>
      <c r="V339"/>
      <c r="W339"/>
      <c r="X339"/>
      <c r="Y339"/>
      <c r="Z339"/>
    </row>
    <row r="340" spans="2:26" hidden="1" outlineLevel="1" x14ac:dyDescent="0.25">
      <c r="B340" s="58"/>
      <c r="C340" s="255"/>
      <c r="I340" s="25"/>
      <c r="J340" s="25"/>
      <c r="K340" s="25"/>
      <c r="L340" s="264">
        <v>176</v>
      </c>
      <c r="M340" s="25">
        <v>872093.713362157</v>
      </c>
      <c r="N340" s="328">
        <f t="shared" si="121"/>
        <v>872093.713362157</v>
      </c>
      <c r="R340"/>
      <c r="S340"/>
      <c r="T340"/>
      <c r="U340"/>
      <c r="V340"/>
      <c r="W340"/>
      <c r="X340"/>
      <c r="Y340"/>
      <c r="Z340"/>
    </row>
    <row r="341" spans="2:26" hidden="1" outlineLevel="1" x14ac:dyDescent="0.25">
      <c r="B341" s="58"/>
      <c r="C341" s="255"/>
      <c r="I341" s="25"/>
      <c r="J341" s="25"/>
      <c r="K341" s="25"/>
      <c r="L341" s="264">
        <v>177</v>
      </c>
      <c r="M341" s="25">
        <v>396323.22173795273</v>
      </c>
      <c r="N341" s="328">
        <f t="shared" si="121"/>
        <v>396323.22173795273</v>
      </c>
      <c r="R341"/>
      <c r="S341"/>
      <c r="T341"/>
      <c r="U341"/>
      <c r="V341"/>
      <c r="W341"/>
      <c r="X341"/>
      <c r="Y341"/>
      <c r="Z341"/>
    </row>
    <row r="342" spans="2:26" hidden="1" outlineLevel="1" x14ac:dyDescent="0.25">
      <c r="B342" s="58"/>
      <c r="C342" s="255"/>
      <c r="I342" s="25"/>
      <c r="J342" s="25"/>
      <c r="K342" s="25"/>
      <c r="L342" s="264">
        <v>178</v>
      </c>
      <c r="M342" s="25">
        <v>875034.0298687279</v>
      </c>
      <c r="N342" s="328">
        <f t="shared" si="121"/>
        <v>875034.0298687279</v>
      </c>
      <c r="R342"/>
      <c r="S342"/>
      <c r="T342"/>
      <c r="U342"/>
      <c r="V342"/>
      <c r="W342"/>
      <c r="X342"/>
      <c r="Y342"/>
      <c r="Z342"/>
    </row>
    <row r="343" spans="2:26" hidden="1" outlineLevel="1" x14ac:dyDescent="0.25">
      <c r="B343" s="58"/>
      <c r="C343" s="255"/>
      <c r="I343" s="25"/>
      <c r="J343" s="25"/>
      <c r="K343" s="25"/>
      <c r="L343" s="264">
        <v>179</v>
      </c>
      <c r="M343" s="25">
        <v>3211602.2330179382</v>
      </c>
      <c r="N343" s="328">
        <f t="shared" si="121"/>
        <v>3211602.2330179382</v>
      </c>
      <c r="R343"/>
      <c r="S343"/>
      <c r="T343"/>
      <c r="U343"/>
      <c r="V343"/>
      <c r="W343"/>
      <c r="X343"/>
      <c r="Y343"/>
      <c r="Z343"/>
    </row>
    <row r="344" spans="2:26" hidden="1" outlineLevel="1" x14ac:dyDescent="0.25">
      <c r="B344" s="58"/>
      <c r="C344" s="255"/>
      <c r="I344" s="25"/>
      <c r="J344" s="25"/>
      <c r="K344" s="25"/>
      <c r="L344" s="264">
        <v>180</v>
      </c>
      <c r="M344" s="25">
        <v>-589001.42947619711</v>
      </c>
      <c r="N344" s="328">
        <f t="shared" si="121"/>
        <v>-589001.42947619711</v>
      </c>
      <c r="R344"/>
      <c r="S344"/>
      <c r="T344"/>
      <c r="U344"/>
      <c r="V344"/>
      <c r="W344"/>
      <c r="X344"/>
      <c r="Y344"/>
      <c r="Z344"/>
    </row>
    <row r="345" spans="2:26" hidden="1" outlineLevel="1" x14ac:dyDescent="0.25">
      <c r="B345" s="58"/>
      <c r="C345" s="255"/>
      <c r="I345" s="25"/>
      <c r="J345" s="25"/>
      <c r="K345" s="25"/>
      <c r="L345" s="264">
        <v>181</v>
      </c>
      <c r="M345" s="25">
        <v>947452.88464704109</v>
      </c>
      <c r="N345" s="328">
        <f t="shared" si="121"/>
        <v>947452.88464704109</v>
      </c>
      <c r="R345"/>
      <c r="S345"/>
      <c r="T345"/>
      <c r="U345"/>
      <c r="V345"/>
      <c r="W345"/>
      <c r="X345"/>
      <c r="Y345"/>
      <c r="Z345"/>
    </row>
    <row r="346" spans="2:26" hidden="1" outlineLevel="1" x14ac:dyDescent="0.25">
      <c r="B346" s="58"/>
      <c r="C346" s="255"/>
      <c r="I346" s="25"/>
      <c r="J346" s="25"/>
      <c r="K346" s="25"/>
      <c r="L346" s="264">
        <v>182</v>
      </c>
      <c r="M346" s="25">
        <v>895501.69997193327</v>
      </c>
      <c r="N346" s="328">
        <f t="shared" si="121"/>
        <v>895501.69997193327</v>
      </c>
      <c r="R346"/>
      <c r="S346"/>
      <c r="T346"/>
      <c r="U346"/>
      <c r="V346"/>
      <c r="W346"/>
      <c r="X346"/>
      <c r="Y346"/>
      <c r="Z346"/>
    </row>
    <row r="347" spans="2:26" hidden="1" outlineLevel="1" x14ac:dyDescent="0.25">
      <c r="B347" s="58"/>
      <c r="C347" s="255"/>
      <c r="I347" s="25"/>
      <c r="J347" s="25"/>
      <c r="K347" s="25"/>
      <c r="L347" s="264">
        <v>183</v>
      </c>
      <c r="M347" s="25">
        <v>1393731.6237964116</v>
      </c>
      <c r="N347" s="328">
        <f t="shared" si="121"/>
        <v>1393731.6237964116</v>
      </c>
      <c r="R347"/>
      <c r="S347"/>
      <c r="T347"/>
      <c r="U347"/>
      <c r="V347"/>
      <c r="W347"/>
      <c r="X347"/>
      <c r="Y347"/>
      <c r="Z347"/>
    </row>
    <row r="348" spans="2:26" hidden="1" outlineLevel="1" x14ac:dyDescent="0.25">
      <c r="B348" s="58"/>
      <c r="C348" s="255"/>
      <c r="I348" s="25"/>
      <c r="J348" s="25"/>
      <c r="K348" s="25"/>
      <c r="L348" s="264">
        <v>184</v>
      </c>
      <c r="M348" s="25">
        <v>1845774.392213926</v>
      </c>
      <c r="N348" s="328">
        <f t="shared" si="121"/>
        <v>1845774.392213926</v>
      </c>
      <c r="R348"/>
      <c r="S348"/>
      <c r="T348"/>
      <c r="U348"/>
      <c r="V348"/>
      <c r="W348"/>
      <c r="X348"/>
      <c r="Y348"/>
      <c r="Z348"/>
    </row>
    <row r="349" spans="2:26" hidden="1" outlineLevel="1" x14ac:dyDescent="0.25">
      <c r="B349" s="58"/>
      <c r="C349" s="255"/>
      <c r="I349" s="25"/>
      <c r="J349" s="25"/>
      <c r="K349" s="25"/>
      <c r="L349" s="264">
        <v>185</v>
      </c>
      <c r="M349" s="25">
        <v>1550390.6212727865</v>
      </c>
      <c r="N349" s="328">
        <f t="shared" si="121"/>
        <v>1550390.6212727865</v>
      </c>
      <c r="R349"/>
      <c r="S349"/>
      <c r="T349"/>
      <c r="U349"/>
      <c r="V349"/>
      <c r="W349"/>
      <c r="X349"/>
      <c r="Y349"/>
      <c r="Z349"/>
    </row>
    <row r="350" spans="2:26" hidden="1" outlineLevel="1" x14ac:dyDescent="0.25">
      <c r="B350" s="58"/>
      <c r="C350" s="255"/>
      <c r="I350" s="25"/>
      <c r="J350" s="25"/>
      <c r="K350" s="25"/>
      <c r="L350" s="264">
        <v>186</v>
      </c>
      <c r="M350" s="25">
        <v>1459240.0339732668</v>
      </c>
      <c r="N350" s="328">
        <f t="shared" si="121"/>
        <v>1459240.0339732668</v>
      </c>
      <c r="R350"/>
      <c r="S350"/>
      <c r="T350"/>
      <c r="U350"/>
      <c r="V350"/>
      <c r="W350"/>
      <c r="X350"/>
      <c r="Y350"/>
      <c r="Z350"/>
    </row>
    <row r="351" spans="2:26" hidden="1" outlineLevel="1" x14ac:dyDescent="0.25">
      <c r="B351" s="58"/>
      <c r="C351" s="255"/>
      <c r="I351" s="25"/>
      <c r="J351" s="25"/>
      <c r="K351" s="25"/>
      <c r="L351" s="264">
        <v>187</v>
      </c>
      <c r="M351" s="25">
        <v>1141996.7780502795</v>
      </c>
      <c r="N351" s="328">
        <f t="shared" si="121"/>
        <v>1141996.7780502795</v>
      </c>
      <c r="R351"/>
      <c r="S351"/>
      <c r="T351"/>
      <c r="U351"/>
      <c r="V351"/>
      <c r="W351"/>
      <c r="X351"/>
      <c r="Y351"/>
      <c r="Z351"/>
    </row>
    <row r="352" spans="2:26" hidden="1" outlineLevel="1" x14ac:dyDescent="0.25">
      <c r="B352" s="58"/>
      <c r="C352" s="255"/>
      <c r="I352" s="25"/>
      <c r="J352" s="25"/>
      <c r="K352" s="25"/>
      <c r="L352" s="264">
        <v>188</v>
      </c>
      <c r="M352" s="25">
        <v>351661.03892845236</v>
      </c>
      <c r="N352" s="328">
        <f t="shared" si="121"/>
        <v>351661.03892845236</v>
      </c>
      <c r="R352"/>
      <c r="S352"/>
      <c r="T352"/>
      <c r="U352"/>
      <c r="V352"/>
      <c r="W352"/>
      <c r="X352"/>
      <c r="Y352"/>
      <c r="Z352"/>
    </row>
    <row r="353" spans="2:26" hidden="1" outlineLevel="1" x14ac:dyDescent="0.25">
      <c r="B353" s="58"/>
      <c r="C353" s="255"/>
      <c r="I353" s="25"/>
      <c r="J353" s="25"/>
      <c r="K353" s="25"/>
      <c r="L353" s="264">
        <v>189</v>
      </c>
      <c r="M353" s="25">
        <v>268422.94106595276</v>
      </c>
      <c r="N353" s="328">
        <f t="shared" si="121"/>
        <v>268422.94106595276</v>
      </c>
      <c r="R353"/>
      <c r="S353"/>
      <c r="T353"/>
      <c r="U353"/>
      <c r="V353"/>
      <c r="W353"/>
      <c r="X353"/>
      <c r="Y353"/>
      <c r="Z353"/>
    </row>
    <row r="354" spans="2:26" hidden="1" outlineLevel="1" x14ac:dyDescent="0.25">
      <c r="B354" s="58"/>
      <c r="C354" s="255"/>
      <c r="I354" s="25"/>
      <c r="J354" s="25"/>
      <c r="K354" s="25"/>
      <c r="L354" s="264">
        <v>190</v>
      </c>
      <c r="M354" s="25">
        <v>789656.13979616773</v>
      </c>
      <c r="N354" s="328">
        <f t="shared" si="121"/>
        <v>789656.13979616773</v>
      </c>
      <c r="R354"/>
      <c r="S354"/>
      <c r="T354"/>
      <c r="U354"/>
      <c r="V354"/>
      <c r="W354"/>
      <c r="X354"/>
      <c r="Y354"/>
      <c r="Z354"/>
    </row>
    <row r="355" spans="2:26" hidden="1" outlineLevel="1" x14ac:dyDescent="0.25">
      <c r="B355" s="58"/>
      <c r="C355" s="255"/>
      <c r="I355" s="25"/>
      <c r="J355" s="25"/>
      <c r="K355" s="25"/>
      <c r="L355" s="264">
        <v>191</v>
      </c>
      <c r="M355" s="25">
        <v>509423.56164262368</v>
      </c>
      <c r="N355" s="328">
        <f t="shared" si="121"/>
        <v>509423.56164262368</v>
      </c>
      <c r="R355"/>
      <c r="S355"/>
      <c r="T355"/>
      <c r="U355"/>
      <c r="V355"/>
      <c r="W355"/>
      <c r="X355"/>
      <c r="Y355"/>
      <c r="Z355"/>
    </row>
    <row r="356" spans="2:26" hidden="1" outlineLevel="1" x14ac:dyDescent="0.25">
      <c r="B356" s="58"/>
      <c r="C356" s="255"/>
      <c r="I356" s="25"/>
      <c r="J356" s="25"/>
      <c r="K356" s="25"/>
      <c r="L356" s="264">
        <v>192</v>
      </c>
      <c r="M356" s="25">
        <v>1825461.110472617</v>
      </c>
      <c r="N356" s="328">
        <f t="shared" si="121"/>
        <v>1825461.110472617</v>
      </c>
      <c r="R356"/>
      <c r="S356"/>
      <c r="T356"/>
      <c r="U356"/>
      <c r="V356"/>
      <c r="W356"/>
      <c r="X356"/>
      <c r="Y356"/>
      <c r="Z356"/>
    </row>
    <row r="357" spans="2:26" hidden="1" outlineLevel="1" x14ac:dyDescent="0.25">
      <c r="B357" s="58"/>
      <c r="C357" s="255"/>
      <c r="I357" s="25"/>
      <c r="J357" s="25"/>
      <c r="K357" s="25"/>
      <c r="L357" s="264">
        <v>193</v>
      </c>
      <c r="M357" s="25">
        <v>1797248.5578832394</v>
      </c>
      <c r="N357" s="328">
        <f t="shared" ref="N357:N420" si="122">IFERROR(M357, "")</f>
        <v>1797248.5578832394</v>
      </c>
      <c r="R357"/>
      <c r="S357"/>
      <c r="T357"/>
      <c r="U357"/>
      <c r="V357"/>
      <c r="W357"/>
      <c r="X357"/>
      <c r="Y357"/>
      <c r="Z357"/>
    </row>
    <row r="358" spans="2:26" hidden="1" outlineLevel="1" x14ac:dyDescent="0.25">
      <c r="B358" s="58"/>
      <c r="C358" s="255"/>
      <c r="I358" s="25"/>
      <c r="J358" s="25"/>
      <c r="K358" s="25"/>
      <c r="L358" s="264">
        <v>194</v>
      </c>
      <c r="M358" s="25">
        <v>744587.88352724502</v>
      </c>
      <c r="N358" s="328">
        <f t="shared" si="122"/>
        <v>744587.88352724502</v>
      </c>
      <c r="R358"/>
      <c r="S358"/>
      <c r="T358"/>
      <c r="U358"/>
      <c r="V358"/>
      <c r="W358"/>
      <c r="X358"/>
      <c r="Y358"/>
      <c r="Z358"/>
    </row>
    <row r="359" spans="2:26" hidden="1" outlineLevel="1" x14ac:dyDescent="0.25">
      <c r="B359" s="58"/>
      <c r="C359" s="255"/>
      <c r="I359" s="25"/>
      <c r="J359" s="25"/>
      <c r="K359" s="25"/>
      <c r="L359" s="264">
        <v>195</v>
      </c>
      <c r="M359" s="25">
        <v>541531.24359123479</v>
      </c>
      <c r="N359" s="328">
        <f t="shared" si="122"/>
        <v>541531.24359123479</v>
      </c>
      <c r="R359"/>
      <c r="S359"/>
      <c r="T359"/>
      <c r="U359"/>
      <c r="V359"/>
      <c r="W359"/>
      <c r="X359"/>
      <c r="Y359"/>
      <c r="Z359"/>
    </row>
    <row r="360" spans="2:26" hidden="1" outlineLevel="1" x14ac:dyDescent="0.25">
      <c r="B360" s="58"/>
      <c r="C360" s="255"/>
      <c r="I360" s="25"/>
      <c r="J360" s="25"/>
      <c r="K360" s="25"/>
      <c r="L360" s="264">
        <v>196</v>
      </c>
      <c r="M360" s="25">
        <v>878664.29096304299</v>
      </c>
      <c r="N360" s="328">
        <f t="shared" si="122"/>
        <v>878664.29096304299</v>
      </c>
      <c r="R360"/>
      <c r="S360"/>
      <c r="T360"/>
      <c r="U360"/>
      <c r="V360"/>
      <c r="W360"/>
      <c r="X360"/>
      <c r="Y360"/>
      <c r="Z360"/>
    </row>
    <row r="361" spans="2:26" hidden="1" outlineLevel="1" x14ac:dyDescent="0.25">
      <c r="B361" s="58"/>
      <c r="C361" s="255"/>
      <c r="I361" s="25"/>
      <c r="J361" s="25"/>
      <c r="K361" s="25"/>
      <c r="L361" s="264">
        <v>197</v>
      </c>
      <c r="M361" s="25">
        <v>1210871.0603626289</v>
      </c>
      <c r="N361" s="328">
        <f t="shared" si="122"/>
        <v>1210871.0603626289</v>
      </c>
      <c r="R361"/>
      <c r="S361"/>
      <c r="T361"/>
      <c r="U361"/>
      <c r="V361"/>
      <c r="W361"/>
      <c r="X361"/>
      <c r="Y361"/>
      <c r="Z361"/>
    </row>
    <row r="362" spans="2:26" hidden="1" outlineLevel="1" x14ac:dyDescent="0.25">
      <c r="B362" s="58"/>
      <c r="C362" s="255"/>
      <c r="I362" s="25"/>
      <c r="J362" s="25"/>
      <c r="K362" s="25"/>
      <c r="L362" s="264">
        <v>198</v>
      </c>
      <c r="M362" s="25">
        <v>1336167.1261985274</v>
      </c>
      <c r="N362" s="328">
        <f t="shared" si="122"/>
        <v>1336167.1261985274</v>
      </c>
      <c r="R362"/>
      <c r="S362"/>
      <c r="T362"/>
      <c r="U362"/>
      <c r="V362"/>
      <c r="W362"/>
      <c r="X362"/>
      <c r="Y362"/>
      <c r="Z362"/>
    </row>
    <row r="363" spans="2:26" hidden="1" outlineLevel="1" x14ac:dyDescent="0.25">
      <c r="B363" s="58"/>
      <c r="C363" s="255"/>
      <c r="I363" s="25"/>
      <c r="J363" s="25"/>
      <c r="K363" s="25"/>
      <c r="L363" s="264">
        <v>199</v>
      </c>
      <c r="M363" s="25">
        <v>851558.13889756019</v>
      </c>
      <c r="N363" s="328">
        <f t="shared" si="122"/>
        <v>851558.13889756019</v>
      </c>
      <c r="R363"/>
      <c r="S363"/>
      <c r="T363"/>
      <c r="U363"/>
      <c r="V363"/>
      <c r="W363"/>
      <c r="X363"/>
      <c r="Y363"/>
      <c r="Z363"/>
    </row>
    <row r="364" spans="2:26" hidden="1" outlineLevel="1" x14ac:dyDescent="0.25">
      <c r="B364" s="58"/>
      <c r="C364" s="255"/>
      <c r="I364" s="25"/>
      <c r="J364" s="25"/>
      <c r="K364" s="25"/>
      <c r="L364" s="264">
        <v>200</v>
      </c>
      <c r="M364" s="25">
        <v>749244.85496994155</v>
      </c>
      <c r="N364" s="328">
        <f t="shared" si="122"/>
        <v>749244.85496994155</v>
      </c>
      <c r="R364"/>
      <c r="S364"/>
      <c r="T364"/>
      <c r="U364"/>
      <c r="V364"/>
      <c r="W364"/>
      <c r="X364"/>
      <c r="Y364"/>
      <c r="Z364"/>
    </row>
    <row r="365" spans="2:26" hidden="1" outlineLevel="1" x14ac:dyDescent="0.25">
      <c r="B365" s="58"/>
      <c r="C365" s="255"/>
      <c r="I365" s="25"/>
      <c r="J365" s="25"/>
      <c r="K365" s="25"/>
      <c r="L365" s="264">
        <v>201</v>
      </c>
      <c r="M365" s="25">
        <v>1346357.0009759043</v>
      </c>
      <c r="N365" s="328">
        <f t="shared" si="122"/>
        <v>1346357.0009759043</v>
      </c>
      <c r="R365"/>
      <c r="S365"/>
      <c r="T365"/>
      <c r="U365"/>
      <c r="V365"/>
      <c r="W365"/>
      <c r="X365"/>
      <c r="Y365"/>
      <c r="Z365"/>
    </row>
    <row r="366" spans="2:26" hidden="1" outlineLevel="1" x14ac:dyDescent="0.25">
      <c r="B366" s="58"/>
      <c r="C366" s="255"/>
      <c r="I366" s="25"/>
      <c r="J366" s="25"/>
      <c r="K366" s="25"/>
      <c r="L366" s="264">
        <v>202</v>
      </c>
      <c r="M366" s="25">
        <v>307967.8584525098</v>
      </c>
      <c r="N366" s="328">
        <f t="shared" si="122"/>
        <v>307967.8584525098</v>
      </c>
      <c r="R366"/>
      <c r="S366"/>
      <c r="T366"/>
      <c r="U366"/>
      <c r="V366"/>
      <c r="W366"/>
      <c r="X366"/>
      <c r="Y366"/>
      <c r="Z366"/>
    </row>
    <row r="367" spans="2:26" hidden="1" outlineLevel="1" x14ac:dyDescent="0.25">
      <c r="B367" s="58"/>
      <c r="C367" s="255"/>
      <c r="I367" s="25"/>
      <c r="J367" s="25"/>
      <c r="K367" s="25"/>
      <c r="L367" s="264">
        <v>203</v>
      </c>
      <c r="M367" s="25">
        <v>1584856.098322077</v>
      </c>
      <c r="N367" s="328">
        <f t="shared" si="122"/>
        <v>1584856.098322077</v>
      </c>
      <c r="R367"/>
      <c r="S367"/>
      <c r="T367"/>
      <c r="U367"/>
      <c r="V367"/>
      <c r="W367"/>
      <c r="X367"/>
      <c r="Y367"/>
      <c r="Z367"/>
    </row>
    <row r="368" spans="2:26" hidden="1" outlineLevel="1" x14ac:dyDescent="0.25">
      <c r="B368" s="58"/>
      <c r="C368" s="255"/>
      <c r="I368" s="25"/>
      <c r="J368" s="25"/>
      <c r="K368" s="25"/>
      <c r="L368" s="264">
        <v>204</v>
      </c>
      <c r="M368" s="25">
        <v>1003458.569520422</v>
      </c>
      <c r="N368" s="328">
        <f t="shared" si="122"/>
        <v>1003458.569520422</v>
      </c>
      <c r="R368"/>
      <c r="S368"/>
      <c r="T368"/>
      <c r="U368"/>
      <c r="V368"/>
      <c r="W368"/>
      <c r="X368"/>
      <c r="Y368"/>
      <c r="Z368"/>
    </row>
    <row r="369" spans="2:26" hidden="1" outlineLevel="1" x14ac:dyDescent="0.25">
      <c r="B369" s="58"/>
      <c r="C369" s="255"/>
      <c r="I369" s="25"/>
      <c r="J369" s="25"/>
      <c r="K369" s="25"/>
      <c r="L369" s="264">
        <v>205</v>
      </c>
      <c r="M369" s="25">
        <v>721906.13692880271</v>
      </c>
      <c r="N369" s="328">
        <f t="shared" si="122"/>
        <v>721906.13692880271</v>
      </c>
      <c r="R369"/>
      <c r="S369"/>
      <c r="T369"/>
      <c r="U369"/>
      <c r="V369"/>
      <c r="W369"/>
      <c r="X369"/>
      <c r="Y369"/>
      <c r="Z369"/>
    </row>
    <row r="370" spans="2:26" hidden="1" outlineLevel="1" x14ac:dyDescent="0.25">
      <c r="B370" s="58"/>
      <c r="C370" s="255"/>
      <c r="I370" s="25"/>
      <c r="J370" s="25"/>
      <c r="K370" s="25"/>
      <c r="L370" s="264">
        <v>206</v>
      </c>
      <c r="M370" s="25">
        <v>-93128.630937237525</v>
      </c>
      <c r="N370" s="328">
        <f t="shared" si="122"/>
        <v>-93128.630937237525</v>
      </c>
      <c r="R370"/>
      <c r="S370"/>
      <c r="T370"/>
      <c r="U370"/>
      <c r="V370"/>
      <c r="W370"/>
      <c r="X370"/>
      <c r="Y370"/>
      <c r="Z370"/>
    </row>
    <row r="371" spans="2:26" hidden="1" outlineLevel="1" x14ac:dyDescent="0.25">
      <c r="B371" s="58"/>
      <c r="C371" s="255"/>
      <c r="I371" s="25"/>
      <c r="J371" s="25"/>
      <c r="K371" s="25"/>
      <c r="L371" s="264">
        <v>207</v>
      </c>
      <c r="M371" s="25">
        <v>1502942.3057994111</v>
      </c>
      <c r="N371" s="328">
        <f t="shared" si="122"/>
        <v>1502942.3057994111</v>
      </c>
      <c r="R371"/>
      <c r="S371"/>
      <c r="T371"/>
      <c r="U371"/>
      <c r="V371"/>
      <c r="W371"/>
      <c r="X371"/>
      <c r="Y371"/>
      <c r="Z371"/>
    </row>
    <row r="372" spans="2:26" hidden="1" outlineLevel="1" x14ac:dyDescent="0.25">
      <c r="B372" s="58"/>
      <c r="C372" s="255"/>
      <c r="I372" s="25"/>
      <c r="J372" s="25"/>
      <c r="K372" s="25"/>
      <c r="L372" s="264">
        <v>208</v>
      </c>
      <c r="M372" s="25">
        <v>789260.02695960645</v>
      </c>
      <c r="N372" s="328">
        <f t="shared" si="122"/>
        <v>789260.02695960645</v>
      </c>
      <c r="R372"/>
      <c r="S372"/>
      <c r="T372"/>
      <c r="U372"/>
      <c r="V372"/>
      <c r="W372"/>
      <c r="X372"/>
      <c r="Y372"/>
      <c r="Z372"/>
    </row>
    <row r="373" spans="2:26" hidden="1" outlineLevel="1" x14ac:dyDescent="0.25">
      <c r="B373" s="58"/>
      <c r="C373" s="255"/>
      <c r="I373" s="25"/>
      <c r="J373" s="25"/>
      <c r="K373" s="25"/>
      <c r="L373" s="264">
        <v>209</v>
      </c>
      <c r="M373" s="25">
        <v>1034370.2960395801</v>
      </c>
      <c r="N373" s="328">
        <f t="shared" si="122"/>
        <v>1034370.2960395801</v>
      </c>
      <c r="R373"/>
      <c r="S373"/>
      <c r="T373"/>
      <c r="U373"/>
      <c r="V373"/>
      <c r="W373"/>
      <c r="X373"/>
      <c r="Y373"/>
      <c r="Z373"/>
    </row>
    <row r="374" spans="2:26" hidden="1" outlineLevel="1" x14ac:dyDescent="0.25">
      <c r="B374" s="58"/>
      <c r="C374" s="255"/>
      <c r="I374" s="25"/>
      <c r="J374" s="25"/>
      <c r="K374" s="25"/>
      <c r="L374" s="264">
        <v>210</v>
      </c>
      <c r="M374" s="25">
        <v>1016941.2426603368</v>
      </c>
      <c r="N374" s="328">
        <f t="shared" si="122"/>
        <v>1016941.2426603368</v>
      </c>
      <c r="R374"/>
      <c r="S374"/>
      <c r="T374"/>
      <c r="U374"/>
      <c r="V374"/>
      <c r="W374"/>
      <c r="X374"/>
      <c r="Y374"/>
      <c r="Z374"/>
    </row>
    <row r="375" spans="2:26" hidden="1" outlineLevel="1" x14ac:dyDescent="0.25">
      <c r="B375" s="58"/>
      <c r="C375" s="255"/>
      <c r="I375" s="25"/>
      <c r="J375" s="25"/>
      <c r="K375" s="25"/>
      <c r="L375" s="264">
        <v>211</v>
      </c>
      <c r="M375" s="25">
        <v>1156637.4974366145</v>
      </c>
      <c r="N375" s="328">
        <f t="shared" si="122"/>
        <v>1156637.4974366145</v>
      </c>
      <c r="R375"/>
      <c r="S375"/>
      <c r="T375"/>
      <c r="U375"/>
      <c r="V375"/>
      <c r="W375"/>
      <c r="X375"/>
      <c r="Y375"/>
      <c r="Z375"/>
    </row>
    <row r="376" spans="2:26" hidden="1" outlineLevel="1" x14ac:dyDescent="0.25">
      <c r="B376" s="58"/>
      <c r="C376" s="255"/>
      <c r="I376" s="25"/>
      <c r="J376" s="25"/>
      <c r="K376" s="25"/>
      <c r="L376" s="264">
        <v>212</v>
      </c>
      <c r="M376" s="25">
        <v>800954.84295455087</v>
      </c>
      <c r="N376" s="328">
        <f t="shared" si="122"/>
        <v>800954.84295455087</v>
      </c>
      <c r="R376"/>
      <c r="S376"/>
      <c r="T376"/>
      <c r="U376"/>
      <c r="V376"/>
      <c r="W376"/>
      <c r="X376"/>
      <c r="Y376"/>
      <c r="Z376"/>
    </row>
    <row r="377" spans="2:26" hidden="1" outlineLevel="1" x14ac:dyDescent="0.25">
      <c r="B377" s="58"/>
      <c r="C377" s="255"/>
      <c r="I377" s="25"/>
      <c r="J377" s="25"/>
      <c r="K377" s="25"/>
      <c r="L377" s="264">
        <v>213</v>
      </c>
      <c r="M377" s="25">
        <v>1677976.6576042096</v>
      </c>
      <c r="N377" s="328">
        <f t="shared" si="122"/>
        <v>1677976.6576042096</v>
      </c>
      <c r="R377"/>
      <c r="S377"/>
      <c r="T377"/>
      <c r="U377"/>
      <c r="V377"/>
      <c r="W377"/>
      <c r="X377"/>
      <c r="Y377"/>
      <c r="Z377"/>
    </row>
    <row r="378" spans="2:26" hidden="1" outlineLevel="1" x14ac:dyDescent="0.25">
      <c r="B378" s="58"/>
      <c r="C378" s="255"/>
      <c r="I378" s="25"/>
      <c r="J378" s="25"/>
      <c r="K378" s="25"/>
      <c r="L378" s="264">
        <v>214</v>
      </c>
      <c r="M378" s="25">
        <v>1721134.4253763615</v>
      </c>
      <c r="N378" s="328">
        <f t="shared" si="122"/>
        <v>1721134.4253763615</v>
      </c>
      <c r="R378"/>
      <c r="S378"/>
      <c r="T378"/>
      <c r="U378"/>
      <c r="V378"/>
      <c r="W378"/>
      <c r="X378"/>
      <c r="Y378"/>
      <c r="Z378"/>
    </row>
    <row r="379" spans="2:26" hidden="1" outlineLevel="1" x14ac:dyDescent="0.25">
      <c r="B379" s="58"/>
      <c r="C379" s="255"/>
      <c r="I379" s="25"/>
      <c r="J379" s="25"/>
      <c r="K379" s="25"/>
      <c r="L379" s="264">
        <v>215</v>
      </c>
      <c r="M379" s="25">
        <v>1268301.6832266799</v>
      </c>
      <c r="N379" s="328">
        <f t="shared" si="122"/>
        <v>1268301.6832266799</v>
      </c>
      <c r="R379"/>
      <c r="S379"/>
      <c r="T379"/>
      <c r="U379"/>
      <c r="V379"/>
      <c r="W379"/>
      <c r="X379"/>
      <c r="Y379"/>
      <c r="Z379"/>
    </row>
    <row r="380" spans="2:26" hidden="1" outlineLevel="1" x14ac:dyDescent="0.25">
      <c r="B380" s="58"/>
      <c r="C380" s="255"/>
      <c r="I380" s="25"/>
      <c r="J380" s="25"/>
      <c r="K380" s="25"/>
      <c r="L380" s="264">
        <v>216</v>
      </c>
      <c r="M380" s="25">
        <v>1032205.4539328596</v>
      </c>
      <c r="N380" s="328">
        <f t="shared" si="122"/>
        <v>1032205.4539328596</v>
      </c>
      <c r="R380"/>
      <c r="S380"/>
      <c r="T380"/>
      <c r="U380"/>
      <c r="V380"/>
      <c r="W380"/>
      <c r="X380"/>
      <c r="Y380"/>
      <c r="Z380"/>
    </row>
    <row r="381" spans="2:26" hidden="1" outlineLevel="1" x14ac:dyDescent="0.25">
      <c r="B381" s="58"/>
      <c r="C381" s="255"/>
      <c r="I381" s="25"/>
      <c r="J381" s="25"/>
      <c r="K381" s="25"/>
      <c r="L381" s="264">
        <v>217</v>
      </c>
      <c r="M381" s="25">
        <v>1182178.7722451179</v>
      </c>
      <c r="N381" s="328">
        <f t="shared" si="122"/>
        <v>1182178.7722451179</v>
      </c>
      <c r="R381"/>
      <c r="S381"/>
      <c r="T381"/>
      <c r="U381"/>
      <c r="V381"/>
      <c r="W381"/>
      <c r="X381"/>
      <c r="Y381"/>
      <c r="Z381"/>
    </row>
    <row r="382" spans="2:26" hidden="1" outlineLevel="1" x14ac:dyDescent="0.25">
      <c r="B382" s="58"/>
      <c r="C382" s="255"/>
      <c r="I382" s="25"/>
      <c r="J382" s="25"/>
      <c r="K382" s="25"/>
      <c r="L382" s="264">
        <v>218</v>
      </c>
      <c r="M382" s="25">
        <v>1313901.0994584211</v>
      </c>
      <c r="N382" s="328">
        <f t="shared" si="122"/>
        <v>1313901.0994584211</v>
      </c>
      <c r="R382"/>
      <c r="S382"/>
      <c r="T382"/>
      <c r="U382"/>
      <c r="V382"/>
      <c r="W382"/>
      <c r="X382"/>
      <c r="Y382"/>
      <c r="Z382"/>
    </row>
    <row r="383" spans="2:26" hidden="1" outlineLevel="1" x14ac:dyDescent="0.25">
      <c r="B383" s="58"/>
      <c r="C383" s="255"/>
      <c r="I383" s="25"/>
      <c r="J383" s="25"/>
      <c r="K383" s="25"/>
      <c r="L383" s="264">
        <v>219</v>
      </c>
      <c r="M383" s="25">
        <v>775497.67145719903</v>
      </c>
      <c r="N383" s="328">
        <f t="shared" si="122"/>
        <v>775497.67145719903</v>
      </c>
      <c r="R383"/>
      <c r="S383"/>
      <c r="T383"/>
      <c r="U383"/>
      <c r="V383"/>
      <c r="W383"/>
      <c r="X383"/>
      <c r="Y383"/>
      <c r="Z383"/>
    </row>
    <row r="384" spans="2:26" hidden="1" outlineLevel="1" x14ac:dyDescent="0.25">
      <c r="B384" s="58"/>
      <c r="C384" s="255"/>
      <c r="I384" s="25"/>
      <c r="J384" s="25"/>
      <c r="K384" s="25"/>
      <c r="L384" s="264">
        <v>220</v>
      </c>
      <c r="M384" s="25">
        <v>221911.53600393081</v>
      </c>
      <c r="N384" s="328">
        <f t="shared" si="122"/>
        <v>221911.53600393081</v>
      </c>
      <c r="R384"/>
      <c r="S384"/>
      <c r="T384"/>
      <c r="U384"/>
      <c r="V384"/>
      <c r="W384"/>
      <c r="X384"/>
      <c r="Y384"/>
      <c r="Z384"/>
    </row>
    <row r="385" spans="2:26" hidden="1" outlineLevel="1" x14ac:dyDescent="0.25">
      <c r="B385" s="58"/>
      <c r="C385" s="255"/>
      <c r="I385" s="25"/>
      <c r="J385" s="25"/>
      <c r="K385" s="25"/>
      <c r="L385" s="264">
        <v>221</v>
      </c>
      <c r="M385" s="25">
        <v>1650497.7760408365</v>
      </c>
      <c r="N385" s="328">
        <f t="shared" si="122"/>
        <v>1650497.7760408365</v>
      </c>
      <c r="R385"/>
      <c r="S385"/>
      <c r="T385"/>
      <c r="U385"/>
      <c r="V385"/>
      <c r="W385"/>
      <c r="X385"/>
      <c r="Y385"/>
      <c r="Z385"/>
    </row>
    <row r="386" spans="2:26" hidden="1" outlineLevel="1" x14ac:dyDescent="0.25">
      <c r="B386" s="58"/>
      <c r="C386" s="255"/>
      <c r="I386" s="25"/>
      <c r="J386" s="25"/>
      <c r="K386" s="25"/>
      <c r="L386" s="264">
        <v>222</v>
      </c>
      <c r="M386" s="25">
        <v>1167303.3266074534</v>
      </c>
      <c r="N386" s="328">
        <f t="shared" si="122"/>
        <v>1167303.3266074534</v>
      </c>
      <c r="R386"/>
      <c r="S386"/>
      <c r="T386"/>
      <c r="U386"/>
      <c r="V386"/>
      <c r="W386"/>
      <c r="X386"/>
      <c r="Y386"/>
      <c r="Z386"/>
    </row>
    <row r="387" spans="2:26" hidden="1" outlineLevel="1" x14ac:dyDescent="0.25">
      <c r="B387" s="58"/>
      <c r="C387" s="255"/>
      <c r="I387" s="25"/>
      <c r="J387" s="25"/>
      <c r="K387" s="25"/>
      <c r="L387" s="264">
        <v>223</v>
      </c>
      <c r="M387" s="25">
        <v>766779.43130241544</v>
      </c>
      <c r="N387" s="328">
        <f t="shared" si="122"/>
        <v>766779.43130241544</v>
      </c>
      <c r="R387"/>
      <c r="S387"/>
      <c r="T387"/>
      <c r="U387"/>
      <c r="V387"/>
      <c r="W387"/>
      <c r="X387"/>
      <c r="Y387"/>
      <c r="Z387"/>
    </row>
    <row r="388" spans="2:26" hidden="1" outlineLevel="1" x14ac:dyDescent="0.25">
      <c r="B388" s="58"/>
      <c r="C388" s="255"/>
      <c r="I388" s="25"/>
      <c r="J388" s="25"/>
      <c r="K388" s="25"/>
      <c r="L388" s="264">
        <v>224</v>
      </c>
      <c r="M388" s="25">
        <v>1178852.008747492</v>
      </c>
      <c r="N388" s="328">
        <f t="shared" si="122"/>
        <v>1178852.008747492</v>
      </c>
      <c r="R388"/>
      <c r="S388"/>
      <c r="T388"/>
      <c r="U388"/>
      <c r="V388"/>
      <c r="W388"/>
      <c r="X388"/>
      <c r="Y388"/>
      <c r="Z388"/>
    </row>
    <row r="389" spans="2:26" hidden="1" outlineLevel="1" x14ac:dyDescent="0.25">
      <c r="B389" s="58"/>
      <c r="C389" s="255"/>
      <c r="I389" s="25"/>
      <c r="J389" s="25"/>
      <c r="K389" s="25"/>
      <c r="L389" s="264">
        <v>225</v>
      </c>
      <c r="M389" s="25">
        <v>1079947.2921122201</v>
      </c>
      <c r="N389" s="328">
        <f t="shared" si="122"/>
        <v>1079947.2921122201</v>
      </c>
      <c r="R389"/>
      <c r="S389"/>
      <c r="T389"/>
      <c r="U389"/>
      <c r="V389"/>
      <c r="W389"/>
      <c r="X389"/>
      <c r="Y389"/>
      <c r="Z389"/>
    </row>
    <row r="390" spans="2:26" hidden="1" outlineLevel="1" x14ac:dyDescent="0.25">
      <c r="B390" s="58"/>
      <c r="C390" s="255"/>
      <c r="I390" s="25"/>
      <c r="J390" s="25"/>
      <c r="K390" s="25"/>
      <c r="L390" s="264">
        <v>226</v>
      </c>
      <c r="M390" s="25">
        <v>2348813.636719788</v>
      </c>
      <c r="N390" s="328">
        <f t="shared" si="122"/>
        <v>2348813.636719788</v>
      </c>
      <c r="R390"/>
      <c r="S390"/>
      <c r="T390"/>
      <c r="U390"/>
      <c r="V390"/>
      <c r="W390"/>
      <c r="X390"/>
      <c r="Y390"/>
      <c r="Z390"/>
    </row>
    <row r="391" spans="2:26" hidden="1" outlineLevel="1" x14ac:dyDescent="0.25">
      <c r="B391" s="58"/>
      <c r="C391" s="255"/>
      <c r="I391" s="25"/>
      <c r="J391" s="25"/>
      <c r="K391" s="25"/>
      <c r="L391" s="264">
        <v>227</v>
      </c>
      <c r="M391" s="25">
        <v>1139734.0287662693</v>
      </c>
      <c r="N391" s="328">
        <f t="shared" si="122"/>
        <v>1139734.0287662693</v>
      </c>
      <c r="R391"/>
      <c r="S391"/>
      <c r="T391"/>
      <c r="U391"/>
      <c r="V391"/>
      <c r="W391"/>
      <c r="X391"/>
      <c r="Y391"/>
      <c r="Z391"/>
    </row>
    <row r="392" spans="2:26" hidden="1" outlineLevel="1" x14ac:dyDescent="0.25">
      <c r="B392" s="58"/>
      <c r="C392" s="255"/>
      <c r="I392" s="25"/>
      <c r="J392" s="25"/>
      <c r="K392" s="25"/>
      <c r="L392" s="264">
        <v>228</v>
      </c>
      <c r="M392" s="25">
        <v>1516354.3386718074</v>
      </c>
      <c r="N392" s="328">
        <f t="shared" si="122"/>
        <v>1516354.3386718074</v>
      </c>
      <c r="R392"/>
      <c r="S392"/>
      <c r="T392"/>
      <c r="U392"/>
      <c r="V392"/>
      <c r="W392"/>
      <c r="X392"/>
      <c r="Y392"/>
      <c r="Z392"/>
    </row>
    <row r="393" spans="2:26" hidden="1" outlineLevel="1" x14ac:dyDescent="0.25">
      <c r="B393" s="58"/>
      <c r="C393" s="255"/>
      <c r="I393" s="25"/>
      <c r="J393" s="25"/>
      <c r="K393" s="25"/>
      <c r="L393" s="264">
        <v>229</v>
      </c>
      <c r="M393" s="25">
        <v>1028991.3544704632</v>
      </c>
      <c r="N393" s="328">
        <f t="shared" si="122"/>
        <v>1028991.3544704632</v>
      </c>
      <c r="R393"/>
      <c r="S393"/>
      <c r="T393"/>
      <c r="U393"/>
      <c r="V393"/>
      <c r="W393"/>
      <c r="X393"/>
      <c r="Y393"/>
      <c r="Z393"/>
    </row>
    <row r="394" spans="2:26" hidden="1" outlineLevel="1" x14ac:dyDescent="0.25">
      <c r="B394" s="58"/>
      <c r="C394" s="255"/>
      <c r="I394" s="25"/>
      <c r="J394" s="25"/>
      <c r="K394" s="25"/>
      <c r="L394" s="264">
        <v>230</v>
      </c>
      <c r="M394" s="25">
        <v>1496981.1709226377</v>
      </c>
      <c r="N394" s="328">
        <f t="shared" si="122"/>
        <v>1496981.1709226377</v>
      </c>
      <c r="R394"/>
      <c r="S394"/>
      <c r="T394"/>
      <c r="U394"/>
      <c r="V394"/>
      <c r="W394"/>
      <c r="X394"/>
      <c r="Y394"/>
      <c r="Z394"/>
    </row>
    <row r="395" spans="2:26" hidden="1" outlineLevel="1" x14ac:dyDescent="0.25">
      <c r="B395" s="58"/>
      <c r="C395" s="255"/>
      <c r="I395" s="25"/>
      <c r="J395" s="25"/>
      <c r="K395" s="25"/>
      <c r="L395" s="264">
        <v>231</v>
      </c>
      <c r="M395" s="25">
        <v>1402927.6895157429</v>
      </c>
      <c r="N395" s="328">
        <f t="shared" si="122"/>
        <v>1402927.6895157429</v>
      </c>
      <c r="R395"/>
      <c r="S395"/>
      <c r="T395"/>
      <c r="U395"/>
      <c r="V395"/>
      <c r="W395"/>
      <c r="X395"/>
      <c r="Y395"/>
      <c r="Z395"/>
    </row>
    <row r="396" spans="2:26" hidden="1" outlineLevel="1" x14ac:dyDescent="0.25">
      <c r="B396" s="58"/>
      <c r="C396" s="255"/>
      <c r="I396" s="25"/>
      <c r="J396" s="25"/>
      <c r="K396" s="25"/>
      <c r="L396" s="264">
        <v>232</v>
      </c>
      <c r="M396" s="25">
        <v>1895555.2640991942</v>
      </c>
      <c r="N396" s="328">
        <f t="shared" si="122"/>
        <v>1895555.2640991942</v>
      </c>
      <c r="R396"/>
      <c r="S396"/>
      <c r="T396"/>
      <c r="U396"/>
      <c r="V396"/>
      <c r="W396"/>
      <c r="X396"/>
      <c r="Y396"/>
      <c r="Z396"/>
    </row>
    <row r="397" spans="2:26" hidden="1" outlineLevel="1" x14ac:dyDescent="0.25">
      <c r="B397" s="58"/>
      <c r="C397" s="255"/>
      <c r="I397" s="25"/>
      <c r="J397" s="25"/>
      <c r="K397" s="25"/>
      <c r="L397" s="264">
        <v>233</v>
      </c>
      <c r="M397" s="25">
        <v>1207057.3921724558</v>
      </c>
      <c r="N397" s="328">
        <f t="shared" si="122"/>
        <v>1207057.3921724558</v>
      </c>
      <c r="R397"/>
      <c r="S397"/>
      <c r="T397"/>
      <c r="U397"/>
      <c r="V397"/>
      <c r="W397"/>
      <c r="X397"/>
      <c r="Y397"/>
      <c r="Z397"/>
    </row>
    <row r="398" spans="2:26" hidden="1" outlineLevel="1" x14ac:dyDescent="0.25">
      <c r="B398" s="58"/>
      <c r="C398" s="255"/>
      <c r="I398" s="25"/>
      <c r="J398" s="25"/>
      <c r="K398" s="25"/>
      <c r="L398" s="264">
        <v>234</v>
      </c>
      <c r="M398" s="25">
        <v>800793.07805570762</v>
      </c>
      <c r="N398" s="328">
        <f t="shared" si="122"/>
        <v>800793.07805570762</v>
      </c>
      <c r="R398"/>
      <c r="S398"/>
      <c r="T398"/>
      <c r="U398"/>
      <c r="V398"/>
      <c r="W398"/>
      <c r="X398"/>
      <c r="Y398"/>
      <c r="Z398"/>
    </row>
    <row r="399" spans="2:26" hidden="1" outlineLevel="1" x14ac:dyDescent="0.25">
      <c r="B399" s="58"/>
      <c r="C399" s="255"/>
      <c r="I399" s="25"/>
      <c r="J399" s="25"/>
      <c r="K399" s="25"/>
      <c r="L399" s="264">
        <v>235</v>
      </c>
      <c r="M399" s="25">
        <v>1302469.5385997745</v>
      </c>
      <c r="N399" s="328">
        <f t="shared" si="122"/>
        <v>1302469.5385997745</v>
      </c>
      <c r="R399"/>
      <c r="S399"/>
      <c r="T399"/>
      <c r="U399"/>
      <c r="V399"/>
      <c r="W399"/>
      <c r="X399"/>
      <c r="Y399"/>
      <c r="Z399"/>
    </row>
    <row r="400" spans="2:26" hidden="1" outlineLevel="1" x14ac:dyDescent="0.25">
      <c r="B400" s="58"/>
      <c r="C400" s="255"/>
      <c r="I400" s="25"/>
      <c r="J400" s="25"/>
      <c r="K400" s="25"/>
      <c r="L400" s="264">
        <v>236</v>
      </c>
      <c r="M400" s="25">
        <v>1456123.9427224661</v>
      </c>
      <c r="N400" s="328">
        <f t="shared" si="122"/>
        <v>1456123.9427224661</v>
      </c>
      <c r="R400"/>
      <c r="S400"/>
      <c r="T400"/>
      <c r="U400"/>
      <c r="V400"/>
      <c r="W400"/>
      <c r="X400"/>
      <c r="Y400"/>
      <c r="Z400"/>
    </row>
    <row r="401" spans="2:26" hidden="1" outlineLevel="1" x14ac:dyDescent="0.25">
      <c r="B401" s="58"/>
      <c r="C401" s="255"/>
      <c r="I401" s="25"/>
      <c r="J401" s="25"/>
      <c r="K401" s="25"/>
      <c r="L401" s="264">
        <v>237</v>
      </c>
      <c r="M401" s="25">
        <v>752210.30147471721</v>
      </c>
      <c r="N401" s="328">
        <f t="shared" si="122"/>
        <v>752210.30147471721</v>
      </c>
      <c r="R401"/>
      <c r="S401"/>
      <c r="T401"/>
      <c r="U401"/>
      <c r="V401"/>
      <c r="W401"/>
      <c r="X401"/>
      <c r="Y401"/>
      <c r="Z401"/>
    </row>
    <row r="402" spans="2:26" hidden="1" outlineLevel="1" x14ac:dyDescent="0.25">
      <c r="B402" s="58"/>
      <c r="C402" s="255"/>
      <c r="I402" s="25"/>
      <c r="J402" s="25"/>
      <c r="K402" s="25"/>
      <c r="L402" s="264">
        <v>238</v>
      </c>
      <c r="M402" s="25">
        <v>925807.7090319061</v>
      </c>
      <c r="N402" s="328">
        <f t="shared" si="122"/>
        <v>925807.7090319061</v>
      </c>
      <c r="R402"/>
      <c r="S402"/>
      <c r="T402"/>
      <c r="U402"/>
      <c r="V402"/>
      <c r="W402"/>
      <c r="X402"/>
      <c r="Y402"/>
      <c r="Z402"/>
    </row>
    <row r="403" spans="2:26" hidden="1" outlineLevel="1" x14ac:dyDescent="0.25">
      <c r="B403" s="58"/>
      <c r="C403" s="255"/>
      <c r="I403" s="25"/>
      <c r="J403" s="25"/>
      <c r="K403" s="25"/>
      <c r="L403" s="264">
        <v>239</v>
      </c>
      <c r="M403" s="25">
        <v>606922.67975778715</v>
      </c>
      <c r="N403" s="328">
        <f t="shared" si="122"/>
        <v>606922.67975778715</v>
      </c>
      <c r="R403"/>
      <c r="S403"/>
      <c r="T403"/>
      <c r="U403"/>
      <c r="V403"/>
      <c r="W403"/>
      <c r="X403"/>
      <c r="Y403"/>
      <c r="Z403"/>
    </row>
    <row r="404" spans="2:26" hidden="1" outlineLevel="1" x14ac:dyDescent="0.25">
      <c r="B404" s="58"/>
      <c r="C404" s="255"/>
      <c r="I404" s="25"/>
      <c r="J404" s="25"/>
      <c r="K404" s="25"/>
      <c r="L404" s="264">
        <v>240</v>
      </c>
      <c r="M404" s="25">
        <v>1329060.2404595912</v>
      </c>
      <c r="N404" s="328">
        <f t="shared" si="122"/>
        <v>1329060.2404595912</v>
      </c>
      <c r="R404"/>
      <c r="S404"/>
      <c r="T404"/>
      <c r="U404"/>
      <c r="V404"/>
      <c r="W404"/>
      <c r="X404"/>
      <c r="Y404"/>
      <c r="Z404"/>
    </row>
    <row r="405" spans="2:26" hidden="1" outlineLevel="1" x14ac:dyDescent="0.25">
      <c r="B405" s="58"/>
      <c r="C405" s="255"/>
      <c r="I405" s="25"/>
      <c r="J405" s="25"/>
      <c r="K405" s="25"/>
      <c r="L405" s="264">
        <v>241</v>
      </c>
      <c r="M405" s="25">
        <v>1017581.6440072939</v>
      </c>
      <c r="N405" s="328">
        <f t="shared" si="122"/>
        <v>1017581.6440072939</v>
      </c>
      <c r="R405"/>
      <c r="S405"/>
      <c r="T405"/>
      <c r="U405"/>
      <c r="V405"/>
      <c r="W405"/>
      <c r="X405"/>
      <c r="Y405"/>
      <c r="Z405"/>
    </row>
    <row r="406" spans="2:26" hidden="1" outlineLevel="1" x14ac:dyDescent="0.25">
      <c r="B406" s="58"/>
      <c r="C406" s="255"/>
      <c r="I406" s="25"/>
      <c r="J406" s="25"/>
      <c r="K406" s="25"/>
      <c r="L406" s="264">
        <v>242</v>
      </c>
      <c r="M406" s="25">
        <v>-20263.280126768037</v>
      </c>
      <c r="N406" s="328">
        <f t="shared" si="122"/>
        <v>-20263.280126768037</v>
      </c>
      <c r="R406"/>
      <c r="S406"/>
      <c r="T406"/>
      <c r="U406"/>
      <c r="V406"/>
      <c r="W406"/>
      <c r="X406"/>
      <c r="Y406"/>
      <c r="Z406"/>
    </row>
    <row r="407" spans="2:26" hidden="1" outlineLevel="1" x14ac:dyDescent="0.25">
      <c r="B407" s="58"/>
      <c r="C407" s="255"/>
      <c r="I407" s="25"/>
      <c r="J407" s="25"/>
      <c r="K407" s="25"/>
      <c r="L407" s="264">
        <v>243</v>
      </c>
      <c r="M407" s="25">
        <v>1246134.6321582391</v>
      </c>
      <c r="N407" s="328">
        <f t="shared" si="122"/>
        <v>1246134.6321582391</v>
      </c>
      <c r="R407"/>
      <c r="S407"/>
      <c r="T407"/>
      <c r="U407"/>
      <c r="V407"/>
      <c r="W407"/>
      <c r="X407"/>
      <c r="Y407"/>
      <c r="Z407"/>
    </row>
    <row r="408" spans="2:26" hidden="1" outlineLevel="1" x14ac:dyDescent="0.25">
      <c r="B408" s="58"/>
      <c r="C408" s="255"/>
      <c r="I408" s="25"/>
      <c r="J408" s="25"/>
      <c r="K408" s="25"/>
      <c r="L408" s="264">
        <v>244</v>
      </c>
      <c r="M408" s="25">
        <v>717557.24269967678</v>
      </c>
      <c r="N408" s="328">
        <f t="shared" si="122"/>
        <v>717557.24269967678</v>
      </c>
      <c r="R408"/>
      <c r="S408"/>
      <c r="T408"/>
      <c r="U408"/>
      <c r="V408"/>
      <c r="W408"/>
      <c r="X408"/>
      <c r="Y408"/>
      <c r="Z408"/>
    </row>
    <row r="409" spans="2:26" hidden="1" outlineLevel="1" x14ac:dyDescent="0.25">
      <c r="B409" s="58"/>
      <c r="C409" s="255"/>
      <c r="I409" s="25"/>
      <c r="J409" s="25"/>
      <c r="K409" s="25"/>
      <c r="L409" s="264">
        <v>245</v>
      </c>
      <c r="M409" s="25">
        <v>1642885.9053881497</v>
      </c>
      <c r="N409" s="328">
        <f t="shared" si="122"/>
        <v>1642885.9053881497</v>
      </c>
      <c r="R409"/>
      <c r="S409"/>
      <c r="T409"/>
      <c r="U409"/>
      <c r="V409"/>
      <c r="W409"/>
      <c r="X409"/>
      <c r="Y409"/>
      <c r="Z409"/>
    </row>
    <row r="410" spans="2:26" hidden="1" outlineLevel="1" x14ac:dyDescent="0.25">
      <c r="B410" s="58"/>
      <c r="C410" s="255"/>
      <c r="I410" s="25"/>
      <c r="J410" s="25"/>
      <c r="K410" s="25"/>
      <c r="L410" s="264">
        <v>246</v>
      </c>
      <c r="M410" s="25">
        <v>751127.53100309626</v>
      </c>
      <c r="N410" s="328">
        <f t="shared" si="122"/>
        <v>751127.53100309626</v>
      </c>
      <c r="R410"/>
      <c r="S410"/>
      <c r="T410"/>
      <c r="U410"/>
      <c r="V410"/>
      <c r="W410"/>
      <c r="X410"/>
      <c r="Y410"/>
      <c r="Z410"/>
    </row>
    <row r="411" spans="2:26" hidden="1" outlineLevel="1" x14ac:dyDescent="0.25">
      <c r="B411" s="58"/>
      <c r="C411" s="255"/>
      <c r="I411" s="25"/>
      <c r="J411" s="25"/>
      <c r="K411" s="25"/>
      <c r="L411" s="264">
        <v>247</v>
      </c>
      <c r="M411" s="25">
        <v>1632592.9954837866</v>
      </c>
      <c r="N411" s="328">
        <f t="shared" si="122"/>
        <v>1632592.9954837866</v>
      </c>
      <c r="R411"/>
      <c r="S411"/>
      <c r="T411"/>
      <c r="U411"/>
      <c r="V411"/>
      <c r="W411"/>
      <c r="X411"/>
      <c r="Y411"/>
      <c r="Z411"/>
    </row>
    <row r="412" spans="2:26" hidden="1" outlineLevel="1" x14ac:dyDescent="0.25">
      <c r="B412" s="58"/>
      <c r="C412" s="255"/>
      <c r="I412" s="25"/>
      <c r="J412" s="25"/>
      <c r="K412" s="25"/>
      <c r="L412" s="264">
        <v>248</v>
      </c>
      <c r="M412" s="25">
        <v>1615243.2080841602</v>
      </c>
      <c r="N412" s="328">
        <f t="shared" si="122"/>
        <v>1615243.2080841602</v>
      </c>
      <c r="R412"/>
      <c r="S412"/>
      <c r="T412"/>
      <c r="U412"/>
      <c r="V412"/>
      <c r="W412"/>
      <c r="X412"/>
      <c r="Y412"/>
      <c r="Z412"/>
    </row>
    <row r="413" spans="2:26" hidden="1" outlineLevel="1" x14ac:dyDescent="0.25">
      <c r="B413" s="58"/>
      <c r="C413" s="255"/>
      <c r="I413" s="25"/>
      <c r="J413" s="25"/>
      <c r="K413" s="25"/>
      <c r="L413" s="264">
        <v>249</v>
      </c>
      <c r="M413" s="25">
        <v>1597705.8185115641</v>
      </c>
      <c r="N413" s="328">
        <f t="shared" si="122"/>
        <v>1597705.8185115641</v>
      </c>
      <c r="R413"/>
      <c r="S413"/>
      <c r="T413"/>
      <c r="U413"/>
      <c r="V413"/>
      <c r="W413"/>
      <c r="X413"/>
      <c r="Y413"/>
      <c r="Z413"/>
    </row>
    <row r="414" spans="2:26" hidden="1" outlineLevel="1" x14ac:dyDescent="0.25">
      <c r="B414" s="58"/>
      <c r="C414" s="255"/>
      <c r="I414" s="25"/>
      <c r="J414" s="25"/>
      <c r="K414" s="25"/>
      <c r="L414" s="264">
        <v>250</v>
      </c>
      <c r="M414" s="25">
        <v>700122.27783960593</v>
      </c>
      <c r="N414" s="328">
        <f t="shared" si="122"/>
        <v>700122.27783960593</v>
      </c>
      <c r="R414"/>
      <c r="S414"/>
      <c r="T414"/>
      <c r="U414"/>
      <c r="V414"/>
      <c r="W414"/>
      <c r="X414"/>
      <c r="Y414"/>
      <c r="Z414"/>
    </row>
    <row r="415" spans="2:26" hidden="1" outlineLevel="1" x14ac:dyDescent="0.25">
      <c r="B415" s="58"/>
      <c r="C415" s="255"/>
      <c r="I415" s="25"/>
      <c r="J415" s="25"/>
      <c r="K415" s="25"/>
      <c r="L415" s="264">
        <v>251</v>
      </c>
      <c r="M415" s="25">
        <v>1081691.4208240558</v>
      </c>
      <c r="N415" s="328">
        <f t="shared" si="122"/>
        <v>1081691.4208240558</v>
      </c>
      <c r="R415"/>
      <c r="S415"/>
      <c r="T415"/>
      <c r="U415"/>
      <c r="V415"/>
      <c r="W415"/>
      <c r="X415"/>
      <c r="Y415"/>
      <c r="Z415"/>
    </row>
    <row r="416" spans="2:26" hidden="1" outlineLevel="1" x14ac:dyDescent="0.25">
      <c r="B416" s="58"/>
      <c r="C416" s="255"/>
      <c r="I416" s="25"/>
      <c r="J416" s="25"/>
      <c r="K416" s="25"/>
      <c r="L416" s="264">
        <v>252</v>
      </c>
      <c r="M416" s="25">
        <v>740874.072646874</v>
      </c>
      <c r="N416" s="328">
        <f t="shared" si="122"/>
        <v>740874.072646874</v>
      </c>
      <c r="R416"/>
      <c r="S416"/>
      <c r="T416"/>
      <c r="U416"/>
      <c r="V416"/>
      <c r="W416"/>
      <c r="X416"/>
      <c r="Y416"/>
      <c r="Z416"/>
    </row>
    <row r="417" spans="2:26" hidden="1" outlineLevel="1" x14ac:dyDescent="0.25">
      <c r="B417" s="58"/>
      <c r="C417" s="255"/>
      <c r="I417" s="25"/>
      <c r="J417" s="25"/>
      <c r="K417" s="25"/>
      <c r="L417" s="264">
        <v>253</v>
      </c>
      <c r="M417" s="25">
        <v>1203023.9057713603</v>
      </c>
      <c r="N417" s="328">
        <f t="shared" si="122"/>
        <v>1203023.9057713603</v>
      </c>
      <c r="R417"/>
      <c r="S417"/>
      <c r="T417"/>
      <c r="U417"/>
      <c r="V417"/>
      <c r="W417"/>
      <c r="X417"/>
      <c r="Y417"/>
      <c r="Z417"/>
    </row>
    <row r="418" spans="2:26" hidden="1" outlineLevel="1" x14ac:dyDescent="0.25">
      <c r="B418" s="58"/>
      <c r="C418" s="255"/>
      <c r="I418" s="25"/>
      <c r="J418" s="25"/>
      <c r="K418" s="25"/>
      <c r="L418" s="264">
        <v>254</v>
      </c>
      <c r="M418" s="25">
        <v>714545.45658170211</v>
      </c>
      <c r="N418" s="328">
        <f t="shared" si="122"/>
        <v>714545.45658170211</v>
      </c>
      <c r="R418"/>
      <c r="S418"/>
      <c r="T418"/>
      <c r="U418"/>
      <c r="V418"/>
      <c r="W418"/>
      <c r="X418"/>
      <c r="Y418"/>
      <c r="Z418"/>
    </row>
    <row r="419" spans="2:26" hidden="1" outlineLevel="1" x14ac:dyDescent="0.25">
      <c r="B419" s="58"/>
      <c r="C419" s="255"/>
      <c r="I419" s="25"/>
      <c r="J419" s="25"/>
      <c r="K419" s="25"/>
      <c r="L419" s="264">
        <v>255</v>
      </c>
      <c r="M419" s="25">
        <v>914768.55224408698</v>
      </c>
      <c r="N419" s="328">
        <f t="shared" si="122"/>
        <v>914768.55224408698</v>
      </c>
      <c r="R419"/>
      <c r="S419"/>
      <c r="T419"/>
      <c r="U419"/>
      <c r="V419"/>
      <c r="W419"/>
      <c r="X419"/>
      <c r="Y419"/>
      <c r="Z419"/>
    </row>
    <row r="420" spans="2:26" hidden="1" outlineLevel="1" x14ac:dyDescent="0.25">
      <c r="B420" s="58"/>
      <c r="C420" s="255"/>
      <c r="I420" s="25"/>
      <c r="J420" s="25"/>
      <c r="K420" s="25"/>
      <c r="L420" s="264">
        <v>256</v>
      </c>
      <c r="M420" s="25">
        <v>2301729.1894287816</v>
      </c>
      <c r="N420" s="328">
        <f t="shared" si="122"/>
        <v>2301729.1894287816</v>
      </c>
      <c r="R420"/>
      <c r="S420"/>
      <c r="T420"/>
      <c r="U420"/>
      <c r="V420"/>
      <c r="W420"/>
      <c r="X420"/>
      <c r="Y420"/>
      <c r="Z420"/>
    </row>
    <row r="421" spans="2:26" hidden="1" outlineLevel="1" x14ac:dyDescent="0.25">
      <c r="B421" s="58"/>
      <c r="C421" s="255"/>
      <c r="I421" s="25"/>
      <c r="J421" s="25"/>
      <c r="K421" s="25"/>
      <c r="L421" s="264">
        <v>257</v>
      </c>
      <c r="M421" s="25">
        <v>824585.90533113969</v>
      </c>
      <c r="N421" s="328">
        <f t="shared" ref="N421:N484" si="123">IFERROR(M421, "")</f>
        <v>824585.90533113969</v>
      </c>
      <c r="R421"/>
      <c r="S421"/>
      <c r="T421"/>
      <c r="U421"/>
      <c r="V421"/>
      <c r="W421"/>
      <c r="X421"/>
      <c r="Y421"/>
      <c r="Z421"/>
    </row>
    <row r="422" spans="2:26" hidden="1" outlineLevel="1" x14ac:dyDescent="0.25">
      <c r="B422" s="58"/>
      <c r="C422" s="255"/>
      <c r="I422" s="25"/>
      <c r="J422" s="25"/>
      <c r="K422" s="25"/>
      <c r="L422" s="264">
        <v>258</v>
      </c>
      <c r="M422" s="25">
        <v>1643993.441869491</v>
      </c>
      <c r="N422" s="328">
        <f t="shared" si="123"/>
        <v>1643993.441869491</v>
      </c>
      <c r="R422"/>
      <c r="S422"/>
      <c r="T422"/>
      <c r="U422"/>
      <c r="V422"/>
      <c r="W422"/>
      <c r="X422"/>
      <c r="Y422"/>
      <c r="Z422"/>
    </row>
    <row r="423" spans="2:26" hidden="1" outlineLevel="1" x14ac:dyDescent="0.25">
      <c r="B423" s="58"/>
      <c r="C423" s="255"/>
      <c r="I423" s="25"/>
      <c r="J423" s="25"/>
      <c r="K423" s="25"/>
      <c r="L423" s="264">
        <v>259</v>
      </c>
      <c r="M423" s="25">
        <v>778613.81555554841</v>
      </c>
      <c r="N423" s="328">
        <f t="shared" si="123"/>
        <v>778613.81555554841</v>
      </c>
      <c r="R423"/>
      <c r="S423"/>
      <c r="T423"/>
      <c r="U423"/>
      <c r="V423"/>
      <c r="W423"/>
      <c r="X423"/>
      <c r="Y423"/>
      <c r="Z423"/>
    </row>
    <row r="424" spans="2:26" hidden="1" outlineLevel="1" x14ac:dyDescent="0.25">
      <c r="B424" s="58"/>
      <c r="C424" s="255"/>
      <c r="I424" s="25"/>
      <c r="J424" s="25"/>
      <c r="K424" s="25"/>
      <c r="L424" s="264">
        <v>260</v>
      </c>
      <c r="M424" s="25">
        <v>1977678.9218602348</v>
      </c>
      <c r="N424" s="328">
        <f t="shared" si="123"/>
        <v>1977678.9218602348</v>
      </c>
      <c r="R424"/>
      <c r="S424"/>
      <c r="T424"/>
      <c r="U424"/>
      <c r="V424"/>
      <c r="W424"/>
      <c r="X424"/>
      <c r="Y424"/>
      <c r="Z424"/>
    </row>
    <row r="425" spans="2:26" hidden="1" outlineLevel="1" x14ac:dyDescent="0.25">
      <c r="B425" s="58"/>
      <c r="C425" s="255"/>
      <c r="I425" s="25"/>
      <c r="J425" s="25"/>
      <c r="K425" s="25"/>
      <c r="L425" s="264">
        <v>261</v>
      </c>
      <c r="M425" s="25">
        <v>893542.06074358965</v>
      </c>
      <c r="N425" s="328">
        <f t="shared" si="123"/>
        <v>893542.06074358965</v>
      </c>
      <c r="R425"/>
      <c r="S425"/>
      <c r="T425"/>
      <c r="U425"/>
      <c r="V425"/>
      <c r="W425"/>
      <c r="X425"/>
      <c r="Y425"/>
      <c r="Z425"/>
    </row>
    <row r="426" spans="2:26" hidden="1" outlineLevel="1" x14ac:dyDescent="0.25">
      <c r="B426" s="58"/>
      <c r="C426" s="255"/>
      <c r="I426" s="25"/>
      <c r="J426" s="25"/>
      <c r="K426" s="25"/>
      <c r="L426" s="264">
        <v>262</v>
      </c>
      <c r="M426" s="25">
        <v>596650.26776461396</v>
      </c>
      <c r="N426" s="328">
        <f t="shared" si="123"/>
        <v>596650.26776461396</v>
      </c>
      <c r="R426"/>
      <c r="S426"/>
      <c r="T426"/>
      <c r="U426"/>
      <c r="V426"/>
      <c r="W426"/>
      <c r="X426"/>
      <c r="Y426"/>
      <c r="Z426"/>
    </row>
    <row r="427" spans="2:26" hidden="1" outlineLevel="1" x14ac:dyDescent="0.25">
      <c r="B427" s="58"/>
      <c r="C427" s="255"/>
      <c r="I427" s="25"/>
      <c r="J427" s="25"/>
      <c r="K427" s="25"/>
      <c r="L427" s="264">
        <v>263</v>
      </c>
      <c r="M427" s="25">
        <v>664099.13796892529</v>
      </c>
      <c r="N427" s="328">
        <f t="shared" si="123"/>
        <v>664099.13796892529</v>
      </c>
      <c r="R427"/>
      <c r="S427"/>
      <c r="T427"/>
      <c r="U427"/>
      <c r="V427"/>
      <c r="W427"/>
      <c r="X427"/>
      <c r="Y427"/>
      <c r="Z427"/>
    </row>
    <row r="428" spans="2:26" hidden="1" outlineLevel="1" x14ac:dyDescent="0.25">
      <c r="B428" s="58"/>
      <c r="C428" s="255"/>
      <c r="I428" s="25"/>
      <c r="J428" s="25"/>
      <c r="K428" s="25"/>
      <c r="L428" s="264">
        <v>264</v>
      </c>
      <c r="M428" s="25">
        <v>883226.41911440575</v>
      </c>
      <c r="N428" s="328">
        <f t="shared" si="123"/>
        <v>883226.41911440575</v>
      </c>
      <c r="R428"/>
      <c r="S428"/>
      <c r="T428"/>
      <c r="U428"/>
      <c r="V428"/>
      <c r="W428"/>
      <c r="X428"/>
      <c r="Y428"/>
      <c r="Z428"/>
    </row>
    <row r="429" spans="2:26" hidden="1" outlineLevel="1" x14ac:dyDescent="0.25">
      <c r="B429" s="58"/>
      <c r="C429" s="255"/>
      <c r="I429" s="25"/>
      <c r="J429" s="25"/>
      <c r="K429" s="25"/>
      <c r="L429" s="264">
        <v>265</v>
      </c>
      <c r="M429" s="25">
        <v>642921.89071264118</v>
      </c>
      <c r="N429" s="328">
        <f t="shared" si="123"/>
        <v>642921.89071264118</v>
      </c>
      <c r="R429"/>
      <c r="S429"/>
      <c r="T429"/>
      <c r="U429"/>
      <c r="V429"/>
      <c r="W429"/>
      <c r="X429"/>
      <c r="Y429"/>
      <c r="Z429"/>
    </row>
    <row r="430" spans="2:26" hidden="1" outlineLevel="1" x14ac:dyDescent="0.25">
      <c r="B430" s="58"/>
      <c r="C430" s="255"/>
      <c r="I430" s="25"/>
      <c r="J430" s="25"/>
      <c r="K430" s="25"/>
      <c r="L430" s="264">
        <v>266</v>
      </c>
      <c r="M430" s="25">
        <v>310727.66106193641</v>
      </c>
      <c r="N430" s="328">
        <f t="shared" si="123"/>
        <v>310727.66106193641</v>
      </c>
      <c r="R430"/>
      <c r="S430"/>
      <c r="T430"/>
      <c r="U430"/>
      <c r="V430"/>
      <c r="W430"/>
      <c r="X430"/>
      <c r="Y430"/>
      <c r="Z430"/>
    </row>
    <row r="431" spans="2:26" hidden="1" outlineLevel="1" x14ac:dyDescent="0.25">
      <c r="B431" s="58"/>
      <c r="C431" s="255"/>
      <c r="I431" s="25"/>
      <c r="J431" s="25"/>
      <c r="K431" s="25"/>
      <c r="L431" s="264">
        <v>267</v>
      </c>
      <c r="M431" s="25">
        <v>770850.12125650386</v>
      </c>
      <c r="N431" s="328">
        <f t="shared" si="123"/>
        <v>770850.12125650386</v>
      </c>
      <c r="R431"/>
      <c r="S431"/>
      <c r="T431"/>
      <c r="U431"/>
      <c r="V431"/>
      <c r="W431"/>
      <c r="X431"/>
      <c r="Y431"/>
      <c r="Z431"/>
    </row>
    <row r="432" spans="2:26" hidden="1" outlineLevel="1" x14ac:dyDescent="0.25">
      <c r="B432" s="58"/>
      <c r="C432" s="255"/>
      <c r="I432" s="25"/>
      <c r="J432" s="25"/>
      <c r="K432" s="25"/>
      <c r="L432" s="264">
        <v>268</v>
      </c>
      <c r="M432" s="25">
        <v>632781.40741300187</v>
      </c>
      <c r="N432" s="328">
        <f t="shared" si="123"/>
        <v>632781.40741300187</v>
      </c>
      <c r="R432"/>
      <c r="S432"/>
      <c r="T432"/>
      <c r="U432"/>
      <c r="V432"/>
      <c r="W432"/>
      <c r="X432"/>
      <c r="Y432"/>
      <c r="Z432"/>
    </row>
    <row r="433" spans="2:26" hidden="1" outlineLevel="1" x14ac:dyDescent="0.25">
      <c r="B433" s="58"/>
      <c r="C433" s="255"/>
      <c r="I433" s="25"/>
      <c r="J433" s="25"/>
      <c r="K433" s="25"/>
      <c r="L433" s="264">
        <v>269</v>
      </c>
      <c r="M433" s="25">
        <v>1216753.0970744025</v>
      </c>
      <c r="N433" s="328">
        <f t="shared" si="123"/>
        <v>1216753.0970744025</v>
      </c>
      <c r="R433"/>
      <c r="S433"/>
      <c r="T433"/>
      <c r="U433"/>
      <c r="V433"/>
      <c r="W433"/>
      <c r="X433"/>
      <c r="Y433"/>
      <c r="Z433"/>
    </row>
    <row r="434" spans="2:26" hidden="1" outlineLevel="1" x14ac:dyDescent="0.25">
      <c r="B434" s="58"/>
      <c r="C434" s="255"/>
      <c r="I434" s="25"/>
      <c r="J434" s="25"/>
      <c r="K434" s="25"/>
      <c r="L434" s="264">
        <v>270</v>
      </c>
      <c r="M434" s="25">
        <v>1083990.5678869244</v>
      </c>
      <c r="N434" s="328">
        <f t="shared" si="123"/>
        <v>1083990.5678869244</v>
      </c>
      <c r="R434"/>
      <c r="S434"/>
      <c r="T434"/>
      <c r="U434"/>
      <c r="V434"/>
      <c r="W434"/>
      <c r="X434"/>
      <c r="Y434"/>
      <c r="Z434"/>
    </row>
    <row r="435" spans="2:26" hidden="1" outlineLevel="1" x14ac:dyDescent="0.25">
      <c r="B435" s="58"/>
      <c r="C435" s="255"/>
      <c r="I435" s="25"/>
      <c r="J435" s="25"/>
      <c r="K435" s="25"/>
      <c r="L435" s="264">
        <v>271</v>
      </c>
      <c r="M435" s="25">
        <v>1566438.5684745421</v>
      </c>
      <c r="N435" s="328">
        <f t="shared" si="123"/>
        <v>1566438.5684745421</v>
      </c>
      <c r="R435"/>
      <c r="S435"/>
      <c r="T435"/>
      <c r="U435"/>
      <c r="V435"/>
      <c r="W435"/>
      <c r="X435"/>
      <c r="Y435"/>
      <c r="Z435"/>
    </row>
    <row r="436" spans="2:26" hidden="1" outlineLevel="1" x14ac:dyDescent="0.25">
      <c r="B436" s="58"/>
      <c r="C436" s="255"/>
      <c r="I436" s="25"/>
      <c r="J436" s="25"/>
      <c r="K436" s="25"/>
      <c r="L436" s="264">
        <v>272</v>
      </c>
      <c r="M436" s="25">
        <v>525024.54402371403</v>
      </c>
      <c r="N436" s="328">
        <f t="shared" si="123"/>
        <v>525024.54402371403</v>
      </c>
      <c r="R436"/>
      <c r="S436"/>
      <c r="T436"/>
      <c r="U436"/>
      <c r="V436"/>
      <c r="W436"/>
      <c r="X436"/>
      <c r="Y436"/>
      <c r="Z436"/>
    </row>
    <row r="437" spans="2:26" hidden="1" outlineLevel="1" x14ac:dyDescent="0.25">
      <c r="B437" s="58"/>
      <c r="C437" s="255"/>
      <c r="I437" s="25"/>
      <c r="J437" s="25"/>
      <c r="K437" s="25"/>
      <c r="L437" s="264">
        <v>273</v>
      </c>
      <c r="M437" s="25">
        <v>232128.45078329297</v>
      </c>
      <c r="N437" s="328">
        <f t="shared" si="123"/>
        <v>232128.45078329297</v>
      </c>
      <c r="R437"/>
      <c r="S437"/>
      <c r="T437"/>
      <c r="U437"/>
      <c r="V437"/>
      <c r="W437"/>
      <c r="X437"/>
      <c r="Y437"/>
      <c r="Z437"/>
    </row>
    <row r="438" spans="2:26" hidden="1" outlineLevel="1" x14ac:dyDescent="0.25">
      <c r="B438" s="58"/>
      <c r="C438" s="255"/>
      <c r="I438" s="25"/>
      <c r="J438" s="25"/>
      <c r="K438" s="25"/>
      <c r="L438" s="264">
        <v>274</v>
      </c>
      <c r="M438" s="25">
        <v>817253.88721131219</v>
      </c>
      <c r="N438" s="328">
        <f t="shared" si="123"/>
        <v>817253.88721131219</v>
      </c>
      <c r="R438"/>
      <c r="S438"/>
      <c r="T438"/>
      <c r="U438"/>
      <c r="V438"/>
      <c r="W438"/>
      <c r="X438"/>
      <c r="Y438"/>
      <c r="Z438"/>
    </row>
    <row r="439" spans="2:26" hidden="1" outlineLevel="1" x14ac:dyDescent="0.25">
      <c r="B439" s="58"/>
      <c r="C439" s="255"/>
      <c r="I439" s="25"/>
      <c r="J439" s="25"/>
      <c r="K439" s="25"/>
      <c r="L439" s="264">
        <v>275</v>
      </c>
      <c r="M439" s="25">
        <v>1137499.2826329898</v>
      </c>
      <c r="N439" s="328">
        <f t="shared" si="123"/>
        <v>1137499.2826329898</v>
      </c>
      <c r="R439"/>
      <c r="S439"/>
      <c r="T439"/>
      <c r="U439"/>
      <c r="V439"/>
      <c r="W439"/>
      <c r="X439"/>
      <c r="Y439"/>
      <c r="Z439"/>
    </row>
    <row r="440" spans="2:26" hidden="1" outlineLevel="1" x14ac:dyDescent="0.25">
      <c r="B440" s="58"/>
      <c r="C440" s="255"/>
      <c r="I440" s="25"/>
      <c r="J440" s="25"/>
      <c r="K440" s="25"/>
      <c r="L440" s="264">
        <v>276</v>
      </c>
      <c r="M440" s="25">
        <v>1874622.6874558553</v>
      </c>
      <c r="N440" s="328">
        <f t="shared" si="123"/>
        <v>1874622.6874558553</v>
      </c>
      <c r="R440"/>
      <c r="S440"/>
      <c r="T440"/>
      <c r="U440"/>
      <c r="V440"/>
      <c r="W440"/>
      <c r="X440"/>
      <c r="Y440"/>
      <c r="Z440"/>
    </row>
    <row r="441" spans="2:26" hidden="1" outlineLevel="1" x14ac:dyDescent="0.25">
      <c r="B441" s="58"/>
      <c r="C441" s="255"/>
      <c r="I441" s="25"/>
      <c r="J441" s="25"/>
      <c r="K441" s="25"/>
      <c r="L441" s="264">
        <v>277</v>
      </c>
      <c r="M441" s="25">
        <v>1121965.8012134787</v>
      </c>
      <c r="N441" s="328">
        <f t="shared" si="123"/>
        <v>1121965.8012134787</v>
      </c>
      <c r="R441"/>
      <c r="S441"/>
      <c r="T441"/>
      <c r="U441"/>
      <c r="V441"/>
      <c r="W441"/>
      <c r="X441"/>
      <c r="Y441"/>
      <c r="Z441"/>
    </row>
    <row r="442" spans="2:26" hidden="1" outlineLevel="1" x14ac:dyDescent="0.25">
      <c r="B442" s="58"/>
      <c r="C442" s="255"/>
      <c r="I442" s="25"/>
      <c r="J442" s="25"/>
      <c r="K442" s="25"/>
      <c r="L442" s="264">
        <v>278</v>
      </c>
      <c r="M442" s="25">
        <v>967208.32450685406</v>
      </c>
      <c r="N442" s="328">
        <f t="shared" si="123"/>
        <v>967208.32450685406</v>
      </c>
      <c r="R442"/>
      <c r="S442"/>
      <c r="T442"/>
      <c r="U442"/>
      <c r="V442"/>
      <c r="W442"/>
      <c r="X442"/>
      <c r="Y442"/>
      <c r="Z442"/>
    </row>
    <row r="443" spans="2:26" hidden="1" outlineLevel="1" x14ac:dyDescent="0.25">
      <c r="B443" s="58"/>
      <c r="C443" s="255"/>
      <c r="I443" s="25"/>
      <c r="J443" s="25"/>
      <c r="K443" s="25"/>
      <c r="L443" s="264">
        <v>279</v>
      </c>
      <c r="M443" s="25">
        <v>1280609.6208097704</v>
      </c>
      <c r="N443" s="328">
        <f t="shared" si="123"/>
        <v>1280609.6208097704</v>
      </c>
      <c r="R443"/>
      <c r="S443"/>
      <c r="T443"/>
      <c r="U443"/>
      <c r="V443"/>
      <c r="W443"/>
      <c r="X443"/>
      <c r="Y443"/>
      <c r="Z443"/>
    </row>
    <row r="444" spans="2:26" hidden="1" outlineLevel="1" x14ac:dyDescent="0.25">
      <c r="B444" s="58"/>
      <c r="C444" s="255"/>
      <c r="I444" s="25"/>
      <c r="J444" s="25"/>
      <c r="K444" s="25"/>
      <c r="L444" s="264">
        <v>280</v>
      </c>
      <c r="M444" s="25">
        <v>1123426.9232095033</v>
      </c>
      <c r="N444" s="328">
        <f t="shared" si="123"/>
        <v>1123426.9232095033</v>
      </c>
      <c r="R444"/>
      <c r="S444"/>
      <c r="T444"/>
      <c r="U444"/>
      <c r="V444"/>
      <c r="W444"/>
      <c r="X444"/>
      <c r="Y444"/>
      <c r="Z444"/>
    </row>
    <row r="445" spans="2:26" hidden="1" outlineLevel="1" x14ac:dyDescent="0.25">
      <c r="B445" s="58"/>
      <c r="C445" s="255"/>
      <c r="I445" s="25"/>
      <c r="J445" s="25"/>
      <c r="K445" s="25"/>
      <c r="L445" s="264">
        <v>281</v>
      </c>
      <c r="M445" s="25">
        <v>859150.68797713239</v>
      </c>
      <c r="N445" s="328">
        <f t="shared" si="123"/>
        <v>859150.68797713239</v>
      </c>
      <c r="R445"/>
      <c r="S445"/>
      <c r="T445"/>
      <c r="U445"/>
      <c r="V445"/>
      <c r="W445"/>
      <c r="X445"/>
      <c r="Y445"/>
      <c r="Z445"/>
    </row>
    <row r="446" spans="2:26" hidden="1" outlineLevel="1" x14ac:dyDescent="0.25">
      <c r="B446" s="58"/>
      <c r="C446" s="255"/>
      <c r="I446" s="25"/>
      <c r="J446" s="25"/>
      <c r="K446" s="25"/>
      <c r="L446" s="264">
        <v>282</v>
      </c>
      <c r="M446" s="25">
        <v>1619254.6573191197</v>
      </c>
      <c r="N446" s="328">
        <f t="shared" si="123"/>
        <v>1619254.6573191197</v>
      </c>
      <c r="R446"/>
      <c r="S446"/>
      <c r="T446"/>
      <c r="U446"/>
      <c r="V446"/>
      <c r="W446"/>
      <c r="X446"/>
      <c r="Y446"/>
      <c r="Z446"/>
    </row>
    <row r="447" spans="2:26" hidden="1" outlineLevel="1" x14ac:dyDescent="0.25">
      <c r="B447" s="58"/>
      <c r="C447" s="255"/>
      <c r="I447" s="25"/>
      <c r="J447" s="25"/>
      <c r="K447" s="25"/>
      <c r="L447" s="264">
        <v>283</v>
      </c>
      <c r="M447" s="25">
        <v>1945031.3646788606</v>
      </c>
      <c r="N447" s="328">
        <f t="shared" si="123"/>
        <v>1945031.3646788606</v>
      </c>
      <c r="R447"/>
      <c r="S447"/>
      <c r="T447"/>
      <c r="U447"/>
      <c r="V447"/>
      <c r="W447"/>
      <c r="X447"/>
      <c r="Y447"/>
      <c r="Z447"/>
    </row>
    <row r="448" spans="2:26" hidden="1" outlineLevel="1" x14ac:dyDescent="0.25">
      <c r="B448" s="58"/>
      <c r="C448" s="255"/>
      <c r="I448" s="25"/>
      <c r="J448" s="25"/>
      <c r="K448" s="25"/>
      <c r="L448" s="264">
        <v>284</v>
      </c>
      <c r="M448" s="25">
        <v>1583780.6773548264</v>
      </c>
      <c r="N448" s="328">
        <f t="shared" si="123"/>
        <v>1583780.6773548264</v>
      </c>
      <c r="R448"/>
      <c r="S448"/>
      <c r="T448"/>
      <c r="U448"/>
      <c r="V448"/>
      <c r="W448"/>
      <c r="X448"/>
      <c r="Y448"/>
      <c r="Z448"/>
    </row>
    <row r="449" spans="2:26" hidden="1" outlineLevel="1" x14ac:dyDescent="0.25">
      <c r="B449" s="58"/>
      <c r="C449" s="255"/>
      <c r="I449" s="25"/>
      <c r="J449" s="25"/>
      <c r="K449" s="25"/>
      <c r="L449" s="264">
        <v>285</v>
      </c>
      <c r="M449" s="25">
        <v>1137659.6077562433</v>
      </c>
      <c r="N449" s="328">
        <f t="shared" si="123"/>
        <v>1137659.6077562433</v>
      </c>
      <c r="R449"/>
      <c r="S449"/>
      <c r="T449"/>
      <c r="U449"/>
      <c r="V449"/>
      <c r="W449"/>
      <c r="X449"/>
      <c r="Y449"/>
      <c r="Z449"/>
    </row>
    <row r="450" spans="2:26" hidden="1" outlineLevel="1" x14ac:dyDescent="0.25">
      <c r="B450" s="58"/>
      <c r="C450" s="255"/>
      <c r="I450" s="25"/>
      <c r="J450" s="25"/>
      <c r="K450" s="25"/>
      <c r="L450" s="264">
        <v>286</v>
      </c>
      <c r="M450" s="25">
        <v>1810363.9383126139</v>
      </c>
      <c r="N450" s="328">
        <f t="shared" si="123"/>
        <v>1810363.9383126139</v>
      </c>
      <c r="R450"/>
      <c r="S450"/>
      <c r="T450"/>
      <c r="U450"/>
      <c r="V450"/>
      <c r="W450"/>
      <c r="X450"/>
      <c r="Y450"/>
      <c r="Z450"/>
    </row>
    <row r="451" spans="2:26" hidden="1" outlineLevel="1" x14ac:dyDescent="0.25">
      <c r="B451" s="58"/>
      <c r="C451" s="255"/>
      <c r="I451" s="25"/>
      <c r="J451" s="25"/>
      <c r="K451" s="25"/>
      <c r="L451" s="264">
        <v>287</v>
      </c>
      <c r="M451" s="25">
        <v>1474592.7324215628</v>
      </c>
      <c r="N451" s="328">
        <f t="shared" si="123"/>
        <v>1474592.7324215628</v>
      </c>
      <c r="R451"/>
      <c r="S451"/>
      <c r="T451"/>
      <c r="U451"/>
      <c r="V451"/>
      <c r="W451"/>
      <c r="X451"/>
      <c r="Y451"/>
      <c r="Z451"/>
    </row>
    <row r="452" spans="2:26" hidden="1" outlineLevel="1" x14ac:dyDescent="0.25">
      <c r="B452" s="58"/>
      <c r="C452" s="255"/>
      <c r="I452" s="25"/>
      <c r="J452" s="25"/>
      <c r="K452" s="25"/>
      <c r="L452" s="264">
        <v>288</v>
      </c>
      <c r="M452" s="25">
        <v>960151.18394265359</v>
      </c>
      <c r="N452" s="328">
        <f t="shared" si="123"/>
        <v>960151.18394265359</v>
      </c>
      <c r="R452"/>
      <c r="S452"/>
      <c r="T452"/>
      <c r="U452"/>
      <c r="V452"/>
      <c r="W452"/>
      <c r="X452"/>
      <c r="Y452"/>
      <c r="Z452"/>
    </row>
    <row r="453" spans="2:26" hidden="1" outlineLevel="1" x14ac:dyDescent="0.25">
      <c r="B453" s="58"/>
      <c r="C453" s="255"/>
      <c r="I453" s="25"/>
      <c r="J453" s="25"/>
      <c r="K453" s="25"/>
      <c r="L453" s="264">
        <v>289</v>
      </c>
      <c r="M453" s="25">
        <v>832559.22159699537</v>
      </c>
      <c r="N453" s="328">
        <f t="shared" si="123"/>
        <v>832559.22159699537</v>
      </c>
      <c r="R453"/>
      <c r="S453"/>
      <c r="T453"/>
      <c r="U453"/>
      <c r="V453"/>
      <c r="W453"/>
      <c r="X453"/>
      <c r="Y453"/>
      <c r="Z453"/>
    </row>
    <row r="454" spans="2:26" hidden="1" outlineLevel="1" x14ac:dyDescent="0.25">
      <c r="B454" s="58"/>
      <c r="C454" s="255"/>
      <c r="I454" s="25"/>
      <c r="J454" s="25"/>
      <c r="K454" s="25"/>
      <c r="L454" s="264">
        <v>290</v>
      </c>
      <c r="M454" s="25">
        <v>191966.12671562374</v>
      </c>
      <c r="N454" s="328">
        <f t="shared" si="123"/>
        <v>191966.12671562374</v>
      </c>
      <c r="R454"/>
      <c r="S454"/>
      <c r="T454"/>
      <c r="U454"/>
      <c r="V454"/>
      <c r="W454"/>
      <c r="X454"/>
      <c r="Y454"/>
      <c r="Z454"/>
    </row>
    <row r="455" spans="2:26" hidden="1" outlineLevel="1" x14ac:dyDescent="0.25">
      <c r="B455" s="58"/>
      <c r="C455" s="255"/>
      <c r="I455" s="25"/>
      <c r="J455" s="25"/>
      <c r="K455" s="25"/>
      <c r="L455" s="264">
        <v>291</v>
      </c>
      <c r="M455" s="25">
        <v>1354230.2521460778</v>
      </c>
      <c r="N455" s="328">
        <f t="shared" si="123"/>
        <v>1354230.2521460778</v>
      </c>
      <c r="R455"/>
      <c r="S455"/>
      <c r="T455"/>
      <c r="U455"/>
      <c r="V455"/>
      <c r="W455"/>
      <c r="X455"/>
      <c r="Y455"/>
      <c r="Z455"/>
    </row>
    <row r="456" spans="2:26" hidden="1" outlineLevel="1" x14ac:dyDescent="0.25">
      <c r="B456" s="58"/>
      <c r="C456" s="255"/>
      <c r="I456" s="25"/>
      <c r="J456" s="25"/>
      <c r="K456" s="25"/>
      <c r="L456" s="264">
        <v>292</v>
      </c>
      <c r="M456" s="25">
        <v>1625867.2029056419</v>
      </c>
      <c r="N456" s="328">
        <f t="shared" si="123"/>
        <v>1625867.2029056419</v>
      </c>
      <c r="R456"/>
      <c r="S456"/>
      <c r="T456"/>
      <c r="U456"/>
      <c r="V456"/>
      <c r="W456"/>
      <c r="X456"/>
      <c r="Y456"/>
      <c r="Z456"/>
    </row>
    <row r="457" spans="2:26" hidden="1" outlineLevel="1" x14ac:dyDescent="0.25">
      <c r="B457" s="58"/>
      <c r="C457" s="255"/>
      <c r="I457" s="25"/>
      <c r="J457" s="25"/>
      <c r="K457" s="25"/>
      <c r="L457" s="264">
        <v>293</v>
      </c>
      <c r="M457" s="25">
        <v>1497280.8857211475</v>
      </c>
      <c r="N457" s="328">
        <f t="shared" si="123"/>
        <v>1497280.8857211475</v>
      </c>
      <c r="R457"/>
      <c r="S457"/>
      <c r="T457"/>
      <c r="U457"/>
      <c r="V457"/>
      <c r="W457"/>
      <c r="X457"/>
      <c r="Y457"/>
      <c r="Z457"/>
    </row>
    <row r="458" spans="2:26" hidden="1" outlineLevel="1" x14ac:dyDescent="0.25">
      <c r="B458" s="58"/>
      <c r="C458" s="255"/>
      <c r="I458" s="25"/>
      <c r="J458" s="25"/>
      <c r="K458" s="25"/>
      <c r="L458" s="264">
        <v>294</v>
      </c>
      <c r="M458" s="25">
        <v>871161.80318818754</v>
      </c>
      <c r="N458" s="328">
        <f t="shared" si="123"/>
        <v>871161.80318818754</v>
      </c>
      <c r="R458"/>
      <c r="S458"/>
      <c r="T458"/>
      <c r="U458"/>
      <c r="V458"/>
      <c r="W458"/>
      <c r="X458"/>
      <c r="Y458"/>
      <c r="Z458"/>
    </row>
    <row r="459" spans="2:26" hidden="1" outlineLevel="1" x14ac:dyDescent="0.25">
      <c r="B459" s="58"/>
      <c r="C459" s="255"/>
      <c r="I459" s="25"/>
      <c r="J459" s="25"/>
      <c r="K459" s="25"/>
      <c r="L459" s="264">
        <v>295</v>
      </c>
      <c r="M459" s="25">
        <v>2005706.6905198733</v>
      </c>
      <c r="N459" s="328">
        <f t="shared" si="123"/>
        <v>2005706.6905198733</v>
      </c>
      <c r="R459"/>
      <c r="S459"/>
      <c r="T459"/>
      <c r="U459"/>
      <c r="V459"/>
      <c r="W459"/>
      <c r="X459"/>
      <c r="Y459"/>
      <c r="Z459"/>
    </row>
    <row r="460" spans="2:26" hidden="1" outlineLevel="1" x14ac:dyDescent="0.25">
      <c r="B460" s="58"/>
      <c r="C460" s="255"/>
      <c r="I460" s="25"/>
      <c r="J460" s="25"/>
      <c r="K460" s="25"/>
      <c r="L460" s="264">
        <v>296</v>
      </c>
      <c r="M460" s="25">
        <v>1469239.5891644943</v>
      </c>
      <c r="N460" s="328">
        <f t="shared" si="123"/>
        <v>1469239.5891644943</v>
      </c>
      <c r="R460"/>
      <c r="S460"/>
      <c r="T460"/>
      <c r="U460"/>
      <c r="V460"/>
      <c r="W460"/>
      <c r="X460"/>
      <c r="Y460"/>
      <c r="Z460"/>
    </row>
    <row r="461" spans="2:26" hidden="1" outlineLevel="1" x14ac:dyDescent="0.25">
      <c r="B461" s="58"/>
      <c r="C461" s="255"/>
      <c r="I461" s="25"/>
      <c r="J461" s="25"/>
      <c r="K461" s="25"/>
      <c r="L461" s="264">
        <v>297</v>
      </c>
      <c r="M461" s="25">
        <v>1180258.9014442249</v>
      </c>
      <c r="N461" s="328">
        <f t="shared" si="123"/>
        <v>1180258.9014442249</v>
      </c>
      <c r="R461"/>
      <c r="S461"/>
      <c r="T461"/>
      <c r="U461"/>
      <c r="V461"/>
      <c r="W461"/>
      <c r="X461"/>
      <c r="Y461"/>
      <c r="Z461"/>
    </row>
    <row r="462" spans="2:26" hidden="1" outlineLevel="1" x14ac:dyDescent="0.25">
      <c r="B462" s="58"/>
      <c r="C462" s="255"/>
      <c r="I462" s="25"/>
      <c r="J462" s="25"/>
      <c r="K462" s="25"/>
      <c r="L462" s="264">
        <v>298</v>
      </c>
      <c r="M462" s="25">
        <v>942504.78458648885</v>
      </c>
      <c r="N462" s="328">
        <f t="shared" si="123"/>
        <v>942504.78458648885</v>
      </c>
      <c r="R462"/>
      <c r="S462"/>
      <c r="T462"/>
      <c r="U462"/>
      <c r="V462"/>
      <c r="W462"/>
      <c r="X462"/>
      <c r="Y462"/>
      <c r="Z462"/>
    </row>
    <row r="463" spans="2:26" hidden="1" outlineLevel="1" x14ac:dyDescent="0.25">
      <c r="B463" s="58"/>
      <c r="C463" s="255"/>
      <c r="I463" s="25"/>
      <c r="J463" s="25"/>
      <c r="K463" s="25"/>
      <c r="L463" s="264">
        <v>299</v>
      </c>
      <c r="M463" s="25">
        <v>796214.56807243905</v>
      </c>
      <c r="N463" s="328">
        <f t="shared" si="123"/>
        <v>796214.56807243905</v>
      </c>
      <c r="R463"/>
      <c r="S463"/>
      <c r="T463"/>
      <c r="U463"/>
      <c r="V463"/>
      <c r="W463"/>
      <c r="X463"/>
      <c r="Y463"/>
      <c r="Z463"/>
    </row>
    <row r="464" spans="2:26" hidden="1" outlineLevel="1" x14ac:dyDescent="0.25">
      <c r="B464" s="58"/>
      <c r="C464" s="255"/>
      <c r="I464" s="25"/>
      <c r="J464" s="25"/>
      <c r="K464" s="25"/>
      <c r="L464" s="264">
        <v>300</v>
      </c>
      <c r="M464" s="25">
        <v>1125099.1460601434</v>
      </c>
      <c r="N464" s="328">
        <f t="shared" si="123"/>
        <v>1125099.1460601434</v>
      </c>
      <c r="R464"/>
      <c r="S464"/>
      <c r="T464"/>
      <c r="U464"/>
      <c r="V464"/>
      <c r="W464"/>
      <c r="X464"/>
      <c r="Y464"/>
      <c r="Z464"/>
    </row>
    <row r="465" spans="2:26" hidden="1" outlineLevel="1" x14ac:dyDescent="0.25">
      <c r="B465" s="58"/>
      <c r="C465" s="255"/>
      <c r="I465" s="25"/>
      <c r="J465" s="25"/>
      <c r="K465" s="25"/>
      <c r="L465" s="264">
        <v>301</v>
      </c>
      <c r="M465" s="25">
        <v>930230.712778877</v>
      </c>
      <c r="N465" s="328">
        <f t="shared" si="123"/>
        <v>930230.712778877</v>
      </c>
      <c r="R465"/>
      <c r="S465"/>
      <c r="T465"/>
      <c r="U465"/>
      <c r="V465"/>
      <c r="W465"/>
      <c r="X465"/>
      <c r="Y465"/>
      <c r="Z465"/>
    </row>
    <row r="466" spans="2:26" hidden="1" outlineLevel="1" x14ac:dyDescent="0.25">
      <c r="B466" s="58"/>
      <c r="C466" s="255"/>
      <c r="I466" s="25"/>
      <c r="J466" s="25"/>
      <c r="K466" s="25"/>
      <c r="L466" s="264">
        <v>302</v>
      </c>
      <c r="M466" s="25">
        <v>786249.64444279775</v>
      </c>
      <c r="N466" s="328">
        <f t="shared" si="123"/>
        <v>786249.64444279775</v>
      </c>
      <c r="R466"/>
      <c r="S466"/>
      <c r="T466"/>
      <c r="U466"/>
      <c r="V466"/>
      <c r="W466"/>
      <c r="X466"/>
      <c r="Y466"/>
      <c r="Z466"/>
    </row>
    <row r="467" spans="2:26" hidden="1" outlineLevel="1" x14ac:dyDescent="0.25">
      <c r="B467" s="58"/>
      <c r="C467" s="255"/>
      <c r="I467" s="25"/>
      <c r="J467" s="25"/>
      <c r="K467" s="25"/>
      <c r="L467" s="264">
        <v>303</v>
      </c>
      <c r="M467" s="25">
        <v>1141274.3243587723</v>
      </c>
      <c r="N467" s="328">
        <f t="shared" si="123"/>
        <v>1141274.3243587723</v>
      </c>
      <c r="R467"/>
      <c r="S467"/>
      <c r="T467"/>
      <c r="U467"/>
      <c r="V467"/>
      <c r="W467"/>
      <c r="X467"/>
      <c r="Y467"/>
      <c r="Z467"/>
    </row>
    <row r="468" spans="2:26" hidden="1" outlineLevel="1" x14ac:dyDescent="0.25">
      <c r="B468" s="58"/>
      <c r="C468" s="255"/>
      <c r="I468" s="25"/>
      <c r="J468" s="25"/>
      <c r="K468" s="25"/>
      <c r="L468" s="264">
        <v>304</v>
      </c>
      <c r="M468" s="25">
        <v>1328340.2120115482</v>
      </c>
      <c r="N468" s="328">
        <f t="shared" si="123"/>
        <v>1328340.2120115482</v>
      </c>
      <c r="R468"/>
      <c r="S468"/>
      <c r="T468"/>
      <c r="U468"/>
      <c r="V468"/>
      <c r="W468"/>
      <c r="X468"/>
      <c r="Y468"/>
      <c r="Z468"/>
    </row>
    <row r="469" spans="2:26" hidden="1" outlineLevel="1" x14ac:dyDescent="0.25">
      <c r="B469" s="58"/>
      <c r="C469" s="255"/>
      <c r="I469" s="25"/>
      <c r="J469" s="25"/>
      <c r="K469" s="25"/>
      <c r="L469" s="264">
        <v>305</v>
      </c>
      <c r="M469" s="25">
        <v>1408489.3858194547</v>
      </c>
      <c r="N469" s="328">
        <f t="shared" si="123"/>
        <v>1408489.3858194547</v>
      </c>
      <c r="R469"/>
      <c r="S469"/>
      <c r="T469"/>
      <c r="U469"/>
      <c r="V469"/>
      <c r="W469"/>
      <c r="X469"/>
      <c r="Y469"/>
      <c r="Z469"/>
    </row>
    <row r="470" spans="2:26" hidden="1" outlineLevel="1" x14ac:dyDescent="0.25">
      <c r="B470" s="58"/>
      <c r="C470" s="255"/>
      <c r="I470" s="25"/>
      <c r="J470" s="25"/>
      <c r="K470" s="25"/>
      <c r="L470" s="264">
        <v>306</v>
      </c>
      <c r="M470" s="25">
        <v>1475099.250219868</v>
      </c>
      <c r="N470" s="328">
        <f t="shared" si="123"/>
        <v>1475099.250219868</v>
      </c>
      <c r="R470"/>
      <c r="S470"/>
      <c r="T470"/>
      <c r="U470"/>
      <c r="V470"/>
      <c r="W470"/>
      <c r="X470"/>
      <c r="Y470"/>
      <c r="Z470"/>
    </row>
    <row r="471" spans="2:26" hidden="1" outlineLevel="1" x14ac:dyDescent="0.25">
      <c r="B471" s="58"/>
      <c r="C471" s="255"/>
      <c r="I471" s="25"/>
      <c r="J471" s="25"/>
      <c r="K471" s="25"/>
      <c r="L471" s="264">
        <v>307</v>
      </c>
      <c r="M471" s="25">
        <v>536004.70490038826</v>
      </c>
      <c r="N471" s="328">
        <f t="shared" si="123"/>
        <v>536004.70490038826</v>
      </c>
      <c r="R471"/>
      <c r="S471"/>
      <c r="T471"/>
      <c r="U471"/>
      <c r="V471"/>
      <c r="W471"/>
      <c r="X471"/>
      <c r="Y471"/>
      <c r="Z471"/>
    </row>
    <row r="472" spans="2:26" hidden="1" outlineLevel="1" x14ac:dyDescent="0.25">
      <c r="B472" s="58"/>
      <c r="C472" s="255"/>
      <c r="I472" s="25"/>
      <c r="J472" s="25"/>
      <c r="K472" s="25"/>
      <c r="L472" s="264">
        <v>308</v>
      </c>
      <c r="M472" s="25">
        <v>1025847.5167278841</v>
      </c>
      <c r="N472" s="328">
        <f t="shared" si="123"/>
        <v>1025847.5167278841</v>
      </c>
      <c r="R472"/>
      <c r="S472"/>
      <c r="T472"/>
      <c r="U472"/>
      <c r="V472"/>
      <c r="W472"/>
      <c r="X472"/>
      <c r="Y472"/>
      <c r="Z472"/>
    </row>
    <row r="473" spans="2:26" hidden="1" outlineLevel="1" x14ac:dyDescent="0.25">
      <c r="B473" s="58"/>
      <c r="C473" s="255"/>
      <c r="I473" s="25"/>
      <c r="J473" s="25"/>
      <c r="K473" s="25"/>
      <c r="L473" s="264">
        <v>309</v>
      </c>
      <c r="M473" s="25">
        <v>928772.11373034376</v>
      </c>
      <c r="N473" s="328">
        <f t="shared" si="123"/>
        <v>928772.11373034376</v>
      </c>
      <c r="R473"/>
      <c r="S473"/>
      <c r="T473"/>
      <c r="U473"/>
      <c r="V473"/>
      <c r="W473"/>
      <c r="X473"/>
      <c r="Y473"/>
      <c r="Z473"/>
    </row>
    <row r="474" spans="2:26" hidden="1" outlineLevel="1" x14ac:dyDescent="0.25">
      <c r="B474" s="58"/>
      <c r="C474" s="255"/>
      <c r="I474" s="25"/>
      <c r="J474" s="25"/>
      <c r="K474" s="25"/>
      <c r="L474" s="264">
        <v>310</v>
      </c>
      <c r="M474" s="25">
        <v>1291229.0896189266</v>
      </c>
      <c r="N474" s="328">
        <f t="shared" si="123"/>
        <v>1291229.0896189266</v>
      </c>
      <c r="R474"/>
      <c r="S474"/>
      <c r="T474"/>
      <c r="U474"/>
      <c r="V474"/>
      <c r="W474"/>
      <c r="X474"/>
      <c r="Y474"/>
      <c r="Z474"/>
    </row>
    <row r="475" spans="2:26" hidden="1" outlineLevel="1" x14ac:dyDescent="0.25">
      <c r="B475" s="58"/>
      <c r="C475" s="255"/>
      <c r="I475" s="25"/>
      <c r="J475" s="25"/>
      <c r="K475" s="25"/>
      <c r="L475" s="264">
        <v>311</v>
      </c>
      <c r="M475" s="25">
        <v>1115316.9586088799</v>
      </c>
      <c r="N475" s="328">
        <f t="shared" si="123"/>
        <v>1115316.9586088799</v>
      </c>
      <c r="R475"/>
      <c r="S475"/>
      <c r="T475"/>
      <c r="U475"/>
      <c r="V475"/>
      <c r="W475"/>
      <c r="X475"/>
      <c r="Y475"/>
      <c r="Z475"/>
    </row>
    <row r="476" spans="2:26" hidden="1" outlineLevel="1" x14ac:dyDescent="0.25">
      <c r="B476" s="58"/>
      <c r="C476" s="255"/>
      <c r="I476" s="25"/>
      <c r="J476" s="25"/>
      <c r="K476" s="25"/>
      <c r="L476" s="264">
        <v>312</v>
      </c>
      <c r="M476" s="25">
        <v>788468.4296047379</v>
      </c>
      <c r="N476" s="328">
        <f t="shared" si="123"/>
        <v>788468.4296047379</v>
      </c>
      <c r="R476"/>
      <c r="S476"/>
      <c r="T476"/>
      <c r="U476"/>
      <c r="V476"/>
      <c r="W476"/>
      <c r="X476"/>
      <c r="Y476"/>
      <c r="Z476"/>
    </row>
    <row r="477" spans="2:26" hidden="1" outlineLevel="1" x14ac:dyDescent="0.25">
      <c r="B477" s="58"/>
      <c r="C477" s="255"/>
      <c r="I477" s="25"/>
      <c r="J477" s="25"/>
      <c r="K477" s="25"/>
      <c r="L477" s="264">
        <v>313</v>
      </c>
      <c r="M477" s="25">
        <v>652631.10795543203</v>
      </c>
      <c r="N477" s="328">
        <f t="shared" si="123"/>
        <v>652631.10795543203</v>
      </c>
      <c r="R477"/>
      <c r="S477"/>
      <c r="T477"/>
      <c r="U477"/>
      <c r="V477"/>
      <c r="W477"/>
      <c r="X477"/>
      <c r="Y477"/>
      <c r="Z477"/>
    </row>
    <row r="478" spans="2:26" hidden="1" outlineLevel="1" x14ac:dyDescent="0.25">
      <c r="B478" s="58"/>
      <c r="C478" s="255"/>
      <c r="I478" s="25"/>
      <c r="J478" s="25"/>
      <c r="K478" s="25"/>
      <c r="L478" s="264">
        <v>314</v>
      </c>
      <c r="M478" s="25">
        <v>653610.26767358126</v>
      </c>
      <c r="N478" s="328">
        <f t="shared" si="123"/>
        <v>653610.26767358126</v>
      </c>
      <c r="R478"/>
      <c r="S478"/>
      <c r="T478"/>
      <c r="U478"/>
      <c r="V478"/>
      <c r="W478"/>
      <c r="X478"/>
      <c r="Y478"/>
      <c r="Z478"/>
    </row>
    <row r="479" spans="2:26" hidden="1" outlineLevel="1" x14ac:dyDescent="0.25">
      <c r="B479" s="58"/>
      <c r="C479" s="255"/>
      <c r="I479" s="25"/>
      <c r="J479" s="25"/>
      <c r="K479" s="25"/>
      <c r="L479" s="264">
        <v>315</v>
      </c>
      <c r="M479" s="25">
        <v>1295135.4534686767</v>
      </c>
      <c r="N479" s="328">
        <f t="shared" si="123"/>
        <v>1295135.4534686767</v>
      </c>
      <c r="R479"/>
      <c r="S479"/>
      <c r="T479"/>
      <c r="U479"/>
      <c r="V479"/>
      <c r="W479"/>
      <c r="X479"/>
      <c r="Y479"/>
      <c r="Z479"/>
    </row>
    <row r="480" spans="2:26" hidden="1" outlineLevel="1" x14ac:dyDescent="0.25">
      <c r="B480" s="58"/>
      <c r="C480" s="255"/>
      <c r="I480" s="25"/>
      <c r="J480" s="25"/>
      <c r="K480" s="25"/>
      <c r="L480" s="264">
        <v>316</v>
      </c>
      <c r="M480" s="25">
        <v>633906.56160445057</v>
      </c>
      <c r="N480" s="328">
        <f t="shared" si="123"/>
        <v>633906.56160445057</v>
      </c>
      <c r="R480"/>
      <c r="S480"/>
      <c r="T480"/>
      <c r="U480"/>
      <c r="V480"/>
      <c r="W480"/>
      <c r="X480"/>
      <c r="Y480"/>
      <c r="Z480"/>
    </row>
    <row r="481" spans="2:26" hidden="1" outlineLevel="1" x14ac:dyDescent="0.25">
      <c r="B481" s="58"/>
      <c r="C481" s="255"/>
      <c r="I481" s="25"/>
      <c r="J481" s="25"/>
      <c r="K481" s="25"/>
      <c r="L481" s="264">
        <v>317</v>
      </c>
      <c r="M481" s="25">
        <v>1149959.6359393199</v>
      </c>
      <c r="N481" s="328">
        <f t="shared" si="123"/>
        <v>1149959.6359393199</v>
      </c>
      <c r="R481"/>
      <c r="S481"/>
      <c r="T481"/>
      <c r="U481"/>
      <c r="V481"/>
      <c r="W481"/>
      <c r="X481"/>
      <c r="Y481"/>
      <c r="Z481"/>
    </row>
    <row r="482" spans="2:26" hidden="1" outlineLevel="1" x14ac:dyDescent="0.25">
      <c r="B482" s="58"/>
      <c r="C482" s="255"/>
      <c r="I482" s="25"/>
      <c r="J482" s="25"/>
      <c r="K482" s="25"/>
      <c r="L482" s="264">
        <v>318</v>
      </c>
      <c r="M482" s="25">
        <v>1322191.4181376828</v>
      </c>
      <c r="N482" s="328">
        <f t="shared" si="123"/>
        <v>1322191.4181376828</v>
      </c>
      <c r="R482"/>
      <c r="S482"/>
      <c r="T482"/>
      <c r="U482"/>
      <c r="V482"/>
      <c r="W482"/>
      <c r="X482"/>
      <c r="Y482"/>
      <c r="Z482"/>
    </row>
    <row r="483" spans="2:26" hidden="1" outlineLevel="1" x14ac:dyDescent="0.25">
      <c r="B483" s="58"/>
      <c r="C483" s="255"/>
      <c r="I483" s="25"/>
      <c r="J483" s="25"/>
      <c r="K483" s="25"/>
      <c r="L483" s="264">
        <v>319</v>
      </c>
      <c r="M483" s="25">
        <v>1325306.0612945305</v>
      </c>
      <c r="N483" s="328">
        <f t="shared" si="123"/>
        <v>1325306.0612945305</v>
      </c>
      <c r="R483"/>
      <c r="S483"/>
      <c r="T483"/>
      <c r="U483"/>
      <c r="V483"/>
      <c r="W483"/>
      <c r="X483"/>
      <c r="Y483"/>
      <c r="Z483"/>
    </row>
    <row r="484" spans="2:26" hidden="1" outlineLevel="1" x14ac:dyDescent="0.25">
      <c r="B484" s="58"/>
      <c r="C484" s="255"/>
      <c r="I484" s="25"/>
      <c r="J484" s="25"/>
      <c r="K484" s="25"/>
      <c r="L484" s="264">
        <v>320</v>
      </c>
      <c r="M484" s="25">
        <v>1186470.7280136028</v>
      </c>
      <c r="N484" s="328">
        <f t="shared" si="123"/>
        <v>1186470.7280136028</v>
      </c>
      <c r="R484"/>
      <c r="S484"/>
      <c r="T484"/>
      <c r="U484"/>
      <c r="V484"/>
      <c r="W484"/>
      <c r="X484"/>
      <c r="Y484"/>
      <c r="Z484"/>
    </row>
    <row r="485" spans="2:26" hidden="1" outlineLevel="1" x14ac:dyDescent="0.25">
      <c r="B485" s="58"/>
      <c r="C485" s="255"/>
      <c r="I485" s="25"/>
      <c r="J485" s="25"/>
      <c r="K485" s="25"/>
      <c r="L485" s="264">
        <v>321</v>
      </c>
      <c r="M485" s="25">
        <v>287277.05341099156</v>
      </c>
      <c r="N485" s="328">
        <f t="shared" ref="N485:N548" si="124">IFERROR(M485, "")</f>
        <v>287277.05341099156</v>
      </c>
      <c r="R485"/>
      <c r="S485"/>
      <c r="T485"/>
      <c r="U485"/>
      <c r="V485"/>
      <c r="W485"/>
      <c r="X485"/>
      <c r="Y485"/>
      <c r="Z485"/>
    </row>
    <row r="486" spans="2:26" hidden="1" outlineLevel="1" x14ac:dyDescent="0.25">
      <c r="B486" s="58"/>
      <c r="C486" s="255"/>
      <c r="I486" s="25"/>
      <c r="J486" s="25"/>
      <c r="K486" s="25"/>
      <c r="L486" s="264">
        <v>322</v>
      </c>
      <c r="M486" s="25">
        <v>1097554.6062170793</v>
      </c>
      <c r="N486" s="328">
        <f t="shared" si="124"/>
        <v>1097554.6062170793</v>
      </c>
      <c r="R486"/>
      <c r="S486"/>
      <c r="T486"/>
      <c r="U486"/>
      <c r="V486"/>
      <c r="W486"/>
      <c r="X486"/>
      <c r="Y486"/>
      <c r="Z486"/>
    </row>
    <row r="487" spans="2:26" hidden="1" outlineLevel="1" x14ac:dyDescent="0.25">
      <c r="B487" s="58"/>
      <c r="C487" s="255"/>
      <c r="I487" s="25"/>
      <c r="J487" s="25"/>
      <c r="K487" s="25"/>
      <c r="L487" s="264">
        <v>323</v>
      </c>
      <c r="M487" s="25">
        <v>823839.88225762337</v>
      </c>
      <c r="N487" s="328">
        <f t="shared" si="124"/>
        <v>823839.88225762337</v>
      </c>
      <c r="R487"/>
      <c r="S487"/>
      <c r="T487"/>
      <c r="U487"/>
      <c r="V487"/>
      <c r="W487"/>
      <c r="X487"/>
      <c r="Y487"/>
      <c r="Z487"/>
    </row>
    <row r="488" spans="2:26" hidden="1" outlineLevel="1" x14ac:dyDescent="0.25">
      <c r="B488" s="58"/>
      <c r="C488" s="255"/>
      <c r="I488" s="25"/>
      <c r="J488" s="25"/>
      <c r="K488" s="25"/>
      <c r="L488" s="264">
        <v>324</v>
      </c>
      <c r="M488" s="25">
        <v>413733.85250372952</v>
      </c>
      <c r="N488" s="328">
        <f t="shared" si="124"/>
        <v>413733.85250372952</v>
      </c>
      <c r="R488"/>
      <c r="S488"/>
      <c r="T488"/>
      <c r="U488"/>
      <c r="V488"/>
      <c r="W488"/>
      <c r="X488"/>
      <c r="Y488"/>
      <c r="Z488"/>
    </row>
    <row r="489" spans="2:26" hidden="1" outlineLevel="1" x14ac:dyDescent="0.25">
      <c r="B489" s="58"/>
      <c r="C489" s="255"/>
      <c r="I489" s="25"/>
      <c r="J489" s="25"/>
      <c r="K489" s="25"/>
      <c r="L489" s="264">
        <v>325</v>
      </c>
      <c r="M489" s="25">
        <v>629996.4825234029</v>
      </c>
      <c r="N489" s="328">
        <f t="shared" si="124"/>
        <v>629996.4825234029</v>
      </c>
      <c r="R489"/>
      <c r="S489"/>
      <c r="T489"/>
      <c r="U489"/>
      <c r="V489"/>
      <c r="W489"/>
      <c r="X489"/>
      <c r="Y489"/>
      <c r="Z489"/>
    </row>
    <row r="490" spans="2:26" hidden="1" outlineLevel="1" x14ac:dyDescent="0.25">
      <c r="B490" s="58"/>
      <c r="C490" s="255"/>
      <c r="I490" s="25"/>
      <c r="J490" s="25"/>
      <c r="K490" s="25"/>
      <c r="L490" s="264">
        <v>326</v>
      </c>
      <c r="M490" s="25">
        <v>306075.53599912027</v>
      </c>
      <c r="N490" s="328">
        <f t="shared" si="124"/>
        <v>306075.53599912027</v>
      </c>
      <c r="R490"/>
      <c r="S490"/>
      <c r="T490"/>
      <c r="U490"/>
      <c r="V490"/>
      <c r="W490"/>
      <c r="X490"/>
      <c r="Y490"/>
      <c r="Z490"/>
    </row>
    <row r="491" spans="2:26" hidden="1" outlineLevel="1" x14ac:dyDescent="0.25">
      <c r="B491" s="58"/>
      <c r="C491" s="255"/>
      <c r="I491" s="25"/>
      <c r="J491" s="25"/>
      <c r="K491" s="25"/>
      <c r="L491" s="264">
        <v>327</v>
      </c>
      <c r="M491" s="25">
        <v>1214923.9244731483</v>
      </c>
      <c r="N491" s="328">
        <f t="shared" si="124"/>
        <v>1214923.9244731483</v>
      </c>
      <c r="R491"/>
      <c r="S491"/>
      <c r="T491"/>
      <c r="U491"/>
      <c r="V491"/>
      <c r="W491"/>
      <c r="X491"/>
      <c r="Y491"/>
      <c r="Z491"/>
    </row>
    <row r="492" spans="2:26" hidden="1" outlineLevel="1" x14ac:dyDescent="0.25">
      <c r="B492" s="58"/>
      <c r="C492" s="255"/>
      <c r="I492" s="25"/>
      <c r="J492" s="25"/>
      <c r="K492" s="25"/>
      <c r="L492" s="264">
        <v>328</v>
      </c>
      <c r="M492" s="25">
        <v>1183610.8433987889</v>
      </c>
      <c r="N492" s="328">
        <f t="shared" si="124"/>
        <v>1183610.8433987889</v>
      </c>
      <c r="R492"/>
      <c r="S492"/>
      <c r="T492"/>
      <c r="U492"/>
      <c r="V492"/>
      <c r="W492"/>
      <c r="X492"/>
      <c r="Y492"/>
      <c r="Z492"/>
    </row>
    <row r="493" spans="2:26" hidden="1" outlineLevel="1" x14ac:dyDescent="0.25">
      <c r="B493" s="58"/>
      <c r="C493" s="255"/>
      <c r="I493" s="25"/>
      <c r="J493" s="25"/>
      <c r="K493" s="25"/>
      <c r="L493" s="264">
        <v>329</v>
      </c>
      <c r="M493" s="25">
        <v>-26469.498134721915</v>
      </c>
      <c r="N493" s="328">
        <f t="shared" si="124"/>
        <v>-26469.498134721915</v>
      </c>
      <c r="R493"/>
      <c r="S493"/>
      <c r="T493"/>
      <c r="U493"/>
      <c r="V493"/>
      <c r="W493"/>
      <c r="X493"/>
      <c r="Y493"/>
      <c r="Z493"/>
    </row>
    <row r="494" spans="2:26" hidden="1" outlineLevel="1" x14ac:dyDescent="0.25">
      <c r="B494" s="58"/>
      <c r="C494" s="255"/>
      <c r="I494" s="25"/>
      <c r="J494" s="25"/>
      <c r="K494" s="25"/>
      <c r="L494" s="264">
        <v>330</v>
      </c>
      <c r="M494" s="25">
        <v>1289153.3802516304</v>
      </c>
      <c r="N494" s="328">
        <f t="shared" si="124"/>
        <v>1289153.3802516304</v>
      </c>
      <c r="R494"/>
      <c r="S494"/>
      <c r="T494"/>
      <c r="U494"/>
      <c r="V494"/>
      <c r="W494"/>
      <c r="X494"/>
      <c r="Y494"/>
      <c r="Z494"/>
    </row>
    <row r="495" spans="2:26" hidden="1" outlineLevel="1" x14ac:dyDescent="0.25">
      <c r="B495" s="58"/>
      <c r="C495" s="255"/>
      <c r="I495" s="25"/>
      <c r="J495" s="25"/>
      <c r="K495" s="25"/>
      <c r="L495" s="264">
        <v>331</v>
      </c>
      <c r="M495" s="25">
        <v>759928.96191134769</v>
      </c>
      <c r="N495" s="328">
        <f t="shared" si="124"/>
        <v>759928.96191134769</v>
      </c>
      <c r="R495"/>
      <c r="S495"/>
      <c r="T495"/>
      <c r="U495"/>
      <c r="V495"/>
      <c r="W495"/>
      <c r="X495"/>
      <c r="Y495"/>
      <c r="Z495"/>
    </row>
    <row r="496" spans="2:26" hidden="1" outlineLevel="1" x14ac:dyDescent="0.25">
      <c r="B496" s="58"/>
      <c r="C496" s="255"/>
      <c r="I496" s="25"/>
      <c r="J496" s="25"/>
      <c r="K496" s="25"/>
      <c r="L496" s="264">
        <v>332</v>
      </c>
      <c r="M496" s="25">
        <v>1259641.5842756485</v>
      </c>
      <c r="N496" s="328">
        <f t="shared" si="124"/>
        <v>1259641.5842756485</v>
      </c>
      <c r="R496"/>
      <c r="S496"/>
      <c r="T496"/>
      <c r="U496"/>
      <c r="V496"/>
      <c r="W496"/>
      <c r="X496"/>
      <c r="Y496"/>
      <c r="Z496"/>
    </row>
    <row r="497" spans="2:26" hidden="1" outlineLevel="1" x14ac:dyDescent="0.25">
      <c r="B497" s="58"/>
      <c r="C497" s="255"/>
      <c r="I497" s="25"/>
      <c r="J497" s="25"/>
      <c r="K497" s="25"/>
      <c r="L497" s="264">
        <v>333</v>
      </c>
      <c r="M497" s="25">
        <v>488794.30923334218</v>
      </c>
      <c r="N497" s="328">
        <f t="shared" si="124"/>
        <v>488794.30923334218</v>
      </c>
      <c r="R497"/>
      <c r="S497"/>
      <c r="T497"/>
      <c r="U497"/>
      <c r="V497"/>
      <c r="W497"/>
      <c r="X497"/>
      <c r="Y497"/>
      <c r="Z497"/>
    </row>
    <row r="498" spans="2:26" hidden="1" outlineLevel="1" x14ac:dyDescent="0.25">
      <c r="B498" s="58"/>
      <c r="C498" s="255"/>
      <c r="I498" s="25"/>
      <c r="J498" s="25"/>
      <c r="K498" s="25"/>
      <c r="L498" s="264">
        <v>334</v>
      </c>
      <c r="M498" s="25">
        <v>294059.08533640706</v>
      </c>
      <c r="N498" s="328">
        <f t="shared" si="124"/>
        <v>294059.08533640706</v>
      </c>
      <c r="R498"/>
      <c r="S498"/>
      <c r="T498"/>
      <c r="U498"/>
      <c r="V498"/>
      <c r="W498"/>
      <c r="X498"/>
      <c r="Y498"/>
      <c r="Z498"/>
    </row>
    <row r="499" spans="2:26" hidden="1" outlineLevel="1" x14ac:dyDescent="0.25">
      <c r="B499" s="58"/>
      <c r="C499" s="255"/>
      <c r="I499" s="25"/>
      <c r="J499" s="25"/>
      <c r="K499" s="25"/>
      <c r="L499" s="264">
        <v>335</v>
      </c>
      <c r="M499" s="25">
        <v>603416.36584860797</v>
      </c>
      <c r="N499" s="328">
        <f t="shared" si="124"/>
        <v>603416.36584860797</v>
      </c>
      <c r="R499"/>
      <c r="S499"/>
      <c r="T499"/>
      <c r="U499"/>
      <c r="V499"/>
      <c r="W499"/>
      <c r="X499"/>
      <c r="Y499"/>
      <c r="Z499"/>
    </row>
    <row r="500" spans="2:26" hidden="1" outlineLevel="1" x14ac:dyDescent="0.25">
      <c r="B500" s="58"/>
      <c r="C500" s="255"/>
      <c r="I500" s="25"/>
      <c r="J500" s="25"/>
      <c r="K500" s="25"/>
      <c r="L500" s="264">
        <v>336</v>
      </c>
      <c r="M500" s="25">
        <v>910823.02589014929</v>
      </c>
      <c r="N500" s="328">
        <f t="shared" si="124"/>
        <v>910823.02589014929</v>
      </c>
      <c r="R500"/>
      <c r="S500"/>
      <c r="T500"/>
      <c r="U500"/>
      <c r="V500"/>
      <c r="W500"/>
      <c r="X500"/>
      <c r="Y500"/>
      <c r="Z500"/>
    </row>
    <row r="501" spans="2:26" hidden="1" outlineLevel="1" x14ac:dyDescent="0.25">
      <c r="B501" s="58"/>
      <c r="C501" s="255"/>
      <c r="I501" s="25"/>
      <c r="J501" s="25"/>
      <c r="K501" s="25"/>
      <c r="L501" s="264">
        <v>337</v>
      </c>
      <c r="M501" s="25">
        <v>1946264.3729544629</v>
      </c>
      <c r="N501" s="328">
        <f t="shared" si="124"/>
        <v>1946264.3729544629</v>
      </c>
      <c r="R501"/>
      <c r="S501"/>
      <c r="T501"/>
      <c r="U501"/>
      <c r="V501"/>
      <c r="W501"/>
      <c r="X501"/>
      <c r="Y501"/>
      <c r="Z501"/>
    </row>
    <row r="502" spans="2:26" hidden="1" outlineLevel="1" x14ac:dyDescent="0.25">
      <c r="B502" s="58"/>
      <c r="C502" s="255"/>
      <c r="I502" s="25"/>
      <c r="J502" s="25"/>
      <c r="K502" s="25"/>
      <c r="L502" s="264">
        <v>338</v>
      </c>
      <c r="M502" s="25">
        <v>1043124.4460965032</v>
      </c>
      <c r="N502" s="328">
        <f t="shared" si="124"/>
        <v>1043124.4460965032</v>
      </c>
      <c r="R502"/>
      <c r="S502"/>
      <c r="T502"/>
      <c r="U502"/>
      <c r="V502"/>
      <c r="W502"/>
      <c r="X502"/>
      <c r="Y502"/>
      <c r="Z502"/>
    </row>
    <row r="503" spans="2:26" hidden="1" outlineLevel="1" x14ac:dyDescent="0.25">
      <c r="B503" s="58"/>
      <c r="C503" s="255"/>
      <c r="I503" s="25"/>
      <c r="J503" s="25"/>
      <c r="K503" s="25"/>
      <c r="L503" s="264">
        <v>339</v>
      </c>
      <c r="M503" s="25">
        <v>692918.04489415069</v>
      </c>
      <c r="N503" s="328">
        <f t="shared" si="124"/>
        <v>692918.04489415069</v>
      </c>
      <c r="R503"/>
      <c r="S503"/>
      <c r="T503"/>
      <c r="U503"/>
      <c r="V503"/>
      <c r="W503"/>
      <c r="X503"/>
      <c r="Y503"/>
      <c r="Z503"/>
    </row>
    <row r="504" spans="2:26" hidden="1" outlineLevel="1" x14ac:dyDescent="0.25">
      <c r="B504" s="58"/>
      <c r="C504" s="255"/>
      <c r="I504" s="25"/>
      <c r="J504" s="25"/>
      <c r="K504" s="25"/>
      <c r="L504" s="264">
        <v>340</v>
      </c>
      <c r="M504" s="25">
        <v>1160824.4826390212</v>
      </c>
      <c r="N504" s="328">
        <f t="shared" si="124"/>
        <v>1160824.4826390212</v>
      </c>
      <c r="R504"/>
      <c r="S504"/>
      <c r="T504"/>
      <c r="U504"/>
      <c r="V504"/>
      <c r="W504"/>
      <c r="X504"/>
      <c r="Y504"/>
      <c r="Z504"/>
    </row>
    <row r="505" spans="2:26" hidden="1" outlineLevel="1" x14ac:dyDescent="0.25">
      <c r="B505" s="58"/>
      <c r="C505" s="255"/>
      <c r="I505" s="25"/>
      <c r="J505" s="25"/>
      <c r="K505" s="25"/>
      <c r="L505" s="264">
        <v>341</v>
      </c>
      <c r="M505" s="25">
        <v>468570.4387680355</v>
      </c>
      <c r="N505" s="328">
        <f t="shared" si="124"/>
        <v>468570.4387680355</v>
      </c>
      <c r="R505"/>
      <c r="S505"/>
      <c r="T505"/>
      <c r="U505"/>
      <c r="V505"/>
      <c r="W505"/>
      <c r="X505"/>
      <c r="Y505"/>
      <c r="Z505"/>
    </row>
    <row r="506" spans="2:26" hidden="1" outlineLevel="1" x14ac:dyDescent="0.25">
      <c r="B506" s="58"/>
      <c r="C506" s="255"/>
      <c r="I506" s="25"/>
      <c r="J506" s="25"/>
      <c r="K506" s="25"/>
      <c r="L506" s="264">
        <v>342</v>
      </c>
      <c r="M506" s="25">
        <v>59603.066518639818</v>
      </c>
      <c r="N506" s="328">
        <f t="shared" si="124"/>
        <v>59603.066518639818</v>
      </c>
      <c r="R506"/>
      <c r="S506"/>
      <c r="T506"/>
      <c r="U506"/>
      <c r="V506"/>
      <c r="W506"/>
      <c r="X506"/>
      <c r="Y506"/>
      <c r="Z506"/>
    </row>
    <row r="507" spans="2:26" hidden="1" outlineLevel="1" x14ac:dyDescent="0.25">
      <c r="B507" s="58"/>
      <c r="C507" s="255"/>
      <c r="I507" s="25"/>
      <c r="J507" s="25"/>
      <c r="K507" s="25"/>
      <c r="L507" s="264">
        <v>343</v>
      </c>
      <c r="M507" s="25">
        <v>1116913.4356966619</v>
      </c>
      <c r="N507" s="328">
        <f t="shared" si="124"/>
        <v>1116913.4356966619</v>
      </c>
      <c r="R507"/>
      <c r="S507"/>
      <c r="T507"/>
      <c r="U507"/>
      <c r="V507"/>
      <c r="W507"/>
      <c r="X507"/>
      <c r="Y507"/>
      <c r="Z507"/>
    </row>
    <row r="508" spans="2:26" hidden="1" outlineLevel="1" x14ac:dyDescent="0.25">
      <c r="B508" s="58"/>
      <c r="C508" s="255"/>
      <c r="I508" s="25"/>
      <c r="J508" s="25"/>
      <c r="K508" s="25"/>
      <c r="L508" s="264">
        <v>344</v>
      </c>
      <c r="M508" s="25">
        <v>2294139.1073452076</v>
      </c>
      <c r="N508" s="328">
        <f t="shared" si="124"/>
        <v>2294139.1073452076</v>
      </c>
      <c r="R508"/>
      <c r="S508"/>
      <c r="T508"/>
      <c r="U508"/>
      <c r="V508"/>
      <c r="W508"/>
      <c r="X508"/>
      <c r="Y508"/>
      <c r="Z508"/>
    </row>
    <row r="509" spans="2:26" hidden="1" outlineLevel="1" x14ac:dyDescent="0.25">
      <c r="B509" s="58"/>
      <c r="C509" s="255"/>
      <c r="I509" s="25"/>
      <c r="J509" s="25"/>
      <c r="K509" s="25"/>
      <c r="L509" s="264">
        <v>345</v>
      </c>
      <c r="M509" s="25">
        <v>641934.69344789139</v>
      </c>
      <c r="N509" s="328">
        <f t="shared" si="124"/>
        <v>641934.69344789139</v>
      </c>
      <c r="R509"/>
      <c r="S509"/>
      <c r="T509"/>
      <c r="U509"/>
      <c r="V509"/>
      <c r="W509"/>
      <c r="X509"/>
      <c r="Y509"/>
      <c r="Z509"/>
    </row>
    <row r="510" spans="2:26" hidden="1" outlineLevel="1" x14ac:dyDescent="0.25">
      <c r="B510" s="58"/>
      <c r="C510" s="255"/>
      <c r="I510" s="25"/>
      <c r="J510" s="25"/>
      <c r="K510" s="25"/>
      <c r="L510" s="264">
        <v>346</v>
      </c>
      <c r="M510" s="25">
        <v>205157.08495470663</v>
      </c>
      <c r="N510" s="328">
        <f t="shared" si="124"/>
        <v>205157.08495470663</v>
      </c>
      <c r="R510"/>
      <c r="S510"/>
      <c r="T510"/>
      <c r="U510"/>
      <c r="V510"/>
      <c r="W510"/>
      <c r="X510"/>
      <c r="Y510"/>
      <c r="Z510"/>
    </row>
    <row r="511" spans="2:26" hidden="1" outlineLevel="1" x14ac:dyDescent="0.25">
      <c r="B511" s="58"/>
      <c r="C511" s="255"/>
      <c r="I511" s="25"/>
      <c r="J511" s="25"/>
      <c r="K511" s="25"/>
      <c r="L511" s="264">
        <v>347</v>
      </c>
      <c r="M511" s="25">
        <v>730063.6875661693</v>
      </c>
      <c r="N511" s="328">
        <f t="shared" si="124"/>
        <v>730063.6875661693</v>
      </c>
      <c r="R511"/>
      <c r="S511"/>
      <c r="T511"/>
      <c r="U511"/>
      <c r="V511"/>
      <c r="W511"/>
      <c r="X511"/>
      <c r="Y511"/>
      <c r="Z511"/>
    </row>
    <row r="512" spans="2:26" hidden="1" outlineLevel="1" x14ac:dyDescent="0.25">
      <c r="B512" s="58"/>
      <c r="C512" s="255"/>
      <c r="I512" s="25"/>
      <c r="J512" s="25"/>
      <c r="K512" s="25"/>
      <c r="L512" s="264">
        <v>348</v>
      </c>
      <c r="M512" s="25">
        <v>533249.72894099017</v>
      </c>
      <c r="N512" s="328">
        <f t="shared" si="124"/>
        <v>533249.72894099017</v>
      </c>
      <c r="R512"/>
      <c r="S512"/>
      <c r="T512"/>
      <c r="U512"/>
      <c r="V512"/>
      <c r="W512"/>
      <c r="X512"/>
      <c r="Y512"/>
      <c r="Z512"/>
    </row>
    <row r="513" spans="2:26" hidden="1" outlineLevel="1" x14ac:dyDescent="0.25">
      <c r="B513" s="58"/>
      <c r="C513" s="255"/>
      <c r="I513" s="25"/>
      <c r="J513" s="25"/>
      <c r="K513" s="25"/>
      <c r="L513" s="264">
        <v>349</v>
      </c>
      <c r="M513" s="25">
        <v>882509.15087815782</v>
      </c>
      <c r="N513" s="328">
        <f t="shared" si="124"/>
        <v>882509.15087815782</v>
      </c>
      <c r="R513"/>
      <c r="S513"/>
      <c r="T513"/>
      <c r="U513"/>
      <c r="V513"/>
      <c r="W513"/>
      <c r="X513"/>
      <c r="Y513"/>
      <c r="Z513"/>
    </row>
    <row r="514" spans="2:26" hidden="1" outlineLevel="1" x14ac:dyDescent="0.25">
      <c r="B514" s="58"/>
      <c r="C514" s="255"/>
      <c r="I514" s="25"/>
      <c r="J514" s="25"/>
      <c r="K514" s="25"/>
      <c r="L514" s="264">
        <v>350</v>
      </c>
      <c r="M514" s="25">
        <v>2523903.8293886087</v>
      </c>
      <c r="N514" s="328">
        <f t="shared" si="124"/>
        <v>2523903.8293886087</v>
      </c>
      <c r="R514"/>
      <c r="S514"/>
      <c r="T514"/>
      <c r="U514"/>
      <c r="V514"/>
      <c r="W514"/>
      <c r="X514"/>
      <c r="Y514"/>
      <c r="Z514"/>
    </row>
    <row r="515" spans="2:26" hidden="1" outlineLevel="1" x14ac:dyDescent="0.25">
      <c r="B515" s="58"/>
      <c r="C515" s="255"/>
      <c r="I515" s="25"/>
      <c r="J515" s="25"/>
      <c r="K515" s="25"/>
      <c r="L515" s="264">
        <v>351</v>
      </c>
      <c r="M515" s="25">
        <v>989782.33893558779</v>
      </c>
      <c r="N515" s="328">
        <f t="shared" si="124"/>
        <v>989782.33893558779</v>
      </c>
      <c r="R515"/>
      <c r="S515"/>
      <c r="T515"/>
      <c r="U515"/>
      <c r="V515"/>
      <c r="W515"/>
      <c r="X515"/>
      <c r="Y515"/>
      <c r="Z515"/>
    </row>
    <row r="516" spans="2:26" hidden="1" outlineLevel="1" x14ac:dyDescent="0.25">
      <c r="B516" s="58"/>
      <c r="C516" s="255"/>
      <c r="I516" s="25"/>
      <c r="J516" s="25"/>
      <c r="K516" s="25"/>
      <c r="L516" s="264">
        <v>352</v>
      </c>
      <c r="M516" s="25">
        <v>706421.30297666579</v>
      </c>
      <c r="N516" s="328">
        <f t="shared" si="124"/>
        <v>706421.30297666579</v>
      </c>
      <c r="R516"/>
      <c r="S516"/>
      <c r="T516"/>
      <c r="U516"/>
      <c r="V516"/>
      <c r="W516"/>
      <c r="X516"/>
      <c r="Y516"/>
      <c r="Z516"/>
    </row>
    <row r="517" spans="2:26" hidden="1" outlineLevel="1" x14ac:dyDescent="0.25">
      <c r="B517" s="58"/>
      <c r="C517" s="255"/>
      <c r="I517" s="25"/>
      <c r="J517" s="25"/>
      <c r="K517" s="25"/>
      <c r="L517" s="264">
        <v>353</v>
      </c>
      <c r="M517" s="25">
        <v>390367.12739696197</v>
      </c>
      <c r="N517" s="328">
        <f t="shared" si="124"/>
        <v>390367.12739696197</v>
      </c>
      <c r="R517"/>
      <c r="S517"/>
      <c r="T517"/>
      <c r="U517"/>
      <c r="V517"/>
      <c r="W517"/>
      <c r="X517"/>
      <c r="Y517"/>
      <c r="Z517"/>
    </row>
    <row r="518" spans="2:26" hidden="1" outlineLevel="1" x14ac:dyDescent="0.25">
      <c r="B518" s="58"/>
      <c r="C518" s="255"/>
      <c r="I518" s="25"/>
      <c r="J518" s="25"/>
      <c r="K518" s="25"/>
      <c r="L518" s="264">
        <v>354</v>
      </c>
      <c r="M518" s="25">
        <v>1259007.9281460373</v>
      </c>
      <c r="N518" s="328">
        <f t="shared" si="124"/>
        <v>1259007.9281460373</v>
      </c>
      <c r="R518"/>
      <c r="S518"/>
      <c r="T518"/>
      <c r="U518"/>
      <c r="V518"/>
      <c r="W518"/>
      <c r="X518"/>
      <c r="Y518"/>
      <c r="Z518"/>
    </row>
    <row r="519" spans="2:26" hidden="1" outlineLevel="1" x14ac:dyDescent="0.25">
      <c r="B519" s="58"/>
      <c r="C519" s="255"/>
      <c r="I519" s="25"/>
      <c r="J519" s="25"/>
      <c r="K519" s="25"/>
      <c r="L519" s="264">
        <v>355</v>
      </c>
      <c r="M519" s="25">
        <v>1009296.9750117149</v>
      </c>
      <c r="N519" s="328">
        <f t="shared" si="124"/>
        <v>1009296.9750117149</v>
      </c>
      <c r="R519"/>
      <c r="S519"/>
      <c r="T519"/>
      <c r="U519"/>
      <c r="V519"/>
      <c r="W519"/>
      <c r="X519"/>
      <c r="Y519"/>
      <c r="Z519"/>
    </row>
    <row r="520" spans="2:26" hidden="1" outlineLevel="1" x14ac:dyDescent="0.25">
      <c r="B520" s="58"/>
      <c r="C520" s="255"/>
      <c r="I520" s="25"/>
      <c r="J520" s="25"/>
      <c r="K520" s="25"/>
      <c r="L520" s="264">
        <v>356</v>
      </c>
      <c r="M520" s="25">
        <v>893052.10563324008</v>
      </c>
      <c r="N520" s="328">
        <f t="shared" si="124"/>
        <v>893052.10563324008</v>
      </c>
      <c r="R520"/>
      <c r="S520"/>
      <c r="T520"/>
      <c r="U520"/>
      <c r="V520"/>
      <c r="W520"/>
      <c r="X520"/>
      <c r="Y520"/>
      <c r="Z520"/>
    </row>
    <row r="521" spans="2:26" hidden="1" outlineLevel="1" x14ac:dyDescent="0.25">
      <c r="B521" s="58"/>
      <c r="C521" s="255"/>
      <c r="I521" s="25"/>
      <c r="J521" s="25"/>
      <c r="K521" s="25"/>
      <c r="L521" s="264">
        <v>357</v>
      </c>
      <c r="M521" s="25">
        <v>1323150.7139342842</v>
      </c>
      <c r="N521" s="328">
        <f t="shared" si="124"/>
        <v>1323150.7139342842</v>
      </c>
      <c r="R521"/>
      <c r="S521"/>
      <c r="T521"/>
      <c r="U521"/>
      <c r="V521"/>
      <c r="W521"/>
      <c r="X521"/>
      <c r="Y521"/>
      <c r="Z521"/>
    </row>
    <row r="522" spans="2:26" hidden="1" outlineLevel="1" x14ac:dyDescent="0.25">
      <c r="B522" s="58"/>
      <c r="C522" s="255"/>
      <c r="I522" s="25"/>
      <c r="J522" s="25"/>
      <c r="K522" s="25"/>
      <c r="L522" s="264">
        <v>358</v>
      </c>
      <c r="M522" s="25">
        <v>771164.2257106296</v>
      </c>
      <c r="N522" s="328">
        <f t="shared" si="124"/>
        <v>771164.2257106296</v>
      </c>
      <c r="R522"/>
      <c r="S522"/>
      <c r="T522"/>
      <c r="U522"/>
      <c r="V522"/>
      <c r="W522"/>
      <c r="X522"/>
      <c r="Y522"/>
      <c r="Z522"/>
    </row>
    <row r="523" spans="2:26" hidden="1" outlineLevel="1" x14ac:dyDescent="0.25">
      <c r="B523" s="58"/>
      <c r="C523" s="255"/>
      <c r="I523" s="25"/>
      <c r="J523" s="25"/>
      <c r="K523" s="25"/>
      <c r="L523" s="264">
        <v>359</v>
      </c>
      <c r="M523" s="25">
        <v>1082427.8144302957</v>
      </c>
      <c r="N523" s="328">
        <f t="shared" si="124"/>
        <v>1082427.8144302957</v>
      </c>
      <c r="R523"/>
      <c r="S523"/>
      <c r="T523"/>
      <c r="U523"/>
      <c r="V523"/>
      <c r="W523"/>
      <c r="X523"/>
      <c r="Y523"/>
      <c r="Z523"/>
    </row>
    <row r="524" spans="2:26" hidden="1" outlineLevel="1" x14ac:dyDescent="0.25">
      <c r="B524" s="58"/>
      <c r="C524" s="255"/>
      <c r="I524" s="25"/>
      <c r="J524" s="25"/>
      <c r="K524" s="25"/>
      <c r="L524" s="264">
        <v>360</v>
      </c>
      <c r="M524" s="25">
        <v>389982.80641252897</v>
      </c>
      <c r="N524" s="328">
        <f t="shared" si="124"/>
        <v>389982.80641252897</v>
      </c>
      <c r="R524"/>
      <c r="S524"/>
      <c r="T524"/>
      <c r="U524"/>
      <c r="V524"/>
      <c r="W524"/>
      <c r="X524"/>
      <c r="Y524"/>
      <c r="Z524"/>
    </row>
    <row r="525" spans="2:26" hidden="1" outlineLevel="1" x14ac:dyDescent="0.25">
      <c r="B525" s="58"/>
      <c r="C525" s="255"/>
      <c r="I525" s="25"/>
      <c r="J525" s="25"/>
      <c r="K525" s="25"/>
      <c r="L525" s="264">
        <v>361</v>
      </c>
      <c r="M525" s="25">
        <v>1661306.2018139807</v>
      </c>
      <c r="N525" s="328">
        <f t="shared" si="124"/>
        <v>1661306.2018139807</v>
      </c>
      <c r="R525"/>
      <c r="S525"/>
      <c r="T525"/>
      <c r="U525"/>
      <c r="V525"/>
      <c r="W525"/>
      <c r="X525"/>
      <c r="Y525"/>
      <c r="Z525"/>
    </row>
    <row r="526" spans="2:26" hidden="1" outlineLevel="1" x14ac:dyDescent="0.25">
      <c r="B526" s="58"/>
      <c r="C526" s="255"/>
      <c r="I526" s="25"/>
      <c r="J526" s="25"/>
      <c r="K526" s="25"/>
      <c r="L526" s="264">
        <v>362</v>
      </c>
      <c r="M526" s="25">
        <v>855634.04319621657</v>
      </c>
      <c r="N526" s="328">
        <f t="shared" si="124"/>
        <v>855634.04319621657</v>
      </c>
      <c r="R526"/>
      <c r="S526"/>
      <c r="T526"/>
      <c r="U526"/>
      <c r="V526"/>
      <c r="W526"/>
      <c r="X526"/>
      <c r="Y526"/>
      <c r="Z526"/>
    </row>
    <row r="527" spans="2:26" hidden="1" outlineLevel="1" x14ac:dyDescent="0.25">
      <c r="B527" s="58"/>
      <c r="C527" s="255"/>
      <c r="I527" s="25"/>
      <c r="J527" s="25"/>
      <c r="K527" s="25"/>
      <c r="L527" s="264">
        <v>363</v>
      </c>
      <c r="M527" s="25">
        <v>1479718.4594854356</v>
      </c>
      <c r="N527" s="328">
        <f t="shared" si="124"/>
        <v>1479718.4594854356</v>
      </c>
      <c r="R527"/>
      <c r="S527"/>
      <c r="T527"/>
      <c r="U527"/>
      <c r="V527"/>
      <c r="W527"/>
      <c r="X527"/>
      <c r="Y527"/>
      <c r="Z527"/>
    </row>
    <row r="528" spans="2:26" hidden="1" outlineLevel="1" x14ac:dyDescent="0.25">
      <c r="B528" s="58"/>
      <c r="C528" s="255"/>
      <c r="I528" s="25"/>
      <c r="J528" s="25"/>
      <c r="K528" s="25"/>
      <c r="L528" s="264">
        <v>364</v>
      </c>
      <c r="M528" s="25">
        <v>1716651.6863370577</v>
      </c>
      <c r="N528" s="328">
        <f t="shared" si="124"/>
        <v>1716651.6863370577</v>
      </c>
      <c r="R528"/>
      <c r="S528"/>
      <c r="T528"/>
      <c r="U528"/>
      <c r="V528"/>
      <c r="W528"/>
      <c r="X528"/>
      <c r="Y528"/>
      <c r="Z528"/>
    </row>
    <row r="529" spans="2:26" hidden="1" outlineLevel="1" x14ac:dyDescent="0.25">
      <c r="B529" s="58"/>
      <c r="C529" s="255"/>
      <c r="I529" s="25"/>
      <c r="J529" s="25"/>
      <c r="K529" s="25"/>
      <c r="L529" s="264">
        <v>365</v>
      </c>
      <c r="M529" s="25">
        <v>37986.911473584914</v>
      </c>
      <c r="N529" s="328">
        <f t="shared" si="124"/>
        <v>37986.911473584914</v>
      </c>
      <c r="R529"/>
      <c r="S529"/>
      <c r="T529"/>
      <c r="U529"/>
      <c r="V529"/>
      <c r="W529"/>
      <c r="X529"/>
      <c r="Y529"/>
      <c r="Z529"/>
    </row>
    <row r="530" spans="2:26" hidden="1" outlineLevel="1" x14ac:dyDescent="0.25">
      <c r="B530" s="58"/>
      <c r="C530" s="255"/>
      <c r="I530" s="25"/>
      <c r="J530" s="25"/>
      <c r="K530" s="25"/>
      <c r="L530" s="264">
        <v>366</v>
      </c>
      <c r="M530" s="25">
        <v>307771.93119673629</v>
      </c>
      <c r="N530" s="328">
        <f t="shared" si="124"/>
        <v>307771.93119673629</v>
      </c>
      <c r="R530"/>
      <c r="S530"/>
      <c r="T530"/>
      <c r="U530"/>
      <c r="V530"/>
      <c r="W530"/>
      <c r="X530"/>
      <c r="Y530"/>
      <c r="Z530"/>
    </row>
    <row r="531" spans="2:26" hidden="1" outlineLevel="1" x14ac:dyDescent="0.25">
      <c r="B531" s="58"/>
      <c r="C531" s="255"/>
      <c r="I531" s="25"/>
      <c r="J531" s="25"/>
      <c r="K531" s="25"/>
      <c r="L531" s="264">
        <v>367</v>
      </c>
      <c r="M531" s="25">
        <v>1484472.9949962101</v>
      </c>
      <c r="N531" s="328">
        <f t="shared" si="124"/>
        <v>1484472.9949962101</v>
      </c>
      <c r="R531"/>
      <c r="S531"/>
      <c r="T531"/>
      <c r="U531"/>
      <c r="V531"/>
      <c r="W531"/>
      <c r="X531"/>
      <c r="Y531"/>
      <c r="Z531"/>
    </row>
    <row r="532" spans="2:26" hidden="1" outlineLevel="1" x14ac:dyDescent="0.25">
      <c r="B532" s="58"/>
      <c r="C532" s="255"/>
      <c r="I532" s="25"/>
      <c r="J532" s="25"/>
      <c r="K532" s="25"/>
      <c r="L532" s="264">
        <v>368</v>
      </c>
      <c r="M532" s="25">
        <v>1245033.8556749702</v>
      </c>
      <c r="N532" s="328">
        <f t="shared" si="124"/>
        <v>1245033.8556749702</v>
      </c>
      <c r="R532"/>
      <c r="S532"/>
      <c r="T532"/>
      <c r="U532"/>
      <c r="V532"/>
      <c r="W532"/>
      <c r="X532"/>
      <c r="Y532"/>
      <c r="Z532"/>
    </row>
    <row r="533" spans="2:26" hidden="1" outlineLevel="1" x14ac:dyDescent="0.25">
      <c r="B533" s="58"/>
      <c r="C533" s="255"/>
      <c r="I533" s="25"/>
      <c r="J533" s="25"/>
      <c r="K533" s="25"/>
      <c r="L533" s="264">
        <v>369</v>
      </c>
      <c r="M533" s="25">
        <v>1081848.0086190214</v>
      </c>
      <c r="N533" s="328">
        <f t="shared" si="124"/>
        <v>1081848.0086190214</v>
      </c>
      <c r="R533"/>
      <c r="S533"/>
      <c r="T533"/>
      <c r="U533"/>
      <c r="V533"/>
      <c r="W533"/>
      <c r="X533"/>
      <c r="Y533"/>
      <c r="Z533"/>
    </row>
    <row r="534" spans="2:26" hidden="1" outlineLevel="1" x14ac:dyDescent="0.25">
      <c r="B534" s="58"/>
      <c r="C534" s="255"/>
      <c r="I534" s="25"/>
      <c r="J534" s="25"/>
      <c r="K534" s="25"/>
      <c r="L534" s="264">
        <v>370</v>
      </c>
      <c r="M534" s="25">
        <v>910609.77062351839</v>
      </c>
      <c r="N534" s="328">
        <f t="shared" si="124"/>
        <v>910609.77062351839</v>
      </c>
      <c r="R534"/>
      <c r="S534"/>
      <c r="T534"/>
      <c r="U534"/>
      <c r="V534"/>
      <c r="W534"/>
      <c r="X534"/>
      <c r="Y534"/>
      <c r="Z534"/>
    </row>
    <row r="535" spans="2:26" hidden="1" outlineLevel="1" x14ac:dyDescent="0.25">
      <c r="B535" s="58"/>
      <c r="C535" s="255"/>
      <c r="I535" s="25"/>
      <c r="J535" s="25"/>
      <c r="K535" s="25"/>
      <c r="L535" s="264">
        <v>371</v>
      </c>
      <c r="M535" s="25">
        <v>992844.95042551216</v>
      </c>
      <c r="N535" s="328">
        <f t="shared" si="124"/>
        <v>992844.95042551216</v>
      </c>
      <c r="R535"/>
      <c r="S535"/>
      <c r="T535"/>
      <c r="U535"/>
      <c r="V535"/>
      <c r="W535"/>
      <c r="X535"/>
      <c r="Y535"/>
      <c r="Z535"/>
    </row>
    <row r="536" spans="2:26" hidden="1" outlineLevel="1" x14ac:dyDescent="0.25">
      <c r="B536" s="58"/>
      <c r="C536" s="255"/>
      <c r="I536" s="25"/>
      <c r="J536" s="25"/>
      <c r="K536" s="25"/>
      <c r="L536" s="264">
        <v>372</v>
      </c>
      <c r="M536" s="25">
        <v>943166.13374621572</v>
      </c>
      <c r="N536" s="328">
        <f t="shared" si="124"/>
        <v>943166.13374621572</v>
      </c>
      <c r="R536"/>
      <c r="S536"/>
      <c r="T536"/>
      <c r="U536"/>
      <c r="V536"/>
      <c r="W536"/>
      <c r="X536"/>
      <c r="Y536"/>
      <c r="Z536"/>
    </row>
    <row r="537" spans="2:26" hidden="1" outlineLevel="1" x14ac:dyDescent="0.25">
      <c r="B537" s="58"/>
      <c r="C537" s="255"/>
      <c r="I537" s="25"/>
      <c r="J537" s="25"/>
      <c r="K537" s="25"/>
      <c r="L537" s="264">
        <v>373</v>
      </c>
      <c r="M537" s="25">
        <v>592256.13209820539</v>
      </c>
      <c r="N537" s="328">
        <f t="shared" si="124"/>
        <v>592256.13209820539</v>
      </c>
      <c r="R537"/>
      <c r="S537"/>
      <c r="T537"/>
      <c r="U537"/>
      <c r="V537"/>
      <c r="W537"/>
      <c r="X537"/>
      <c r="Y537"/>
      <c r="Z537"/>
    </row>
    <row r="538" spans="2:26" hidden="1" outlineLevel="1" x14ac:dyDescent="0.25">
      <c r="B538" s="58"/>
      <c r="C538" s="255"/>
      <c r="I538" s="25"/>
      <c r="J538" s="25"/>
      <c r="K538" s="25"/>
      <c r="L538" s="264">
        <v>374</v>
      </c>
      <c r="M538" s="25">
        <v>484313.1008583447</v>
      </c>
      <c r="N538" s="328">
        <f t="shared" si="124"/>
        <v>484313.1008583447</v>
      </c>
      <c r="R538"/>
      <c r="S538"/>
      <c r="T538"/>
      <c r="U538"/>
      <c r="V538"/>
      <c r="W538"/>
      <c r="X538"/>
      <c r="Y538"/>
      <c r="Z538"/>
    </row>
    <row r="539" spans="2:26" hidden="1" outlineLevel="1" x14ac:dyDescent="0.25">
      <c r="B539" s="58"/>
      <c r="C539" s="255"/>
      <c r="I539" s="25"/>
      <c r="J539" s="25"/>
      <c r="K539" s="25"/>
      <c r="L539" s="264">
        <v>375</v>
      </c>
      <c r="M539" s="25">
        <v>954518.59493824712</v>
      </c>
      <c r="N539" s="328">
        <f t="shared" si="124"/>
        <v>954518.59493824712</v>
      </c>
      <c r="R539"/>
      <c r="S539"/>
      <c r="T539"/>
      <c r="U539"/>
      <c r="V539"/>
      <c r="W539"/>
      <c r="X539"/>
      <c r="Y539"/>
      <c r="Z539"/>
    </row>
    <row r="540" spans="2:26" hidden="1" outlineLevel="1" x14ac:dyDescent="0.25">
      <c r="B540" s="58"/>
      <c r="C540" s="255"/>
      <c r="I540" s="25"/>
      <c r="J540" s="25"/>
      <c r="K540" s="25"/>
      <c r="L540" s="264">
        <v>376</v>
      </c>
      <c r="M540" s="25">
        <v>1016032.0797891337</v>
      </c>
      <c r="N540" s="328">
        <f t="shared" si="124"/>
        <v>1016032.0797891337</v>
      </c>
      <c r="R540"/>
      <c r="S540"/>
      <c r="T540"/>
      <c r="U540"/>
      <c r="V540"/>
      <c r="W540"/>
      <c r="X540"/>
      <c r="Y540"/>
      <c r="Z540"/>
    </row>
    <row r="541" spans="2:26" hidden="1" outlineLevel="1" x14ac:dyDescent="0.25">
      <c r="B541" s="58"/>
      <c r="C541" s="255"/>
      <c r="I541" s="25"/>
      <c r="J541" s="25"/>
      <c r="K541" s="25"/>
      <c r="L541" s="264">
        <v>377</v>
      </c>
      <c r="M541" s="25">
        <v>1130332.933190481</v>
      </c>
      <c r="N541" s="328">
        <f t="shared" si="124"/>
        <v>1130332.933190481</v>
      </c>
      <c r="R541"/>
      <c r="S541"/>
      <c r="T541"/>
      <c r="U541"/>
      <c r="V541"/>
      <c r="W541"/>
      <c r="X541"/>
      <c r="Y541"/>
      <c r="Z541"/>
    </row>
    <row r="542" spans="2:26" hidden="1" outlineLevel="1" x14ac:dyDescent="0.25">
      <c r="B542" s="58"/>
      <c r="C542" s="255"/>
      <c r="I542" s="25"/>
      <c r="J542" s="25"/>
      <c r="K542" s="25"/>
      <c r="L542" s="264">
        <v>378</v>
      </c>
      <c r="M542" s="25">
        <v>1172943.4899750913</v>
      </c>
      <c r="N542" s="328">
        <f t="shared" si="124"/>
        <v>1172943.4899750913</v>
      </c>
      <c r="R542"/>
      <c r="S542"/>
      <c r="T542"/>
      <c r="U542"/>
      <c r="V542"/>
      <c r="W542"/>
      <c r="X542"/>
      <c r="Y542"/>
      <c r="Z542"/>
    </row>
    <row r="543" spans="2:26" hidden="1" outlineLevel="1" x14ac:dyDescent="0.25">
      <c r="B543" s="58"/>
      <c r="C543" s="255"/>
      <c r="I543" s="25"/>
      <c r="J543" s="25"/>
      <c r="K543" s="25"/>
      <c r="L543" s="264">
        <v>379</v>
      </c>
      <c r="M543" s="25">
        <v>1677070.1153891454</v>
      </c>
      <c r="N543" s="328">
        <f t="shared" si="124"/>
        <v>1677070.1153891454</v>
      </c>
      <c r="R543"/>
      <c r="S543"/>
      <c r="T543"/>
      <c r="U543"/>
      <c r="V543"/>
      <c r="W543"/>
      <c r="X543"/>
      <c r="Y543"/>
      <c r="Z543"/>
    </row>
    <row r="544" spans="2:26" hidden="1" outlineLevel="1" x14ac:dyDescent="0.25">
      <c r="B544" s="58"/>
      <c r="C544" s="255"/>
      <c r="I544" s="25"/>
      <c r="J544" s="25"/>
      <c r="K544" s="25"/>
      <c r="L544" s="264">
        <v>380</v>
      </c>
      <c r="M544" s="25">
        <v>815820.42447931552</v>
      </c>
      <c r="N544" s="328">
        <f t="shared" si="124"/>
        <v>815820.42447931552</v>
      </c>
      <c r="R544"/>
      <c r="S544"/>
      <c r="T544"/>
      <c r="U544"/>
      <c r="V544"/>
      <c r="W544"/>
      <c r="X544"/>
      <c r="Y544"/>
      <c r="Z544"/>
    </row>
    <row r="545" spans="2:26" hidden="1" outlineLevel="1" x14ac:dyDescent="0.25">
      <c r="B545" s="58"/>
      <c r="C545" s="255"/>
      <c r="I545" s="25"/>
      <c r="J545" s="25"/>
      <c r="K545" s="25"/>
      <c r="L545" s="264">
        <v>381</v>
      </c>
      <c r="M545" s="25">
        <v>1485025.1795387527</v>
      </c>
      <c r="N545" s="328">
        <f t="shared" si="124"/>
        <v>1485025.1795387527</v>
      </c>
      <c r="R545"/>
      <c r="S545"/>
      <c r="T545"/>
      <c r="U545"/>
      <c r="V545"/>
      <c r="W545"/>
      <c r="X545"/>
      <c r="Y545"/>
      <c r="Z545"/>
    </row>
    <row r="546" spans="2:26" hidden="1" outlineLevel="1" x14ac:dyDescent="0.25">
      <c r="B546" s="58"/>
      <c r="C546" s="255"/>
      <c r="I546" s="25"/>
      <c r="J546" s="25"/>
      <c r="K546" s="25"/>
      <c r="L546" s="264">
        <v>382</v>
      </c>
      <c r="M546" s="25">
        <v>1118374.539370344</v>
      </c>
      <c r="N546" s="328">
        <f t="shared" si="124"/>
        <v>1118374.539370344</v>
      </c>
      <c r="R546"/>
      <c r="S546"/>
      <c r="T546"/>
      <c r="U546"/>
      <c r="V546"/>
      <c r="W546"/>
      <c r="X546"/>
      <c r="Y546"/>
      <c r="Z546"/>
    </row>
    <row r="547" spans="2:26" hidden="1" outlineLevel="1" x14ac:dyDescent="0.25">
      <c r="B547" s="58"/>
      <c r="C547" s="255"/>
      <c r="I547" s="25"/>
      <c r="J547" s="25"/>
      <c r="K547" s="25"/>
      <c r="L547" s="264">
        <v>383</v>
      </c>
      <c r="M547" s="25">
        <v>868693.36819499393</v>
      </c>
      <c r="N547" s="328">
        <f t="shared" si="124"/>
        <v>868693.36819499393</v>
      </c>
      <c r="R547"/>
      <c r="S547"/>
      <c r="T547"/>
      <c r="U547"/>
      <c r="V547"/>
      <c r="W547"/>
      <c r="X547"/>
      <c r="Y547"/>
      <c r="Z547"/>
    </row>
    <row r="548" spans="2:26" hidden="1" outlineLevel="1" x14ac:dyDescent="0.25">
      <c r="B548" s="58"/>
      <c r="C548" s="255"/>
      <c r="I548" s="25"/>
      <c r="J548" s="25"/>
      <c r="K548" s="25"/>
      <c r="L548" s="264">
        <v>384</v>
      </c>
      <c r="M548" s="25">
        <v>1338934.6201530495</v>
      </c>
      <c r="N548" s="328">
        <f t="shared" si="124"/>
        <v>1338934.6201530495</v>
      </c>
      <c r="R548"/>
      <c r="S548"/>
      <c r="T548"/>
      <c r="U548"/>
      <c r="V548"/>
      <c r="W548"/>
      <c r="X548"/>
      <c r="Y548"/>
      <c r="Z548"/>
    </row>
    <row r="549" spans="2:26" hidden="1" outlineLevel="1" x14ac:dyDescent="0.25">
      <c r="B549" s="58"/>
      <c r="C549" s="255"/>
      <c r="I549" s="25"/>
      <c r="J549" s="25"/>
      <c r="K549" s="25"/>
      <c r="L549" s="264">
        <v>385</v>
      </c>
      <c r="M549" s="25">
        <v>853698.97639153898</v>
      </c>
      <c r="N549" s="328">
        <f t="shared" ref="N549:N612" si="125">IFERROR(M549, "")</f>
        <v>853698.97639153898</v>
      </c>
      <c r="R549"/>
      <c r="S549"/>
      <c r="T549"/>
      <c r="U549"/>
      <c r="V549"/>
      <c r="W549"/>
      <c r="X549"/>
      <c r="Y549"/>
      <c r="Z549"/>
    </row>
    <row r="550" spans="2:26" hidden="1" outlineLevel="1" x14ac:dyDescent="0.25">
      <c r="B550" s="58"/>
      <c r="C550" s="255"/>
      <c r="I550" s="25"/>
      <c r="J550" s="25"/>
      <c r="K550" s="25"/>
      <c r="L550" s="264">
        <v>386</v>
      </c>
      <c r="M550" s="25">
        <v>1285790.2560448735</v>
      </c>
      <c r="N550" s="328">
        <f t="shared" si="125"/>
        <v>1285790.2560448735</v>
      </c>
      <c r="R550"/>
      <c r="S550"/>
      <c r="T550"/>
      <c r="U550"/>
      <c r="V550"/>
      <c r="W550"/>
      <c r="X550"/>
      <c r="Y550"/>
      <c r="Z550"/>
    </row>
    <row r="551" spans="2:26" hidden="1" outlineLevel="1" x14ac:dyDescent="0.25">
      <c r="B551" s="58"/>
      <c r="C551" s="255"/>
      <c r="I551" s="25"/>
      <c r="J551" s="25"/>
      <c r="K551" s="25"/>
      <c r="L551" s="264">
        <v>387</v>
      </c>
      <c r="M551" s="25">
        <v>1046173.5445888794</v>
      </c>
      <c r="N551" s="328">
        <f t="shared" si="125"/>
        <v>1046173.5445888794</v>
      </c>
      <c r="R551"/>
      <c r="S551"/>
      <c r="T551"/>
      <c r="U551"/>
      <c r="V551"/>
      <c r="W551"/>
      <c r="X551"/>
      <c r="Y551"/>
      <c r="Z551"/>
    </row>
    <row r="552" spans="2:26" hidden="1" outlineLevel="1" x14ac:dyDescent="0.25">
      <c r="B552" s="58"/>
      <c r="C552" s="255"/>
      <c r="I552" s="25"/>
      <c r="J552" s="25"/>
      <c r="K552" s="25"/>
      <c r="L552" s="264">
        <v>388</v>
      </c>
      <c r="M552" s="25">
        <v>1821029.2368746281</v>
      </c>
      <c r="N552" s="328">
        <f t="shared" si="125"/>
        <v>1821029.2368746281</v>
      </c>
      <c r="R552"/>
      <c r="S552"/>
      <c r="T552"/>
      <c r="U552"/>
      <c r="V552"/>
      <c r="W552"/>
      <c r="X552"/>
      <c r="Y552"/>
      <c r="Z552"/>
    </row>
    <row r="553" spans="2:26" hidden="1" outlineLevel="1" x14ac:dyDescent="0.25">
      <c r="B553" s="58"/>
      <c r="C553" s="255"/>
      <c r="I553" s="25"/>
      <c r="J553" s="25"/>
      <c r="K553" s="25"/>
      <c r="L553" s="264">
        <v>389</v>
      </c>
      <c r="M553" s="25">
        <v>1281531.60112063</v>
      </c>
      <c r="N553" s="328">
        <f t="shared" si="125"/>
        <v>1281531.60112063</v>
      </c>
      <c r="R553"/>
      <c r="S553"/>
      <c r="T553"/>
      <c r="U553"/>
      <c r="V553"/>
      <c r="W553"/>
      <c r="X553"/>
      <c r="Y553"/>
      <c r="Z553"/>
    </row>
    <row r="554" spans="2:26" hidden="1" outlineLevel="1" x14ac:dyDescent="0.25">
      <c r="B554" s="58"/>
      <c r="C554" s="255"/>
      <c r="I554" s="25"/>
      <c r="J554" s="25"/>
      <c r="K554" s="25"/>
      <c r="L554" s="264">
        <v>390</v>
      </c>
      <c r="M554" s="25">
        <v>1641225.1471849924</v>
      </c>
      <c r="N554" s="328">
        <f t="shared" si="125"/>
        <v>1641225.1471849924</v>
      </c>
      <c r="R554"/>
      <c r="S554"/>
      <c r="T554"/>
      <c r="U554"/>
      <c r="V554"/>
      <c r="W554"/>
      <c r="X554"/>
      <c r="Y554"/>
      <c r="Z554"/>
    </row>
    <row r="555" spans="2:26" hidden="1" outlineLevel="1" x14ac:dyDescent="0.25">
      <c r="B555" s="58"/>
      <c r="C555" s="255"/>
      <c r="I555" s="25"/>
      <c r="J555" s="25"/>
      <c r="K555" s="25"/>
      <c r="L555" s="264">
        <v>391</v>
      </c>
      <c r="M555" s="25">
        <v>1134144.842582183</v>
      </c>
      <c r="N555" s="328">
        <f t="shared" si="125"/>
        <v>1134144.842582183</v>
      </c>
      <c r="R555"/>
      <c r="S555"/>
      <c r="T555"/>
      <c r="U555"/>
      <c r="V555"/>
      <c r="W555"/>
      <c r="X555"/>
      <c r="Y555"/>
      <c r="Z555"/>
    </row>
    <row r="556" spans="2:26" hidden="1" outlineLevel="1" x14ac:dyDescent="0.25">
      <c r="B556" s="58"/>
      <c r="C556" s="255"/>
      <c r="I556" s="25"/>
      <c r="J556" s="25"/>
      <c r="K556" s="25"/>
      <c r="L556" s="264">
        <v>392</v>
      </c>
      <c r="M556" s="25">
        <v>789854.77686004434</v>
      </c>
      <c r="N556" s="328">
        <f t="shared" si="125"/>
        <v>789854.77686004434</v>
      </c>
      <c r="R556"/>
      <c r="S556"/>
      <c r="T556"/>
      <c r="U556"/>
      <c r="V556"/>
      <c r="W556"/>
      <c r="X556"/>
      <c r="Y556"/>
      <c r="Z556"/>
    </row>
    <row r="557" spans="2:26" hidden="1" outlineLevel="1" x14ac:dyDescent="0.25">
      <c r="B557" s="58"/>
      <c r="C557" s="255"/>
      <c r="I557" s="25"/>
      <c r="J557" s="25"/>
      <c r="K557" s="25"/>
      <c r="L557" s="264">
        <v>393</v>
      </c>
      <c r="M557" s="25">
        <v>1317033.2808236338</v>
      </c>
      <c r="N557" s="328">
        <f t="shared" si="125"/>
        <v>1317033.2808236338</v>
      </c>
      <c r="R557"/>
      <c r="S557"/>
      <c r="T557"/>
      <c r="U557"/>
      <c r="V557"/>
      <c r="W557"/>
      <c r="X557"/>
      <c r="Y557"/>
      <c r="Z557"/>
    </row>
    <row r="558" spans="2:26" hidden="1" outlineLevel="1" x14ac:dyDescent="0.25">
      <c r="B558" s="58"/>
      <c r="C558" s="255"/>
      <c r="I558" s="25"/>
      <c r="J558" s="25"/>
      <c r="K558" s="25"/>
      <c r="L558" s="264">
        <v>394</v>
      </c>
      <c r="M558" s="25">
        <v>909854.13320438575</v>
      </c>
      <c r="N558" s="328">
        <f t="shared" si="125"/>
        <v>909854.13320438575</v>
      </c>
      <c r="R558"/>
      <c r="S558"/>
      <c r="T558"/>
      <c r="U558"/>
      <c r="V558"/>
      <c r="W558"/>
      <c r="X558"/>
      <c r="Y558"/>
      <c r="Z558"/>
    </row>
    <row r="559" spans="2:26" hidden="1" outlineLevel="1" x14ac:dyDescent="0.25">
      <c r="B559" s="58"/>
      <c r="C559" s="255"/>
      <c r="I559" s="25"/>
      <c r="J559" s="25"/>
      <c r="K559" s="25"/>
      <c r="L559" s="264">
        <v>395</v>
      </c>
      <c r="M559" s="25">
        <v>974467.32676862623</v>
      </c>
      <c r="N559" s="328">
        <f t="shared" si="125"/>
        <v>974467.32676862623</v>
      </c>
      <c r="R559"/>
      <c r="S559"/>
      <c r="T559"/>
      <c r="U559"/>
      <c r="V559"/>
      <c r="W559"/>
      <c r="X559"/>
      <c r="Y559"/>
      <c r="Z559"/>
    </row>
    <row r="560" spans="2:26" hidden="1" outlineLevel="1" x14ac:dyDescent="0.25">
      <c r="B560" s="58"/>
      <c r="C560" s="255"/>
      <c r="I560" s="25"/>
      <c r="J560" s="25"/>
      <c r="K560" s="25"/>
      <c r="L560" s="264">
        <v>396</v>
      </c>
      <c r="M560" s="25">
        <v>756694.52124790289</v>
      </c>
      <c r="N560" s="328">
        <f t="shared" si="125"/>
        <v>756694.52124790289</v>
      </c>
      <c r="R560"/>
      <c r="S560"/>
      <c r="T560"/>
      <c r="U560"/>
      <c r="V560"/>
      <c r="W560"/>
      <c r="X560"/>
      <c r="Y560"/>
      <c r="Z560"/>
    </row>
    <row r="561" spans="2:26" hidden="1" outlineLevel="1" x14ac:dyDescent="0.25">
      <c r="B561" s="58"/>
      <c r="C561" s="255"/>
      <c r="I561" s="25"/>
      <c r="J561" s="25"/>
      <c r="K561" s="25"/>
      <c r="L561" s="264">
        <v>397</v>
      </c>
      <c r="M561" s="25">
        <v>423896.09858554276</v>
      </c>
      <c r="N561" s="328">
        <f t="shared" si="125"/>
        <v>423896.09858554276</v>
      </c>
      <c r="R561"/>
      <c r="S561"/>
      <c r="T561"/>
      <c r="U561"/>
      <c r="V561"/>
      <c r="W561"/>
      <c r="X561"/>
      <c r="Y561"/>
      <c r="Z561"/>
    </row>
    <row r="562" spans="2:26" hidden="1" outlineLevel="1" x14ac:dyDescent="0.25">
      <c r="B562" s="58"/>
      <c r="C562" s="255"/>
      <c r="I562" s="25"/>
      <c r="J562" s="25"/>
      <c r="K562" s="25"/>
      <c r="L562" s="264">
        <v>398</v>
      </c>
      <c r="M562" s="25">
        <v>1788137.7295108403</v>
      </c>
      <c r="N562" s="328">
        <f t="shared" si="125"/>
        <v>1788137.7295108403</v>
      </c>
      <c r="R562"/>
      <c r="S562"/>
      <c r="T562"/>
      <c r="U562"/>
      <c r="V562"/>
      <c r="W562"/>
      <c r="X562"/>
      <c r="Y562"/>
      <c r="Z562"/>
    </row>
    <row r="563" spans="2:26" hidden="1" outlineLevel="1" x14ac:dyDescent="0.25">
      <c r="B563" s="58"/>
      <c r="C563" s="255"/>
      <c r="I563" s="25"/>
      <c r="J563" s="25"/>
      <c r="K563" s="25"/>
      <c r="L563" s="264">
        <v>399</v>
      </c>
      <c r="M563" s="25">
        <v>1300991.455788845</v>
      </c>
      <c r="N563" s="328">
        <f t="shared" si="125"/>
        <v>1300991.455788845</v>
      </c>
      <c r="R563"/>
      <c r="S563"/>
      <c r="T563"/>
      <c r="U563"/>
      <c r="V563"/>
      <c r="W563"/>
      <c r="X563"/>
      <c r="Y563"/>
      <c r="Z563"/>
    </row>
    <row r="564" spans="2:26" hidden="1" outlineLevel="1" x14ac:dyDescent="0.25">
      <c r="B564" s="58"/>
      <c r="C564" s="255"/>
      <c r="I564" s="25"/>
      <c r="J564" s="25"/>
      <c r="K564" s="25"/>
      <c r="L564" s="264">
        <v>400</v>
      </c>
      <c r="M564" s="25">
        <v>254786.5021600106</v>
      </c>
      <c r="N564" s="328">
        <f t="shared" si="125"/>
        <v>254786.5021600106</v>
      </c>
      <c r="R564"/>
      <c r="S564"/>
      <c r="T564"/>
      <c r="U564"/>
      <c r="V564"/>
      <c r="W564"/>
      <c r="X564"/>
      <c r="Y564"/>
      <c r="Z564"/>
    </row>
    <row r="565" spans="2:26" hidden="1" outlineLevel="1" x14ac:dyDescent="0.25">
      <c r="B565" s="58"/>
      <c r="C565" s="255"/>
      <c r="I565" s="25"/>
      <c r="J565" s="25"/>
      <c r="K565" s="25"/>
      <c r="L565" s="264">
        <v>401</v>
      </c>
      <c r="M565" s="25">
        <v>1450978.3297491947</v>
      </c>
      <c r="N565" s="328">
        <f t="shared" si="125"/>
        <v>1450978.3297491947</v>
      </c>
      <c r="R565"/>
      <c r="S565"/>
      <c r="T565"/>
      <c r="U565"/>
      <c r="V565"/>
      <c r="W565"/>
      <c r="X565"/>
      <c r="Y565"/>
      <c r="Z565"/>
    </row>
    <row r="566" spans="2:26" hidden="1" outlineLevel="1" x14ac:dyDescent="0.25">
      <c r="B566" s="58"/>
      <c r="C566" s="255"/>
      <c r="I566" s="25"/>
      <c r="J566" s="25"/>
      <c r="K566" s="25"/>
      <c r="L566" s="264">
        <v>402</v>
      </c>
      <c r="M566" s="25">
        <v>1438362.5924550635</v>
      </c>
      <c r="N566" s="328">
        <f t="shared" si="125"/>
        <v>1438362.5924550635</v>
      </c>
      <c r="R566"/>
      <c r="S566"/>
      <c r="T566"/>
      <c r="U566"/>
      <c r="V566"/>
      <c r="W566"/>
      <c r="X566"/>
      <c r="Y566"/>
      <c r="Z566"/>
    </row>
    <row r="567" spans="2:26" hidden="1" outlineLevel="1" x14ac:dyDescent="0.25">
      <c r="B567" s="58"/>
      <c r="C567" s="255"/>
      <c r="I567" s="25"/>
      <c r="J567" s="25"/>
      <c r="K567" s="25"/>
      <c r="L567" s="264">
        <v>403</v>
      </c>
      <c r="M567" s="25">
        <v>1178697.0052425286</v>
      </c>
      <c r="N567" s="328">
        <f t="shared" si="125"/>
        <v>1178697.0052425286</v>
      </c>
      <c r="R567"/>
      <c r="S567"/>
      <c r="T567"/>
      <c r="U567"/>
      <c r="V567"/>
      <c r="W567"/>
      <c r="X567"/>
      <c r="Y567"/>
      <c r="Z567"/>
    </row>
    <row r="568" spans="2:26" hidden="1" outlineLevel="1" x14ac:dyDescent="0.25">
      <c r="B568" s="58"/>
      <c r="C568" s="255"/>
      <c r="I568" s="25"/>
      <c r="J568" s="25"/>
      <c r="K568" s="25"/>
      <c r="L568" s="264">
        <v>404</v>
      </c>
      <c r="M568" s="25">
        <v>914244.76403027622</v>
      </c>
      <c r="N568" s="328">
        <f t="shared" si="125"/>
        <v>914244.76403027622</v>
      </c>
      <c r="R568"/>
      <c r="S568"/>
      <c r="T568"/>
      <c r="U568"/>
      <c r="V568"/>
      <c r="W568"/>
      <c r="X568"/>
      <c r="Y568"/>
      <c r="Z568"/>
    </row>
    <row r="569" spans="2:26" hidden="1" outlineLevel="1" x14ac:dyDescent="0.25">
      <c r="B569" s="58"/>
      <c r="C569" s="255"/>
      <c r="I569" s="25"/>
      <c r="J569" s="25"/>
      <c r="K569" s="25"/>
      <c r="L569" s="264">
        <v>405</v>
      </c>
      <c r="M569" s="25">
        <v>1735108.8750424359</v>
      </c>
      <c r="N569" s="328">
        <f t="shared" si="125"/>
        <v>1735108.8750424359</v>
      </c>
      <c r="R569"/>
      <c r="S569"/>
      <c r="T569"/>
      <c r="U569"/>
      <c r="V569"/>
      <c r="W569"/>
      <c r="X569"/>
      <c r="Y569"/>
      <c r="Z569"/>
    </row>
    <row r="570" spans="2:26" hidden="1" outlineLevel="1" x14ac:dyDescent="0.25">
      <c r="B570" s="58"/>
      <c r="C570" s="255"/>
      <c r="I570" s="25"/>
      <c r="J570" s="25"/>
      <c r="K570" s="25"/>
      <c r="L570" s="264">
        <v>406</v>
      </c>
      <c r="M570" s="25">
        <v>1063071.227682957</v>
      </c>
      <c r="N570" s="328">
        <f t="shared" si="125"/>
        <v>1063071.227682957</v>
      </c>
      <c r="R570"/>
      <c r="S570"/>
      <c r="T570"/>
      <c r="U570"/>
      <c r="V570"/>
      <c r="W570"/>
      <c r="X570"/>
      <c r="Y570"/>
      <c r="Z570"/>
    </row>
    <row r="571" spans="2:26" hidden="1" outlineLevel="1" x14ac:dyDescent="0.25">
      <c r="B571" s="58"/>
      <c r="C571" s="255"/>
      <c r="I571" s="25"/>
      <c r="J571" s="25"/>
      <c r="K571" s="25"/>
      <c r="L571" s="264">
        <v>407</v>
      </c>
      <c r="M571" s="25">
        <v>825216.8366687597</v>
      </c>
      <c r="N571" s="328">
        <f t="shared" si="125"/>
        <v>825216.8366687597</v>
      </c>
      <c r="R571"/>
      <c r="S571"/>
      <c r="T571"/>
      <c r="U571"/>
      <c r="V571"/>
      <c r="W571"/>
      <c r="X571"/>
      <c r="Y571"/>
      <c r="Z571"/>
    </row>
    <row r="572" spans="2:26" hidden="1" outlineLevel="1" x14ac:dyDescent="0.25">
      <c r="B572" s="58"/>
      <c r="C572" s="255"/>
      <c r="I572" s="25"/>
      <c r="J572" s="25"/>
      <c r="K572" s="25"/>
      <c r="L572" s="264">
        <v>408</v>
      </c>
      <c r="M572" s="25">
        <v>926290.65156473359</v>
      </c>
      <c r="N572" s="328">
        <f t="shared" si="125"/>
        <v>926290.65156473359</v>
      </c>
      <c r="R572"/>
      <c r="S572"/>
      <c r="T572"/>
      <c r="U572"/>
      <c r="V572"/>
      <c r="W572"/>
      <c r="X572"/>
      <c r="Y572"/>
      <c r="Z572"/>
    </row>
    <row r="573" spans="2:26" hidden="1" outlineLevel="1" x14ac:dyDescent="0.25">
      <c r="B573" s="58"/>
      <c r="C573" s="255"/>
      <c r="I573" s="25"/>
      <c r="J573" s="25"/>
      <c r="K573" s="25"/>
      <c r="L573" s="264">
        <v>409</v>
      </c>
      <c r="M573" s="25">
        <v>500557.65946373774</v>
      </c>
      <c r="N573" s="328">
        <f t="shared" si="125"/>
        <v>500557.65946373774</v>
      </c>
      <c r="R573"/>
      <c r="S573"/>
      <c r="T573"/>
      <c r="U573"/>
      <c r="V573"/>
      <c r="W573"/>
      <c r="X573"/>
      <c r="Y573"/>
      <c r="Z573"/>
    </row>
    <row r="574" spans="2:26" hidden="1" outlineLevel="1" x14ac:dyDescent="0.25">
      <c r="B574" s="58"/>
      <c r="C574" s="255"/>
      <c r="I574" s="25"/>
      <c r="J574" s="25"/>
      <c r="K574" s="25"/>
      <c r="L574" s="264">
        <v>410</v>
      </c>
      <c r="M574" s="25">
        <v>1053547.2675535223</v>
      </c>
      <c r="N574" s="328">
        <f t="shared" si="125"/>
        <v>1053547.2675535223</v>
      </c>
      <c r="R574"/>
      <c r="S574"/>
      <c r="T574"/>
      <c r="U574"/>
      <c r="V574"/>
      <c r="W574"/>
      <c r="X574"/>
      <c r="Y574"/>
      <c r="Z574"/>
    </row>
    <row r="575" spans="2:26" hidden="1" outlineLevel="1" x14ac:dyDescent="0.25">
      <c r="B575" s="58"/>
      <c r="C575" s="255"/>
      <c r="I575" s="25"/>
      <c r="J575" s="25"/>
      <c r="K575" s="25"/>
      <c r="L575" s="264">
        <v>411</v>
      </c>
      <c r="M575" s="25">
        <v>714946.23019495828</v>
      </c>
      <c r="N575" s="328">
        <f t="shared" si="125"/>
        <v>714946.23019495828</v>
      </c>
      <c r="R575"/>
      <c r="S575"/>
      <c r="T575"/>
      <c r="U575"/>
      <c r="V575"/>
      <c r="W575"/>
      <c r="X575"/>
      <c r="Y575"/>
      <c r="Z575"/>
    </row>
    <row r="576" spans="2:26" hidden="1" outlineLevel="1" x14ac:dyDescent="0.25">
      <c r="B576" s="58"/>
      <c r="C576" s="255"/>
      <c r="I576" s="25"/>
      <c r="J576" s="25"/>
      <c r="K576" s="25"/>
      <c r="L576" s="264">
        <v>412</v>
      </c>
      <c r="M576" s="25">
        <v>678113.53127373464</v>
      </c>
      <c r="N576" s="328">
        <f t="shared" si="125"/>
        <v>678113.53127373464</v>
      </c>
      <c r="R576"/>
      <c r="S576"/>
      <c r="T576"/>
      <c r="U576"/>
      <c r="V576"/>
      <c r="W576"/>
      <c r="X576"/>
      <c r="Y576"/>
      <c r="Z576"/>
    </row>
    <row r="577" spans="2:26" hidden="1" outlineLevel="1" x14ac:dyDescent="0.25">
      <c r="B577" s="58"/>
      <c r="C577" s="255"/>
      <c r="I577" s="25"/>
      <c r="J577" s="25"/>
      <c r="K577" s="25"/>
      <c r="L577" s="264">
        <v>413</v>
      </c>
      <c r="M577" s="25">
        <v>841652.98477943684</v>
      </c>
      <c r="N577" s="328">
        <f t="shared" si="125"/>
        <v>841652.98477943684</v>
      </c>
      <c r="R577"/>
      <c r="S577"/>
      <c r="T577"/>
      <c r="U577"/>
      <c r="V577"/>
      <c r="W577"/>
      <c r="X577"/>
      <c r="Y577"/>
      <c r="Z577"/>
    </row>
    <row r="578" spans="2:26" hidden="1" outlineLevel="1" x14ac:dyDescent="0.25">
      <c r="B578" s="58"/>
      <c r="C578" s="255"/>
      <c r="I578" s="25"/>
      <c r="J578" s="25"/>
      <c r="K578" s="25"/>
      <c r="L578" s="264">
        <v>414</v>
      </c>
      <c r="M578" s="25">
        <v>1944664.2772946879</v>
      </c>
      <c r="N578" s="328">
        <f t="shared" si="125"/>
        <v>1944664.2772946879</v>
      </c>
      <c r="R578"/>
      <c r="S578"/>
      <c r="T578"/>
      <c r="U578"/>
      <c r="V578"/>
      <c r="W578"/>
      <c r="X578"/>
      <c r="Y578"/>
      <c r="Z578"/>
    </row>
    <row r="579" spans="2:26" hidden="1" outlineLevel="1" x14ac:dyDescent="0.25">
      <c r="B579" s="58"/>
      <c r="C579" s="255"/>
      <c r="I579" s="25"/>
      <c r="J579" s="25"/>
      <c r="K579" s="25"/>
      <c r="L579" s="264">
        <v>415</v>
      </c>
      <c r="M579" s="25">
        <v>1028149.7881680008</v>
      </c>
      <c r="N579" s="328">
        <f t="shared" si="125"/>
        <v>1028149.7881680008</v>
      </c>
      <c r="R579"/>
      <c r="S579"/>
      <c r="T579"/>
      <c r="U579"/>
      <c r="V579"/>
      <c r="W579"/>
      <c r="X579"/>
      <c r="Y579"/>
      <c r="Z579"/>
    </row>
    <row r="580" spans="2:26" hidden="1" outlineLevel="1" x14ac:dyDescent="0.25">
      <c r="B580" s="58"/>
      <c r="C580" s="255"/>
      <c r="I580" s="25"/>
      <c r="J580" s="25"/>
      <c r="K580" s="25"/>
      <c r="L580" s="264">
        <v>416</v>
      </c>
      <c r="M580" s="25">
        <v>694189.1671612066</v>
      </c>
      <c r="N580" s="328">
        <f t="shared" si="125"/>
        <v>694189.1671612066</v>
      </c>
      <c r="R580"/>
      <c r="S580"/>
      <c r="T580"/>
      <c r="U580"/>
      <c r="V580"/>
      <c r="W580"/>
      <c r="X580"/>
      <c r="Y580"/>
      <c r="Z580"/>
    </row>
    <row r="581" spans="2:26" hidden="1" outlineLevel="1" x14ac:dyDescent="0.25">
      <c r="B581" s="58"/>
      <c r="C581" s="255"/>
      <c r="I581" s="25"/>
      <c r="J581" s="25"/>
      <c r="K581" s="25"/>
      <c r="L581" s="264">
        <v>417</v>
      </c>
      <c r="M581" s="25">
        <v>1064619.3107945092</v>
      </c>
      <c r="N581" s="328">
        <f t="shared" si="125"/>
        <v>1064619.3107945092</v>
      </c>
      <c r="R581"/>
      <c r="S581"/>
      <c r="T581"/>
      <c r="U581"/>
      <c r="V581"/>
      <c r="W581"/>
      <c r="X581"/>
      <c r="Y581"/>
      <c r="Z581"/>
    </row>
    <row r="582" spans="2:26" hidden="1" outlineLevel="1" x14ac:dyDescent="0.25">
      <c r="B582" s="58"/>
      <c r="C582" s="255"/>
      <c r="I582" s="25"/>
      <c r="J582" s="25"/>
      <c r="K582" s="25"/>
      <c r="L582" s="264">
        <v>418</v>
      </c>
      <c r="M582" s="25">
        <v>1005076.1409982363</v>
      </c>
      <c r="N582" s="328">
        <f t="shared" si="125"/>
        <v>1005076.1409982363</v>
      </c>
      <c r="R582"/>
      <c r="S582"/>
      <c r="T582"/>
      <c r="U582"/>
      <c r="V582"/>
      <c r="W582"/>
      <c r="X582"/>
      <c r="Y582"/>
      <c r="Z582"/>
    </row>
    <row r="583" spans="2:26" hidden="1" outlineLevel="1" x14ac:dyDescent="0.25">
      <c r="B583" s="58"/>
      <c r="C583" s="255"/>
      <c r="I583" s="25"/>
      <c r="J583" s="25"/>
      <c r="K583" s="25"/>
      <c r="L583" s="264">
        <v>419</v>
      </c>
      <c r="M583" s="25">
        <v>1358012.3687621779</v>
      </c>
      <c r="N583" s="328">
        <f t="shared" si="125"/>
        <v>1358012.3687621779</v>
      </c>
      <c r="R583"/>
      <c r="S583"/>
      <c r="T583"/>
      <c r="U583"/>
      <c r="V583"/>
      <c r="W583"/>
      <c r="X583"/>
      <c r="Y583"/>
      <c r="Z583"/>
    </row>
    <row r="584" spans="2:26" hidden="1" outlineLevel="1" x14ac:dyDescent="0.25">
      <c r="B584" s="58"/>
      <c r="C584" s="255"/>
      <c r="I584" s="25"/>
      <c r="J584" s="25"/>
      <c r="K584" s="25"/>
      <c r="L584" s="264">
        <v>420</v>
      </c>
      <c r="M584" s="25">
        <v>692862.90796910203</v>
      </c>
      <c r="N584" s="328">
        <f t="shared" si="125"/>
        <v>692862.90796910203</v>
      </c>
      <c r="R584"/>
      <c r="S584"/>
      <c r="T584"/>
      <c r="U584"/>
      <c r="V584"/>
      <c r="W584"/>
      <c r="X584"/>
      <c r="Y584"/>
      <c r="Z584"/>
    </row>
    <row r="585" spans="2:26" hidden="1" outlineLevel="1" x14ac:dyDescent="0.25">
      <c r="B585" s="58"/>
      <c r="C585" s="255"/>
      <c r="I585" s="25"/>
      <c r="J585" s="25"/>
      <c r="K585" s="25"/>
      <c r="L585" s="264">
        <v>421</v>
      </c>
      <c r="M585" s="25">
        <v>942429.07198308758</v>
      </c>
      <c r="N585" s="328">
        <f t="shared" si="125"/>
        <v>942429.07198308758</v>
      </c>
      <c r="R585"/>
      <c r="S585"/>
      <c r="T585"/>
      <c r="U585"/>
      <c r="V585"/>
      <c r="W585"/>
      <c r="X585"/>
      <c r="Y585"/>
      <c r="Z585"/>
    </row>
    <row r="586" spans="2:26" hidden="1" outlineLevel="1" x14ac:dyDescent="0.25">
      <c r="B586" s="58"/>
      <c r="C586" s="255"/>
      <c r="I586" s="25"/>
      <c r="J586" s="25"/>
      <c r="K586" s="25"/>
      <c r="L586" s="264">
        <v>422</v>
      </c>
      <c r="M586" s="25">
        <v>1160209.9093129206</v>
      </c>
      <c r="N586" s="328">
        <f t="shared" si="125"/>
        <v>1160209.9093129206</v>
      </c>
      <c r="R586"/>
      <c r="S586"/>
      <c r="T586"/>
      <c r="U586"/>
      <c r="V586"/>
      <c r="W586"/>
      <c r="X586"/>
      <c r="Y586"/>
      <c r="Z586"/>
    </row>
    <row r="587" spans="2:26" hidden="1" outlineLevel="1" x14ac:dyDescent="0.25">
      <c r="B587" s="58"/>
      <c r="C587" s="255"/>
      <c r="I587" s="25"/>
      <c r="J587" s="25"/>
      <c r="K587" s="25"/>
      <c r="L587" s="264">
        <v>423</v>
      </c>
      <c r="M587" s="25">
        <v>831882.21438221808</v>
      </c>
      <c r="N587" s="328">
        <f t="shared" si="125"/>
        <v>831882.21438221808</v>
      </c>
      <c r="R587"/>
      <c r="S587"/>
      <c r="T587"/>
      <c r="U587"/>
      <c r="V587"/>
      <c r="W587"/>
      <c r="X587"/>
      <c r="Y587"/>
      <c r="Z587"/>
    </row>
    <row r="588" spans="2:26" hidden="1" outlineLevel="1" x14ac:dyDescent="0.25">
      <c r="B588" s="58"/>
      <c r="C588" s="255"/>
      <c r="I588" s="25"/>
      <c r="J588" s="25"/>
      <c r="K588" s="25"/>
      <c r="L588" s="264">
        <v>424</v>
      </c>
      <c r="M588" s="25">
        <v>1828747.0282626983</v>
      </c>
      <c r="N588" s="328">
        <f t="shared" si="125"/>
        <v>1828747.0282626983</v>
      </c>
      <c r="R588"/>
      <c r="S588"/>
      <c r="T588"/>
      <c r="U588"/>
      <c r="V588"/>
      <c r="W588"/>
      <c r="X588"/>
      <c r="Y588"/>
      <c r="Z588"/>
    </row>
    <row r="589" spans="2:26" hidden="1" outlineLevel="1" x14ac:dyDescent="0.25">
      <c r="B589" s="58"/>
      <c r="C589" s="255"/>
      <c r="I589" s="25"/>
      <c r="J589" s="25"/>
      <c r="K589" s="25"/>
      <c r="L589" s="264">
        <v>425</v>
      </c>
      <c r="M589" s="25">
        <v>845714.4520506626</v>
      </c>
      <c r="N589" s="328">
        <f t="shared" si="125"/>
        <v>845714.4520506626</v>
      </c>
      <c r="R589"/>
      <c r="S589"/>
      <c r="T589"/>
      <c r="U589"/>
      <c r="V589"/>
      <c r="W589"/>
      <c r="X589"/>
      <c r="Y589"/>
      <c r="Z589"/>
    </row>
    <row r="590" spans="2:26" hidden="1" outlineLevel="1" x14ac:dyDescent="0.25">
      <c r="B590" s="58"/>
      <c r="C590" s="255"/>
      <c r="I590" s="25"/>
      <c r="J590" s="25"/>
      <c r="K590" s="25"/>
      <c r="L590" s="264">
        <v>426</v>
      </c>
      <c r="M590" s="25">
        <v>922513.10907367663</v>
      </c>
      <c r="N590" s="328">
        <f t="shared" si="125"/>
        <v>922513.10907367663</v>
      </c>
      <c r="R590"/>
      <c r="S590"/>
      <c r="T590"/>
      <c r="U590"/>
      <c r="V590"/>
      <c r="W590"/>
      <c r="X590"/>
      <c r="Y590"/>
      <c r="Z590"/>
    </row>
    <row r="591" spans="2:26" hidden="1" outlineLevel="1" x14ac:dyDescent="0.25">
      <c r="B591" s="58"/>
      <c r="C591" s="255"/>
      <c r="I591" s="25"/>
      <c r="J591" s="25"/>
      <c r="K591" s="25"/>
      <c r="L591" s="264">
        <v>427</v>
      </c>
      <c r="M591" s="25">
        <v>883209.35870437708</v>
      </c>
      <c r="N591" s="328">
        <f t="shared" si="125"/>
        <v>883209.35870437708</v>
      </c>
      <c r="R591"/>
      <c r="S591"/>
      <c r="T591"/>
      <c r="U591"/>
      <c r="V591"/>
      <c r="W591"/>
      <c r="X591"/>
      <c r="Y591"/>
      <c r="Z591"/>
    </row>
    <row r="592" spans="2:26" hidden="1" outlineLevel="1" x14ac:dyDescent="0.25">
      <c r="B592" s="58"/>
      <c r="C592" s="255"/>
      <c r="I592" s="25"/>
      <c r="J592" s="25"/>
      <c r="K592" s="25"/>
      <c r="L592" s="264">
        <v>428</v>
      </c>
      <c r="M592" s="25">
        <v>1389351.4072617642</v>
      </c>
      <c r="N592" s="328">
        <f t="shared" si="125"/>
        <v>1389351.4072617642</v>
      </c>
      <c r="R592"/>
      <c r="S592"/>
      <c r="T592"/>
      <c r="U592"/>
      <c r="V592"/>
      <c r="W592"/>
      <c r="X592"/>
      <c r="Y592"/>
      <c r="Z592"/>
    </row>
    <row r="593" spans="2:26" hidden="1" outlineLevel="1" x14ac:dyDescent="0.25">
      <c r="B593" s="58"/>
      <c r="C593" s="255"/>
      <c r="I593" s="25"/>
      <c r="J593" s="25"/>
      <c r="K593" s="25"/>
      <c r="L593" s="264">
        <v>429</v>
      </c>
      <c r="M593" s="25">
        <v>1964169.3368055134</v>
      </c>
      <c r="N593" s="328">
        <f t="shared" si="125"/>
        <v>1964169.3368055134</v>
      </c>
      <c r="R593"/>
      <c r="S593"/>
      <c r="T593"/>
      <c r="U593"/>
      <c r="V593"/>
      <c r="W593"/>
      <c r="X593"/>
      <c r="Y593"/>
      <c r="Z593"/>
    </row>
    <row r="594" spans="2:26" hidden="1" outlineLevel="1" x14ac:dyDescent="0.25">
      <c r="B594" s="58"/>
      <c r="C594" s="255"/>
      <c r="I594" s="25"/>
      <c r="J594" s="25"/>
      <c r="K594" s="25"/>
      <c r="L594" s="264">
        <v>430</v>
      </c>
      <c r="M594" s="25">
        <v>2192627.5505974796</v>
      </c>
      <c r="N594" s="328">
        <f t="shared" si="125"/>
        <v>2192627.5505974796</v>
      </c>
      <c r="R594"/>
      <c r="S594"/>
      <c r="T594"/>
      <c r="U594"/>
      <c r="V594"/>
      <c r="W594"/>
      <c r="X594"/>
      <c r="Y594"/>
      <c r="Z594"/>
    </row>
    <row r="595" spans="2:26" hidden="1" outlineLevel="1" x14ac:dyDescent="0.25">
      <c r="B595" s="58"/>
      <c r="C595" s="255"/>
      <c r="I595" s="25"/>
      <c r="J595" s="25"/>
      <c r="K595" s="25"/>
      <c r="L595" s="264">
        <v>431</v>
      </c>
      <c r="M595" s="25">
        <v>803919.49027168949</v>
      </c>
      <c r="N595" s="328">
        <f t="shared" si="125"/>
        <v>803919.49027168949</v>
      </c>
      <c r="R595"/>
      <c r="S595"/>
      <c r="T595"/>
      <c r="U595"/>
      <c r="V595"/>
      <c r="W595"/>
      <c r="X595"/>
      <c r="Y595"/>
      <c r="Z595"/>
    </row>
    <row r="596" spans="2:26" hidden="1" outlineLevel="1" x14ac:dyDescent="0.25">
      <c r="B596" s="58"/>
      <c r="C596" s="255"/>
      <c r="I596" s="25"/>
      <c r="J596" s="25"/>
      <c r="K596" s="25"/>
      <c r="L596" s="264">
        <v>432</v>
      </c>
      <c r="M596" s="25">
        <v>1365500.755457107</v>
      </c>
      <c r="N596" s="328">
        <f t="shared" si="125"/>
        <v>1365500.755457107</v>
      </c>
      <c r="R596"/>
      <c r="S596"/>
      <c r="T596"/>
      <c r="U596"/>
      <c r="V596"/>
      <c r="W596"/>
      <c r="X596"/>
      <c r="Y596"/>
      <c r="Z596"/>
    </row>
    <row r="597" spans="2:26" hidden="1" outlineLevel="1" x14ac:dyDescent="0.25">
      <c r="B597" s="58"/>
      <c r="C597" s="255"/>
      <c r="I597" s="25"/>
      <c r="J597" s="25"/>
      <c r="K597" s="25"/>
      <c r="L597" s="264">
        <v>433</v>
      </c>
      <c r="M597" s="25">
        <v>562400.17242243083</v>
      </c>
      <c r="N597" s="328">
        <f t="shared" si="125"/>
        <v>562400.17242243083</v>
      </c>
      <c r="R597"/>
      <c r="S597"/>
      <c r="T597"/>
      <c r="U597"/>
      <c r="V597"/>
      <c r="W597"/>
      <c r="X597"/>
      <c r="Y597"/>
      <c r="Z597"/>
    </row>
    <row r="598" spans="2:26" hidden="1" outlineLevel="1" x14ac:dyDescent="0.25">
      <c r="B598" s="58"/>
      <c r="C598" s="255"/>
      <c r="I598" s="25"/>
      <c r="J598" s="25"/>
      <c r="K598" s="25"/>
      <c r="L598" s="264">
        <v>434</v>
      </c>
      <c r="M598" s="25">
        <v>448505.12042387051</v>
      </c>
      <c r="N598" s="328">
        <f t="shared" si="125"/>
        <v>448505.12042387051</v>
      </c>
      <c r="R598"/>
      <c r="S598"/>
      <c r="T598"/>
      <c r="U598"/>
      <c r="V598"/>
      <c r="W598"/>
      <c r="X598"/>
      <c r="Y598"/>
      <c r="Z598"/>
    </row>
    <row r="599" spans="2:26" hidden="1" outlineLevel="1" x14ac:dyDescent="0.25">
      <c r="B599" s="58"/>
      <c r="C599" s="255"/>
      <c r="I599" s="25"/>
      <c r="J599" s="25"/>
      <c r="K599" s="25"/>
      <c r="L599" s="264">
        <v>435</v>
      </c>
      <c r="M599" s="25">
        <v>856785.86794830346</v>
      </c>
      <c r="N599" s="328">
        <f t="shared" si="125"/>
        <v>856785.86794830346</v>
      </c>
      <c r="R599"/>
      <c r="S599"/>
      <c r="T599"/>
      <c r="U599"/>
      <c r="V599"/>
      <c r="W599"/>
      <c r="X599"/>
      <c r="Y599"/>
      <c r="Z599"/>
    </row>
    <row r="600" spans="2:26" hidden="1" outlineLevel="1" x14ac:dyDescent="0.25">
      <c r="B600" s="58"/>
      <c r="C600" s="255"/>
      <c r="I600" s="25"/>
      <c r="J600" s="25"/>
      <c r="K600" s="25"/>
      <c r="L600" s="264">
        <v>436</v>
      </c>
      <c r="M600" s="25">
        <v>1079001.8084846353</v>
      </c>
      <c r="N600" s="328">
        <f t="shared" si="125"/>
        <v>1079001.8084846353</v>
      </c>
      <c r="R600"/>
      <c r="S600"/>
      <c r="T600"/>
      <c r="U600"/>
      <c r="V600"/>
      <c r="W600"/>
      <c r="X600"/>
      <c r="Y600"/>
      <c r="Z600"/>
    </row>
    <row r="601" spans="2:26" hidden="1" outlineLevel="1" x14ac:dyDescent="0.25">
      <c r="B601" s="58"/>
      <c r="C601" s="255"/>
      <c r="I601" s="25"/>
      <c r="J601" s="25"/>
      <c r="K601" s="25"/>
      <c r="L601" s="264">
        <v>437</v>
      </c>
      <c r="M601" s="25">
        <v>721406.14038306102</v>
      </c>
      <c r="N601" s="328">
        <f t="shared" si="125"/>
        <v>721406.14038306102</v>
      </c>
      <c r="R601"/>
      <c r="S601"/>
      <c r="T601"/>
      <c r="U601"/>
      <c r="V601"/>
      <c r="W601"/>
      <c r="X601"/>
      <c r="Y601"/>
      <c r="Z601"/>
    </row>
    <row r="602" spans="2:26" hidden="1" outlineLevel="1" x14ac:dyDescent="0.25">
      <c r="B602" s="58"/>
      <c r="C602" s="255"/>
      <c r="I602" s="25"/>
      <c r="J602" s="25"/>
      <c r="K602" s="25"/>
      <c r="L602" s="264">
        <v>438</v>
      </c>
      <c r="M602" s="25">
        <v>-115117.00110963847</v>
      </c>
      <c r="N602" s="328">
        <f t="shared" si="125"/>
        <v>-115117.00110963847</v>
      </c>
      <c r="R602"/>
      <c r="S602"/>
      <c r="T602"/>
      <c r="U602"/>
      <c r="V602"/>
      <c r="W602"/>
      <c r="X602"/>
      <c r="Y602"/>
      <c r="Z602"/>
    </row>
    <row r="603" spans="2:26" hidden="1" outlineLevel="1" x14ac:dyDescent="0.25">
      <c r="B603" s="58"/>
      <c r="C603" s="255"/>
      <c r="I603" s="25"/>
      <c r="J603" s="25"/>
      <c r="K603" s="25"/>
      <c r="L603" s="264">
        <v>439</v>
      </c>
      <c r="M603" s="25">
        <v>912725.26611477183</v>
      </c>
      <c r="N603" s="328">
        <f t="shared" si="125"/>
        <v>912725.26611477183</v>
      </c>
      <c r="R603"/>
      <c r="S603"/>
      <c r="T603"/>
      <c r="U603"/>
      <c r="V603"/>
      <c r="W603"/>
      <c r="X603"/>
      <c r="Y603"/>
      <c r="Z603"/>
    </row>
    <row r="604" spans="2:26" hidden="1" outlineLevel="1" x14ac:dyDescent="0.25">
      <c r="B604" s="58"/>
      <c r="C604" s="255"/>
      <c r="I604" s="25"/>
      <c r="J604" s="25"/>
      <c r="K604" s="25"/>
      <c r="L604" s="264">
        <v>440</v>
      </c>
      <c r="M604" s="25">
        <v>2052097.357296692</v>
      </c>
      <c r="N604" s="328">
        <f t="shared" si="125"/>
        <v>2052097.357296692</v>
      </c>
      <c r="R604"/>
      <c r="S604"/>
      <c r="T604"/>
      <c r="U604"/>
      <c r="V604"/>
      <c r="W604"/>
      <c r="X604"/>
      <c r="Y604"/>
      <c r="Z604"/>
    </row>
    <row r="605" spans="2:26" hidden="1" outlineLevel="1" x14ac:dyDescent="0.25">
      <c r="B605" s="58"/>
      <c r="C605" s="255"/>
      <c r="I605" s="25"/>
      <c r="J605" s="25"/>
      <c r="K605" s="25"/>
      <c r="L605" s="264">
        <v>441</v>
      </c>
      <c r="M605" s="25">
        <v>1477694.5342408095</v>
      </c>
      <c r="N605" s="328">
        <f t="shared" si="125"/>
        <v>1477694.5342408095</v>
      </c>
      <c r="R605"/>
      <c r="S605"/>
      <c r="T605"/>
      <c r="U605"/>
      <c r="V605"/>
      <c r="W605"/>
      <c r="X605"/>
      <c r="Y605"/>
      <c r="Z605"/>
    </row>
    <row r="606" spans="2:26" hidden="1" outlineLevel="1" x14ac:dyDescent="0.25">
      <c r="B606" s="58"/>
      <c r="C606" s="255"/>
      <c r="I606" s="25"/>
      <c r="J606" s="25"/>
      <c r="K606" s="25"/>
      <c r="L606" s="264">
        <v>442</v>
      </c>
      <c r="M606" s="25">
        <v>542630.60526936001</v>
      </c>
      <c r="N606" s="328">
        <f t="shared" si="125"/>
        <v>542630.60526936001</v>
      </c>
      <c r="R606"/>
      <c r="S606"/>
      <c r="T606"/>
      <c r="U606"/>
      <c r="V606"/>
      <c r="W606"/>
      <c r="X606"/>
      <c r="Y606"/>
      <c r="Z606"/>
    </row>
    <row r="607" spans="2:26" hidden="1" outlineLevel="1" x14ac:dyDescent="0.25">
      <c r="B607" s="58"/>
      <c r="C607" s="255"/>
      <c r="I607" s="25"/>
      <c r="J607" s="25"/>
      <c r="K607" s="25"/>
      <c r="L607" s="264">
        <v>443</v>
      </c>
      <c r="M607" s="25">
        <v>1157250.7978426642</v>
      </c>
      <c r="N607" s="328">
        <f t="shared" si="125"/>
        <v>1157250.7978426642</v>
      </c>
      <c r="R607"/>
      <c r="S607"/>
      <c r="T607"/>
      <c r="U607"/>
      <c r="V607"/>
      <c r="W607"/>
      <c r="X607"/>
      <c r="Y607"/>
      <c r="Z607"/>
    </row>
    <row r="608" spans="2:26" hidden="1" outlineLevel="1" x14ac:dyDescent="0.25">
      <c r="B608" s="58"/>
      <c r="C608" s="255"/>
      <c r="I608" s="25"/>
      <c r="J608" s="25"/>
      <c r="K608" s="25"/>
      <c r="L608" s="264">
        <v>444</v>
      </c>
      <c r="M608" s="25">
        <v>510480.25000072335</v>
      </c>
      <c r="N608" s="328">
        <f t="shared" si="125"/>
        <v>510480.25000072335</v>
      </c>
      <c r="R608"/>
      <c r="S608"/>
      <c r="T608"/>
      <c r="U608"/>
      <c r="V608"/>
      <c r="W608"/>
      <c r="X608"/>
      <c r="Y608"/>
      <c r="Z608"/>
    </row>
    <row r="609" spans="2:26" hidden="1" outlineLevel="1" x14ac:dyDescent="0.25">
      <c r="B609" s="58"/>
      <c r="C609" s="255"/>
      <c r="I609" s="25"/>
      <c r="J609" s="25"/>
      <c r="K609" s="25"/>
      <c r="L609" s="264">
        <v>445</v>
      </c>
      <c r="M609" s="25">
        <v>1456474.3777981559</v>
      </c>
      <c r="N609" s="328">
        <f t="shared" si="125"/>
        <v>1456474.3777981559</v>
      </c>
      <c r="R609"/>
      <c r="S609"/>
      <c r="T609"/>
      <c r="U609"/>
      <c r="V609"/>
      <c r="W609"/>
      <c r="X609"/>
      <c r="Y609"/>
      <c r="Z609"/>
    </row>
    <row r="610" spans="2:26" hidden="1" outlineLevel="1" x14ac:dyDescent="0.25">
      <c r="B610" s="58"/>
      <c r="C610" s="255"/>
      <c r="I610" s="25"/>
      <c r="J610" s="25"/>
      <c r="K610" s="25"/>
      <c r="L610" s="264">
        <v>446</v>
      </c>
      <c r="M610" s="25">
        <v>649959.76724213245</v>
      </c>
      <c r="N610" s="328">
        <f t="shared" si="125"/>
        <v>649959.76724213245</v>
      </c>
      <c r="R610"/>
      <c r="S610"/>
      <c r="T610"/>
      <c r="U610"/>
      <c r="V610"/>
      <c r="W610"/>
      <c r="X610"/>
      <c r="Y610"/>
      <c r="Z610"/>
    </row>
    <row r="611" spans="2:26" hidden="1" outlineLevel="1" x14ac:dyDescent="0.25">
      <c r="B611" s="58"/>
      <c r="C611" s="255"/>
      <c r="I611" s="25"/>
      <c r="J611" s="25"/>
      <c r="K611" s="25"/>
      <c r="L611" s="264">
        <v>447</v>
      </c>
      <c r="M611" s="25">
        <v>998753.82585221645</v>
      </c>
      <c r="N611" s="328">
        <f t="shared" si="125"/>
        <v>998753.82585221645</v>
      </c>
      <c r="R611"/>
      <c r="S611"/>
      <c r="T611"/>
      <c r="U611"/>
      <c r="V611"/>
      <c r="W611"/>
      <c r="X611"/>
      <c r="Y611"/>
      <c r="Z611"/>
    </row>
    <row r="612" spans="2:26" hidden="1" outlineLevel="1" x14ac:dyDescent="0.25">
      <c r="B612" s="58"/>
      <c r="C612" s="255"/>
      <c r="I612" s="25"/>
      <c r="J612" s="25"/>
      <c r="K612" s="25"/>
      <c r="L612" s="264">
        <v>448</v>
      </c>
      <c r="M612" s="25">
        <v>721883.8141728167</v>
      </c>
      <c r="N612" s="328">
        <f t="shared" si="125"/>
        <v>721883.8141728167</v>
      </c>
      <c r="R612"/>
      <c r="S612"/>
      <c r="T612"/>
      <c r="U612"/>
      <c r="V612"/>
      <c r="W612"/>
      <c r="X612"/>
      <c r="Y612"/>
      <c r="Z612"/>
    </row>
    <row r="613" spans="2:26" hidden="1" outlineLevel="1" x14ac:dyDescent="0.25">
      <c r="B613" s="58"/>
      <c r="C613" s="255"/>
      <c r="I613" s="25"/>
      <c r="J613" s="25"/>
      <c r="K613" s="25"/>
      <c r="L613" s="264">
        <v>449</v>
      </c>
      <c r="M613" s="25">
        <v>452941.47686294315</v>
      </c>
      <c r="N613" s="328">
        <f t="shared" ref="N613:N664" si="126">IFERROR(M613, "")</f>
        <v>452941.47686294315</v>
      </c>
      <c r="R613"/>
      <c r="S613"/>
      <c r="T613"/>
      <c r="U613"/>
      <c r="V613"/>
      <c r="W613"/>
      <c r="X613"/>
      <c r="Y613"/>
      <c r="Z613"/>
    </row>
    <row r="614" spans="2:26" hidden="1" outlineLevel="1" x14ac:dyDescent="0.25">
      <c r="B614" s="58"/>
      <c r="C614" s="255"/>
      <c r="I614" s="25"/>
      <c r="J614" s="25"/>
      <c r="K614" s="25"/>
      <c r="L614" s="264">
        <v>450</v>
      </c>
      <c r="M614" s="25">
        <v>1358519.8290209787</v>
      </c>
      <c r="N614" s="328">
        <f t="shared" si="126"/>
        <v>1358519.8290209787</v>
      </c>
      <c r="R614"/>
      <c r="S614"/>
      <c r="T614"/>
      <c r="U614"/>
      <c r="V614"/>
      <c r="W614"/>
      <c r="X614"/>
      <c r="Y614"/>
      <c r="Z614"/>
    </row>
    <row r="615" spans="2:26" hidden="1" outlineLevel="1" x14ac:dyDescent="0.25">
      <c r="B615" s="58"/>
      <c r="C615" s="255"/>
      <c r="I615" s="25"/>
      <c r="J615" s="25"/>
      <c r="K615" s="25"/>
      <c r="L615" s="264">
        <v>451</v>
      </c>
      <c r="M615" s="25">
        <v>575410.30469383136</v>
      </c>
      <c r="N615" s="328">
        <f t="shared" si="126"/>
        <v>575410.30469383136</v>
      </c>
      <c r="R615"/>
      <c r="S615"/>
      <c r="T615"/>
      <c r="U615"/>
      <c r="V615"/>
      <c r="W615"/>
      <c r="X615"/>
      <c r="Y615"/>
      <c r="Z615"/>
    </row>
    <row r="616" spans="2:26" hidden="1" outlineLevel="1" x14ac:dyDescent="0.25">
      <c r="B616" s="58"/>
      <c r="C616" s="255"/>
      <c r="I616" s="25"/>
      <c r="J616" s="25"/>
      <c r="K616" s="25"/>
      <c r="L616" s="264">
        <v>452</v>
      </c>
      <c r="M616" s="25">
        <v>1271908.0073490869</v>
      </c>
      <c r="N616" s="328">
        <f t="shared" si="126"/>
        <v>1271908.0073490869</v>
      </c>
      <c r="R616"/>
      <c r="S616"/>
      <c r="T616"/>
      <c r="U616"/>
      <c r="V616"/>
      <c r="W616"/>
      <c r="X616"/>
      <c r="Y616"/>
      <c r="Z616"/>
    </row>
    <row r="617" spans="2:26" hidden="1" outlineLevel="1" x14ac:dyDescent="0.25">
      <c r="B617" s="58"/>
      <c r="C617" s="255"/>
      <c r="I617" s="25"/>
      <c r="J617" s="25"/>
      <c r="K617" s="25"/>
      <c r="L617" s="264">
        <v>453</v>
      </c>
      <c r="M617" s="25">
        <v>912837.98328425724</v>
      </c>
      <c r="N617" s="328">
        <f t="shared" si="126"/>
        <v>912837.98328425724</v>
      </c>
      <c r="R617"/>
      <c r="S617"/>
      <c r="T617"/>
      <c r="U617"/>
      <c r="V617"/>
      <c r="W617"/>
      <c r="X617"/>
      <c r="Y617"/>
      <c r="Z617"/>
    </row>
    <row r="618" spans="2:26" hidden="1" outlineLevel="1" x14ac:dyDescent="0.25">
      <c r="B618" s="58"/>
      <c r="C618" s="255"/>
      <c r="I618" s="25"/>
      <c r="J618" s="25"/>
      <c r="K618" s="25"/>
      <c r="L618" s="264">
        <v>454</v>
      </c>
      <c r="M618" s="25">
        <v>163195.44785137064</v>
      </c>
      <c r="N618" s="328">
        <f t="shared" si="126"/>
        <v>163195.44785137064</v>
      </c>
      <c r="R618"/>
      <c r="S618"/>
      <c r="T618"/>
      <c r="U618"/>
      <c r="V618"/>
      <c r="W618"/>
      <c r="X618"/>
      <c r="Y618"/>
      <c r="Z618"/>
    </row>
    <row r="619" spans="2:26" hidden="1" outlineLevel="1" x14ac:dyDescent="0.25">
      <c r="B619" s="58"/>
      <c r="C619" s="255"/>
      <c r="I619" s="25"/>
      <c r="J619" s="25"/>
      <c r="K619" s="25"/>
      <c r="L619" s="264">
        <v>455</v>
      </c>
      <c r="M619" s="25">
        <v>611737.78395443212</v>
      </c>
      <c r="N619" s="328">
        <f t="shared" si="126"/>
        <v>611737.78395443212</v>
      </c>
      <c r="R619"/>
      <c r="S619"/>
      <c r="T619"/>
      <c r="U619"/>
      <c r="V619"/>
      <c r="W619"/>
      <c r="X619"/>
      <c r="Y619"/>
      <c r="Z619"/>
    </row>
    <row r="620" spans="2:26" hidden="1" outlineLevel="1" x14ac:dyDescent="0.25">
      <c r="B620" s="58"/>
      <c r="C620" s="255"/>
      <c r="I620" s="25"/>
      <c r="J620" s="25"/>
      <c r="K620" s="25"/>
      <c r="L620" s="264">
        <v>456</v>
      </c>
      <c r="M620" s="25">
        <v>1038227.2989084177</v>
      </c>
      <c r="N620" s="328">
        <f t="shared" si="126"/>
        <v>1038227.2989084177</v>
      </c>
      <c r="R620"/>
      <c r="S620"/>
      <c r="T620"/>
      <c r="U620"/>
      <c r="V620"/>
      <c r="W620"/>
      <c r="X620"/>
      <c r="Y620"/>
      <c r="Z620"/>
    </row>
    <row r="621" spans="2:26" hidden="1" outlineLevel="1" x14ac:dyDescent="0.25">
      <c r="B621" s="58"/>
      <c r="C621" s="255"/>
      <c r="I621" s="25"/>
      <c r="J621" s="25"/>
      <c r="K621" s="25"/>
      <c r="L621" s="264">
        <v>457</v>
      </c>
      <c r="M621" s="25">
        <v>1085581.1837015892</v>
      </c>
      <c r="N621" s="328">
        <f t="shared" si="126"/>
        <v>1085581.1837015892</v>
      </c>
      <c r="R621"/>
      <c r="S621"/>
      <c r="T621"/>
      <c r="U621"/>
      <c r="V621"/>
      <c r="W621"/>
      <c r="X621"/>
      <c r="Y621"/>
      <c r="Z621"/>
    </row>
    <row r="622" spans="2:26" hidden="1" outlineLevel="1" x14ac:dyDescent="0.25">
      <c r="B622" s="58"/>
      <c r="C622" s="255"/>
      <c r="I622" s="25"/>
      <c r="J622" s="25"/>
      <c r="K622" s="25"/>
      <c r="L622" s="264">
        <v>458</v>
      </c>
      <c r="M622" s="25">
        <v>930572.09334736515</v>
      </c>
      <c r="N622" s="328">
        <f t="shared" si="126"/>
        <v>930572.09334736515</v>
      </c>
      <c r="R622"/>
      <c r="S622"/>
      <c r="T622"/>
      <c r="U622"/>
      <c r="V622"/>
      <c r="W622"/>
      <c r="X622"/>
      <c r="Y622"/>
      <c r="Z622"/>
    </row>
    <row r="623" spans="2:26" hidden="1" outlineLevel="1" x14ac:dyDescent="0.25">
      <c r="B623" s="58"/>
      <c r="C623" s="255"/>
      <c r="I623" s="25"/>
      <c r="J623" s="25"/>
      <c r="K623" s="25"/>
      <c r="L623" s="264">
        <v>459</v>
      </c>
      <c r="M623" s="25">
        <v>744746.01648574357</v>
      </c>
      <c r="N623" s="328">
        <f t="shared" si="126"/>
        <v>744746.01648574357</v>
      </c>
      <c r="R623"/>
      <c r="S623"/>
      <c r="T623"/>
      <c r="U623"/>
      <c r="V623"/>
      <c r="W623"/>
      <c r="X623"/>
      <c r="Y623"/>
      <c r="Z623"/>
    </row>
    <row r="624" spans="2:26" hidden="1" outlineLevel="1" x14ac:dyDescent="0.25">
      <c r="B624" s="58"/>
      <c r="C624" s="255"/>
      <c r="I624" s="25"/>
      <c r="J624" s="25"/>
      <c r="K624" s="25"/>
      <c r="L624" s="264">
        <v>460</v>
      </c>
      <c r="M624" s="25">
        <v>1377846.6012235601</v>
      </c>
      <c r="N624" s="328">
        <f t="shared" si="126"/>
        <v>1377846.6012235601</v>
      </c>
      <c r="R624"/>
      <c r="S624"/>
      <c r="T624"/>
      <c r="U624"/>
      <c r="V624"/>
      <c r="W624"/>
      <c r="X624"/>
      <c r="Y624"/>
      <c r="Z624"/>
    </row>
    <row r="625" spans="2:26" hidden="1" outlineLevel="1" x14ac:dyDescent="0.25">
      <c r="B625" s="58"/>
      <c r="C625" s="255"/>
      <c r="I625" s="25"/>
      <c r="J625" s="25"/>
      <c r="K625" s="25"/>
      <c r="L625" s="264">
        <v>461</v>
      </c>
      <c r="M625" s="25">
        <v>889827.41255013039</v>
      </c>
      <c r="N625" s="328">
        <f t="shared" si="126"/>
        <v>889827.41255013039</v>
      </c>
      <c r="R625"/>
      <c r="S625"/>
      <c r="T625"/>
      <c r="U625"/>
      <c r="V625"/>
      <c r="W625"/>
      <c r="X625"/>
      <c r="Y625"/>
      <c r="Z625"/>
    </row>
    <row r="626" spans="2:26" hidden="1" outlineLevel="1" x14ac:dyDescent="0.25">
      <c r="B626" s="58"/>
      <c r="C626" s="255"/>
      <c r="I626" s="25"/>
      <c r="J626" s="25"/>
      <c r="K626" s="25"/>
      <c r="L626" s="264">
        <v>462</v>
      </c>
      <c r="M626" s="25">
        <v>661877.15214171959</v>
      </c>
      <c r="N626" s="328">
        <f t="shared" si="126"/>
        <v>661877.15214171959</v>
      </c>
      <c r="R626"/>
      <c r="S626"/>
      <c r="T626"/>
      <c r="U626"/>
      <c r="V626"/>
      <c r="W626"/>
      <c r="X626"/>
      <c r="Y626"/>
      <c r="Z626"/>
    </row>
    <row r="627" spans="2:26" hidden="1" outlineLevel="1" x14ac:dyDescent="0.25">
      <c r="B627" s="58"/>
      <c r="C627" s="255"/>
      <c r="I627" s="25"/>
      <c r="J627" s="25"/>
      <c r="K627" s="25"/>
      <c r="L627" s="264">
        <v>463</v>
      </c>
      <c r="M627" s="25">
        <v>754895.8702531429</v>
      </c>
      <c r="N627" s="328">
        <f t="shared" si="126"/>
        <v>754895.8702531429</v>
      </c>
      <c r="R627"/>
      <c r="S627"/>
      <c r="T627"/>
      <c r="U627"/>
      <c r="V627"/>
      <c r="W627"/>
      <c r="X627"/>
      <c r="Y627"/>
      <c r="Z627"/>
    </row>
    <row r="628" spans="2:26" hidden="1" outlineLevel="1" x14ac:dyDescent="0.25">
      <c r="B628" s="58"/>
      <c r="C628" s="255"/>
      <c r="I628" s="25"/>
      <c r="J628" s="25"/>
      <c r="K628" s="25"/>
      <c r="L628" s="264">
        <v>464</v>
      </c>
      <c r="M628" s="25">
        <v>823910.62642250187</v>
      </c>
      <c r="N628" s="328">
        <f t="shared" si="126"/>
        <v>823910.62642250187</v>
      </c>
      <c r="R628"/>
      <c r="S628"/>
      <c r="T628"/>
      <c r="U628"/>
      <c r="V628"/>
      <c r="W628"/>
      <c r="X628"/>
      <c r="Y628"/>
      <c r="Z628"/>
    </row>
    <row r="629" spans="2:26" hidden="1" outlineLevel="1" x14ac:dyDescent="0.25">
      <c r="B629" s="58"/>
      <c r="C629" s="255"/>
      <c r="I629" s="25"/>
      <c r="J629" s="25"/>
      <c r="K629" s="25"/>
      <c r="L629" s="264">
        <v>465</v>
      </c>
      <c r="M629" s="25">
        <v>1437065.9816211178</v>
      </c>
      <c r="N629" s="328">
        <f t="shared" si="126"/>
        <v>1437065.9816211178</v>
      </c>
      <c r="R629"/>
      <c r="S629"/>
      <c r="T629"/>
      <c r="U629"/>
      <c r="V629"/>
      <c r="W629"/>
      <c r="X629"/>
      <c r="Y629"/>
      <c r="Z629"/>
    </row>
    <row r="630" spans="2:26" hidden="1" outlineLevel="1" x14ac:dyDescent="0.25">
      <c r="B630" s="58"/>
      <c r="C630" s="255"/>
      <c r="I630" s="25"/>
      <c r="J630" s="25"/>
      <c r="K630" s="25"/>
      <c r="L630" s="264">
        <v>466</v>
      </c>
      <c r="M630" s="25">
        <v>453445.1107060322</v>
      </c>
      <c r="N630" s="328">
        <f t="shared" si="126"/>
        <v>453445.1107060322</v>
      </c>
      <c r="R630"/>
      <c r="S630"/>
      <c r="T630"/>
      <c r="U630"/>
      <c r="V630"/>
      <c r="W630"/>
      <c r="X630"/>
      <c r="Y630"/>
      <c r="Z630"/>
    </row>
    <row r="631" spans="2:26" hidden="1" outlineLevel="1" x14ac:dyDescent="0.25">
      <c r="B631" s="58"/>
      <c r="C631" s="255"/>
      <c r="I631" s="25"/>
      <c r="J631" s="25"/>
      <c r="K631" s="25"/>
      <c r="L631" s="264">
        <v>467</v>
      </c>
      <c r="M631" s="25">
        <v>467355.30311932258</v>
      </c>
      <c r="N631" s="328">
        <f t="shared" si="126"/>
        <v>467355.30311932258</v>
      </c>
      <c r="R631"/>
      <c r="S631"/>
      <c r="T631"/>
      <c r="U631"/>
      <c r="V631"/>
      <c r="W631"/>
      <c r="X631"/>
      <c r="Y631"/>
      <c r="Z631"/>
    </row>
    <row r="632" spans="2:26" hidden="1" outlineLevel="1" x14ac:dyDescent="0.25">
      <c r="B632" s="58"/>
      <c r="C632" s="255"/>
      <c r="I632" s="25"/>
      <c r="J632" s="25"/>
      <c r="K632" s="25"/>
      <c r="L632" s="264">
        <v>468</v>
      </c>
      <c r="M632" s="25">
        <v>602366.34217744612</v>
      </c>
      <c r="N632" s="328">
        <f t="shared" si="126"/>
        <v>602366.34217744612</v>
      </c>
      <c r="R632"/>
      <c r="S632"/>
      <c r="T632"/>
      <c r="U632"/>
      <c r="V632"/>
      <c r="W632"/>
      <c r="X632"/>
      <c r="Y632"/>
      <c r="Z632"/>
    </row>
    <row r="633" spans="2:26" hidden="1" outlineLevel="1" x14ac:dyDescent="0.25">
      <c r="B633" s="58"/>
      <c r="C633" s="255"/>
      <c r="I633" s="25"/>
      <c r="J633" s="25"/>
      <c r="K633" s="25"/>
      <c r="L633" s="264">
        <v>469</v>
      </c>
      <c r="M633" s="25">
        <v>794216.93535317515</v>
      </c>
      <c r="N633" s="328">
        <f t="shared" si="126"/>
        <v>794216.93535317515</v>
      </c>
      <c r="R633"/>
      <c r="S633"/>
      <c r="T633"/>
      <c r="U633"/>
      <c r="V633"/>
      <c r="W633"/>
      <c r="X633"/>
      <c r="Y633"/>
      <c r="Z633"/>
    </row>
    <row r="634" spans="2:26" hidden="1" outlineLevel="1" x14ac:dyDescent="0.25">
      <c r="B634" s="58"/>
      <c r="C634" s="255"/>
      <c r="I634" s="25"/>
      <c r="J634" s="25"/>
      <c r="K634" s="25"/>
      <c r="L634" s="264">
        <v>470</v>
      </c>
      <c r="M634" s="25">
        <v>1798574.6504517617</v>
      </c>
      <c r="N634" s="328">
        <f t="shared" si="126"/>
        <v>1798574.6504517617</v>
      </c>
      <c r="R634"/>
      <c r="S634"/>
      <c r="T634"/>
      <c r="U634"/>
      <c r="V634"/>
      <c r="W634"/>
      <c r="X634"/>
      <c r="Y634"/>
      <c r="Z634"/>
    </row>
    <row r="635" spans="2:26" hidden="1" outlineLevel="1" x14ac:dyDescent="0.25">
      <c r="B635" s="58"/>
      <c r="C635" s="255"/>
      <c r="I635" s="25"/>
      <c r="J635" s="25"/>
      <c r="K635" s="25"/>
      <c r="L635" s="264">
        <v>471</v>
      </c>
      <c r="M635" s="25">
        <v>1140062.094102029</v>
      </c>
      <c r="N635" s="328">
        <f t="shared" si="126"/>
        <v>1140062.094102029</v>
      </c>
      <c r="R635"/>
      <c r="S635"/>
      <c r="T635"/>
      <c r="U635"/>
      <c r="V635"/>
      <c r="W635"/>
      <c r="X635"/>
      <c r="Y635"/>
      <c r="Z635"/>
    </row>
    <row r="636" spans="2:26" hidden="1" outlineLevel="1" x14ac:dyDescent="0.25">
      <c r="B636" s="58"/>
      <c r="C636" s="255"/>
      <c r="I636" s="25"/>
      <c r="J636" s="25"/>
      <c r="K636" s="25"/>
      <c r="L636" s="264">
        <v>472</v>
      </c>
      <c r="M636" s="25">
        <v>886306.82544273243</v>
      </c>
      <c r="N636" s="328">
        <f t="shared" si="126"/>
        <v>886306.82544273243</v>
      </c>
      <c r="R636"/>
      <c r="S636"/>
      <c r="T636"/>
      <c r="U636"/>
      <c r="V636"/>
      <c r="W636"/>
      <c r="X636"/>
      <c r="Y636"/>
      <c r="Z636"/>
    </row>
    <row r="637" spans="2:26" hidden="1" outlineLevel="1" x14ac:dyDescent="0.25">
      <c r="B637" s="58"/>
      <c r="C637" s="255"/>
      <c r="I637" s="25"/>
      <c r="J637" s="25"/>
      <c r="K637" s="25"/>
      <c r="L637" s="264">
        <v>473</v>
      </c>
      <c r="M637" s="25">
        <v>1049143.9906483502</v>
      </c>
      <c r="N637" s="328">
        <f t="shared" si="126"/>
        <v>1049143.9906483502</v>
      </c>
      <c r="R637"/>
      <c r="S637"/>
      <c r="T637"/>
      <c r="U637"/>
      <c r="V637"/>
      <c r="W637"/>
      <c r="X637"/>
      <c r="Y637"/>
      <c r="Z637"/>
    </row>
    <row r="638" spans="2:26" hidden="1" outlineLevel="1" x14ac:dyDescent="0.25">
      <c r="B638" s="58"/>
      <c r="C638" s="255"/>
      <c r="I638" s="25"/>
      <c r="J638" s="25"/>
      <c r="K638" s="25"/>
      <c r="L638" s="264">
        <v>474</v>
      </c>
      <c r="M638" s="25">
        <v>822637.89287101815</v>
      </c>
      <c r="N638" s="328">
        <f t="shared" si="126"/>
        <v>822637.89287101815</v>
      </c>
      <c r="R638"/>
      <c r="S638"/>
      <c r="T638"/>
      <c r="U638"/>
      <c r="V638"/>
      <c r="W638"/>
      <c r="X638"/>
      <c r="Y638"/>
      <c r="Z638"/>
    </row>
    <row r="639" spans="2:26" hidden="1" outlineLevel="1" x14ac:dyDescent="0.25">
      <c r="B639" s="58"/>
      <c r="C639" s="255"/>
      <c r="I639" s="25"/>
      <c r="J639" s="25"/>
      <c r="K639" s="25"/>
      <c r="L639" s="264">
        <v>475</v>
      </c>
      <c r="M639" s="25">
        <v>891388.0898403055</v>
      </c>
      <c r="N639" s="328">
        <f t="shared" si="126"/>
        <v>891388.0898403055</v>
      </c>
      <c r="R639"/>
      <c r="S639"/>
      <c r="T639"/>
      <c r="U639"/>
      <c r="V639"/>
      <c r="W639"/>
      <c r="X639"/>
      <c r="Y639"/>
      <c r="Z639"/>
    </row>
    <row r="640" spans="2:26" hidden="1" outlineLevel="1" x14ac:dyDescent="0.25">
      <c r="B640" s="58"/>
      <c r="C640" s="255"/>
      <c r="I640" s="25"/>
      <c r="J640" s="25"/>
      <c r="K640" s="25"/>
      <c r="L640" s="264">
        <v>476</v>
      </c>
      <c r="M640" s="25">
        <v>863479.53068602714</v>
      </c>
      <c r="N640" s="328">
        <f t="shared" si="126"/>
        <v>863479.53068602714</v>
      </c>
      <c r="R640"/>
      <c r="S640"/>
      <c r="T640"/>
      <c r="U640"/>
      <c r="V640"/>
      <c r="W640"/>
      <c r="X640"/>
      <c r="Y640"/>
      <c r="Z640"/>
    </row>
    <row r="641" spans="2:26" hidden="1" outlineLevel="1" x14ac:dyDescent="0.25">
      <c r="B641" s="58"/>
      <c r="C641" s="255"/>
      <c r="I641" s="25"/>
      <c r="J641" s="25"/>
      <c r="K641" s="25"/>
      <c r="L641" s="264">
        <v>477</v>
      </c>
      <c r="M641" s="25">
        <v>1019372.4517426541</v>
      </c>
      <c r="N641" s="328">
        <f t="shared" si="126"/>
        <v>1019372.4517426541</v>
      </c>
      <c r="R641"/>
      <c r="S641"/>
      <c r="T641"/>
      <c r="U641"/>
      <c r="V641"/>
      <c r="W641"/>
      <c r="X641"/>
      <c r="Y641"/>
      <c r="Z641"/>
    </row>
    <row r="642" spans="2:26" hidden="1" outlineLevel="1" x14ac:dyDescent="0.25">
      <c r="B642" s="58"/>
      <c r="C642" s="255"/>
      <c r="I642" s="25"/>
      <c r="J642" s="25"/>
      <c r="K642" s="25"/>
      <c r="L642" s="264">
        <v>478</v>
      </c>
      <c r="M642" s="25">
        <v>633295.95732466923</v>
      </c>
      <c r="N642" s="328">
        <f t="shared" si="126"/>
        <v>633295.95732466923</v>
      </c>
      <c r="R642"/>
      <c r="S642"/>
      <c r="T642"/>
      <c r="U642"/>
      <c r="V642"/>
      <c r="W642"/>
      <c r="X642"/>
      <c r="Y642"/>
      <c r="Z642"/>
    </row>
    <row r="643" spans="2:26" hidden="1" outlineLevel="1" x14ac:dyDescent="0.25">
      <c r="B643" s="58"/>
      <c r="C643" s="255"/>
      <c r="I643" s="25"/>
      <c r="J643" s="25"/>
      <c r="K643" s="25"/>
      <c r="L643" s="264">
        <v>479</v>
      </c>
      <c r="M643" s="25">
        <v>1364705.1776063615</v>
      </c>
      <c r="N643" s="328">
        <f t="shared" si="126"/>
        <v>1364705.1776063615</v>
      </c>
      <c r="R643"/>
      <c r="S643"/>
      <c r="T643"/>
      <c r="U643"/>
      <c r="V643"/>
      <c r="W643"/>
      <c r="X643"/>
      <c r="Y643"/>
      <c r="Z643"/>
    </row>
    <row r="644" spans="2:26" hidden="1" outlineLevel="1" x14ac:dyDescent="0.25">
      <c r="B644" s="58"/>
      <c r="C644" s="255"/>
      <c r="I644" s="25"/>
      <c r="J644" s="25"/>
      <c r="K644" s="25"/>
      <c r="L644" s="264">
        <v>480</v>
      </c>
      <c r="M644" s="25">
        <v>747232.84202058287</v>
      </c>
      <c r="N644" s="328">
        <f t="shared" si="126"/>
        <v>747232.84202058287</v>
      </c>
      <c r="R644"/>
      <c r="S644"/>
      <c r="T644"/>
      <c r="U644"/>
      <c r="V644"/>
      <c r="W644"/>
      <c r="X644"/>
      <c r="Y644"/>
      <c r="Z644"/>
    </row>
    <row r="645" spans="2:26" hidden="1" outlineLevel="1" x14ac:dyDescent="0.25">
      <c r="B645" s="58"/>
      <c r="C645" s="255"/>
      <c r="I645" s="25"/>
      <c r="J645" s="25"/>
      <c r="K645" s="25"/>
      <c r="L645" s="264">
        <v>481</v>
      </c>
      <c r="M645" s="25">
        <v>894907.36343432416</v>
      </c>
      <c r="N645" s="328">
        <f t="shared" si="126"/>
        <v>894907.36343432416</v>
      </c>
      <c r="R645"/>
      <c r="S645"/>
      <c r="T645"/>
      <c r="U645"/>
      <c r="V645"/>
      <c r="W645"/>
      <c r="X645"/>
      <c r="Y645"/>
      <c r="Z645"/>
    </row>
    <row r="646" spans="2:26" hidden="1" outlineLevel="1" x14ac:dyDescent="0.25">
      <c r="B646" s="58"/>
      <c r="C646" s="255"/>
      <c r="I646" s="25"/>
      <c r="J646" s="25"/>
      <c r="K646" s="25"/>
      <c r="L646" s="264">
        <v>482</v>
      </c>
      <c r="M646" s="25">
        <v>823109.41166493483</v>
      </c>
      <c r="N646" s="328">
        <f t="shared" si="126"/>
        <v>823109.41166493483</v>
      </c>
      <c r="R646"/>
      <c r="S646"/>
      <c r="T646"/>
      <c r="U646"/>
      <c r="V646"/>
      <c r="W646"/>
      <c r="X646"/>
      <c r="Y646"/>
      <c r="Z646"/>
    </row>
    <row r="647" spans="2:26" hidden="1" outlineLevel="1" x14ac:dyDescent="0.25">
      <c r="B647" s="58"/>
      <c r="C647" s="255"/>
      <c r="I647" s="25"/>
      <c r="J647" s="25"/>
      <c r="K647" s="25"/>
      <c r="L647" s="264">
        <v>483</v>
      </c>
      <c r="M647" s="25">
        <v>469604.12525058817</v>
      </c>
      <c r="N647" s="328">
        <f t="shared" si="126"/>
        <v>469604.12525058817</v>
      </c>
      <c r="R647"/>
      <c r="S647"/>
      <c r="T647"/>
      <c r="U647"/>
      <c r="V647"/>
      <c r="W647"/>
      <c r="X647"/>
      <c r="Y647"/>
      <c r="Z647"/>
    </row>
    <row r="648" spans="2:26" hidden="1" outlineLevel="1" x14ac:dyDescent="0.25">
      <c r="B648" s="58"/>
      <c r="C648" s="255"/>
      <c r="I648" s="25"/>
      <c r="J648" s="25"/>
      <c r="K648" s="25"/>
      <c r="L648" s="264">
        <v>484</v>
      </c>
      <c r="M648" s="25">
        <v>278555.19258930959</v>
      </c>
      <c r="N648" s="328">
        <f t="shared" si="126"/>
        <v>278555.19258930959</v>
      </c>
      <c r="R648"/>
      <c r="S648"/>
      <c r="T648"/>
      <c r="U648"/>
      <c r="V648"/>
      <c r="W648"/>
      <c r="X648"/>
      <c r="Y648"/>
      <c r="Z648"/>
    </row>
    <row r="649" spans="2:26" hidden="1" outlineLevel="1" x14ac:dyDescent="0.25">
      <c r="B649" s="58"/>
      <c r="C649" s="255"/>
      <c r="I649" s="25"/>
      <c r="J649" s="25"/>
      <c r="K649" s="25"/>
      <c r="L649" s="264">
        <v>485</v>
      </c>
      <c r="M649" s="25">
        <v>905101.4458308859</v>
      </c>
      <c r="N649" s="328">
        <f t="shared" si="126"/>
        <v>905101.4458308859</v>
      </c>
      <c r="R649"/>
      <c r="S649"/>
      <c r="T649"/>
      <c r="U649"/>
      <c r="V649"/>
      <c r="W649"/>
      <c r="X649"/>
      <c r="Y649"/>
      <c r="Z649"/>
    </row>
    <row r="650" spans="2:26" hidden="1" outlineLevel="1" x14ac:dyDescent="0.25">
      <c r="B650" s="58"/>
      <c r="C650" s="255"/>
      <c r="I650" s="25"/>
      <c r="J650" s="25"/>
      <c r="K650" s="25"/>
      <c r="L650" s="264">
        <v>486</v>
      </c>
      <c r="M650" s="25">
        <v>519620.82478170143</v>
      </c>
      <c r="N650" s="328">
        <f t="shared" si="126"/>
        <v>519620.82478170143</v>
      </c>
      <c r="R650"/>
      <c r="S650"/>
      <c r="T650"/>
      <c r="U650"/>
      <c r="V650"/>
      <c r="W650"/>
      <c r="X650"/>
      <c r="Y650"/>
      <c r="Z650"/>
    </row>
    <row r="651" spans="2:26" hidden="1" outlineLevel="1" x14ac:dyDescent="0.25">
      <c r="B651" s="58"/>
      <c r="C651" s="255"/>
      <c r="I651" s="25"/>
      <c r="J651" s="25"/>
      <c r="K651" s="25"/>
      <c r="L651" s="264">
        <v>487</v>
      </c>
      <c r="M651" s="25">
        <v>533504.36966205621</v>
      </c>
      <c r="N651" s="328">
        <f t="shared" si="126"/>
        <v>533504.36966205621</v>
      </c>
      <c r="R651"/>
      <c r="S651"/>
      <c r="T651"/>
      <c r="U651"/>
      <c r="V651"/>
      <c r="W651"/>
      <c r="X651"/>
      <c r="Y651"/>
      <c r="Z651"/>
    </row>
    <row r="652" spans="2:26" hidden="1" outlineLevel="1" x14ac:dyDescent="0.25">
      <c r="B652" s="58"/>
      <c r="C652" s="255"/>
      <c r="I652" s="25"/>
      <c r="J652" s="25"/>
      <c r="K652" s="25"/>
      <c r="L652" s="264">
        <v>488</v>
      </c>
      <c r="M652" s="25">
        <v>1103234.8084683283</v>
      </c>
      <c r="N652" s="328">
        <f t="shared" si="126"/>
        <v>1103234.8084683283</v>
      </c>
      <c r="R652"/>
      <c r="S652"/>
      <c r="T652"/>
      <c r="U652"/>
      <c r="V652"/>
      <c r="W652"/>
      <c r="X652"/>
      <c r="Y652"/>
      <c r="Z652"/>
    </row>
    <row r="653" spans="2:26" hidden="1" outlineLevel="1" x14ac:dyDescent="0.25">
      <c r="B653" s="58"/>
      <c r="C653" s="255"/>
      <c r="I653" s="25"/>
      <c r="J653" s="25"/>
      <c r="K653" s="25"/>
      <c r="L653" s="264">
        <v>489</v>
      </c>
      <c r="M653" s="25">
        <v>934074.75063354347</v>
      </c>
      <c r="N653" s="328">
        <f t="shared" si="126"/>
        <v>934074.75063354347</v>
      </c>
      <c r="R653"/>
      <c r="S653"/>
      <c r="T653"/>
      <c r="U653"/>
      <c r="V653"/>
      <c r="W653"/>
      <c r="X653"/>
      <c r="Y653"/>
      <c r="Z653"/>
    </row>
    <row r="654" spans="2:26" hidden="1" outlineLevel="1" x14ac:dyDescent="0.25">
      <c r="B654" s="58"/>
      <c r="C654" s="255"/>
      <c r="I654" s="25"/>
      <c r="J654" s="25"/>
      <c r="K654" s="25"/>
      <c r="L654" s="264">
        <v>490</v>
      </c>
      <c r="M654" s="25">
        <v>553015.22133969329</v>
      </c>
      <c r="N654" s="328">
        <f t="shared" si="126"/>
        <v>553015.22133969329</v>
      </c>
      <c r="R654"/>
      <c r="S654"/>
      <c r="T654"/>
      <c r="U654"/>
      <c r="V654"/>
      <c r="W654"/>
      <c r="X654"/>
      <c r="Y654"/>
      <c r="Z654"/>
    </row>
    <row r="655" spans="2:26" hidden="1" outlineLevel="1" x14ac:dyDescent="0.25">
      <c r="B655" s="58"/>
      <c r="C655" s="255"/>
      <c r="I655" s="25"/>
      <c r="J655" s="25"/>
      <c r="K655" s="25"/>
      <c r="L655" s="264">
        <v>491</v>
      </c>
      <c r="M655" s="25">
        <v>1154681.6803945277</v>
      </c>
      <c r="N655" s="328">
        <f t="shared" si="126"/>
        <v>1154681.6803945277</v>
      </c>
      <c r="R655"/>
      <c r="S655"/>
      <c r="T655"/>
      <c r="U655"/>
      <c r="V655"/>
      <c r="W655"/>
      <c r="X655"/>
      <c r="Y655"/>
      <c r="Z655"/>
    </row>
    <row r="656" spans="2:26" hidden="1" outlineLevel="1" x14ac:dyDescent="0.25">
      <c r="B656" s="58"/>
      <c r="C656" s="255"/>
      <c r="I656" s="25"/>
      <c r="J656" s="25"/>
      <c r="K656" s="25"/>
      <c r="L656" s="264">
        <v>492</v>
      </c>
      <c r="M656" s="25">
        <v>1891239.1346683046</v>
      </c>
      <c r="N656" s="328">
        <f t="shared" si="126"/>
        <v>1891239.1346683046</v>
      </c>
      <c r="R656"/>
      <c r="S656"/>
      <c r="T656"/>
      <c r="U656"/>
      <c r="V656"/>
      <c r="W656"/>
      <c r="X656"/>
      <c r="Y656"/>
      <c r="Z656"/>
    </row>
    <row r="657" spans="2:26" hidden="1" outlineLevel="1" x14ac:dyDescent="0.25">
      <c r="B657" s="58"/>
      <c r="C657" s="255"/>
      <c r="I657" s="25"/>
      <c r="J657" s="25"/>
      <c r="K657" s="25"/>
      <c r="L657" s="264">
        <v>493</v>
      </c>
      <c r="M657" s="25">
        <v>1081349.4706342223</v>
      </c>
      <c r="N657" s="328">
        <f t="shared" si="126"/>
        <v>1081349.4706342223</v>
      </c>
      <c r="R657"/>
      <c r="S657"/>
      <c r="T657"/>
      <c r="U657"/>
      <c r="V657"/>
      <c r="W657"/>
      <c r="X657"/>
      <c r="Y657"/>
      <c r="Z657"/>
    </row>
    <row r="658" spans="2:26" hidden="1" outlineLevel="1" x14ac:dyDescent="0.25">
      <c r="B658" s="58"/>
      <c r="C658" s="255"/>
      <c r="I658" s="25"/>
      <c r="J658" s="25"/>
      <c r="K658" s="25"/>
      <c r="L658" s="264">
        <v>494</v>
      </c>
      <c r="M658" s="25">
        <v>1634874.7251997124</v>
      </c>
      <c r="N658" s="328">
        <f t="shared" si="126"/>
        <v>1634874.7251997124</v>
      </c>
      <c r="R658"/>
      <c r="S658"/>
      <c r="T658"/>
      <c r="U658"/>
      <c r="V658"/>
      <c r="W658"/>
      <c r="X658"/>
      <c r="Y658"/>
      <c r="Z658"/>
    </row>
    <row r="659" spans="2:26" hidden="1" outlineLevel="1" x14ac:dyDescent="0.25">
      <c r="B659" s="58"/>
      <c r="C659" s="255"/>
      <c r="I659" s="25"/>
      <c r="J659" s="25"/>
      <c r="K659" s="25"/>
      <c r="L659" s="264">
        <v>495</v>
      </c>
      <c r="M659" s="25">
        <v>1012518.3718441239</v>
      </c>
      <c r="N659" s="328">
        <f t="shared" si="126"/>
        <v>1012518.3718441239</v>
      </c>
      <c r="R659"/>
      <c r="S659"/>
      <c r="T659"/>
      <c r="U659"/>
      <c r="V659"/>
      <c r="W659"/>
      <c r="X659"/>
      <c r="Y659"/>
      <c r="Z659"/>
    </row>
    <row r="660" spans="2:26" hidden="1" outlineLevel="1" x14ac:dyDescent="0.25">
      <c r="B660" s="58"/>
      <c r="C660" s="255"/>
      <c r="I660" s="25"/>
      <c r="J660" s="25"/>
      <c r="K660" s="25"/>
      <c r="L660" s="264">
        <v>496</v>
      </c>
      <c r="M660" s="25">
        <v>402743.02861643425</v>
      </c>
      <c r="N660" s="328">
        <f t="shared" si="126"/>
        <v>402743.02861643425</v>
      </c>
      <c r="R660"/>
      <c r="S660"/>
      <c r="T660"/>
      <c r="U660"/>
      <c r="V660"/>
      <c r="W660"/>
      <c r="X660"/>
      <c r="Y660"/>
      <c r="Z660"/>
    </row>
    <row r="661" spans="2:26" hidden="1" outlineLevel="1" x14ac:dyDescent="0.25">
      <c r="B661" s="58"/>
      <c r="C661" s="255"/>
      <c r="I661" s="25"/>
      <c r="J661" s="25"/>
      <c r="K661" s="25"/>
      <c r="L661" s="264">
        <v>497</v>
      </c>
      <c r="M661" s="25">
        <v>344312.73770505632</v>
      </c>
      <c r="N661" s="328">
        <f t="shared" si="126"/>
        <v>344312.73770505632</v>
      </c>
      <c r="R661"/>
      <c r="S661"/>
      <c r="T661"/>
      <c r="U661"/>
      <c r="V661"/>
      <c r="W661"/>
      <c r="X661"/>
      <c r="Y661"/>
      <c r="Z661"/>
    </row>
    <row r="662" spans="2:26" hidden="1" outlineLevel="1" x14ac:dyDescent="0.25">
      <c r="B662" s="58"/>
      <c r="C662" s="255"/>
      <c r="I662" s="25"/>
      <c r="J662" s="25"/>
      <c r="K662" s="25"/>
      <c r="L662" s="264">
        <v>498</v>
      </c>
      <c r="M662" s="25">
        <v>1176598.1659504438</v>
      </c>
      <c r="N662" s="328">
        <f t="shared" si="126"/>
        <v>1176598.1659504438</v>
      </c>
      <c r="R662"/>
      <c r="S662"/>
      <c r="T662"/>
      <c r="U662"/>
      <c r="V662"/>
      <c r="W662"/>
      <c r="X662"/>
      <c r="Y662"/>
      <c r="Z662"/>
    </row>
    <row r="663" spans="2:26" hidden="1" outlineLevel="1" x14ac:dyDescent="0.25">
      <c r="B663" s="58"/>
      <c r="C663" s="255"/>
      <c r="I663" s="25"/>
      <c r="J663" s="25"/>
      <c r="K663" s="25"/>
      <c r="L663" s="264">
        <v>499</v>
      </c>
      <c r="M663" s="25">
        <v>1050117.6569845299</v>
      </c>
      <c r="N663" s="328">
        <f t="shared" si="126"/>
        <v>1050117.6569845299</v>
      </c>
      <c r="R663"/>
      <c r="S663"/>
      <c r="T663"/>
      <c r="U663"/>
      <c r="V663"/>
      <c r="W663"/>
      <c r="X663"/>
      <c r="Y663"/>
      <c r="Z663"/>
    </row>
    <row r="664" spans="2:26" hidden="1" outlineLevel="1" x14ac:dyDescent="0.25">
      <c r="B664" s="58"/>
      <c r="C664" s="255"/>
      <c r="I664" s="25"/>
      <c r="J664" s="25"/>
      <c r="K664" s="25"/>
      <c r="L664" s="264">
        <v>500</v>
      </c>
      <c r="M664" s="25">
        <v>597988.74084505043</v>
      </c>
      <c r="N664" s="328">
        <f t="shared" si="126"/>
        <v>597988.74084505043</v>
      </c>
      <c r="R664"/>
      <c r="S664"/>
      <c r="T664"/>
      <c r="U664"/>
      <c r="V664"/>
      <c r="W664"/>
      <c r="X664"/>
      <c r="Y664"/>
      <c r="Z664"/>
    </row>
    <row r="665" spans="2:26" ht="12.75" collapsed="1" x14ac:dyDescent="0.2">
      <c r="B665" s="58"/>
      <c r="C665" s="255"/>
      <c r="L665" s="255"/>
    </row>
    <row r="666" spans="2:26" ht="12.75" x14ac:dyDescent="0.2">
      <c r="B666" s="58"/>
      <c r="C666" s="255"/>
      <c r="L666" s="255"/>
    </row>
    <row r="667" spans="2:26" ht="12.75" x14ac:dyDescent="0.2">
      <c r="B667" s="58"/>
      <c r="C667" s="255"/>
      <c r="L667" s="255"/>
    </row>
  </sheetData>
  <sheetProtection formatCells="0" formatColumns="0" formatRows="0" insertColumns="0" insertRows="0" insertHyperlinks="0" deleteColumns="0" deleteRows="0" sort="0" autoFilter="0" pivotTables="0"/>
  <dataValidations disablePrompts="1" xWindow="390" yWindow="684" count="4">
    <dataValidation allowBlank="1" showInputMessage="1" showErrorMessage="1" promptTitle="Do not change the value" prompt="Change value on &quot;Sector Drivers&quot; sheet" sqref="D138 D140" xr:uid="{B9B060F3-1FC2-4126-8E96-DEDF9FFBC97B}"/>
    <dataValidation allowBlank="1" showInputMessage="1" showErrorMessage="1" promptTitle="Do not change the value" prompt="Value based on historical YoY trends" sqref="D139" xr:uid="{CC0BCBC8-1AE1-49CD-8BC8-3F715AF7AC05}"/>
    <dataValidation allowBlank="1" showInputMessage="1" showErrorMessage="1" promptTitle="Do not change the value" prompt="Value based on Yahoo FInance Estimated Forward P/E Ratio" sqref="D141" xr:uid="{6203F289-E4C7-4C6F-8CE8-322AD5D6F814}"/>
    <dataValidation allowBlank="1" showInputMessage="1" showErrorMessage="1" promptTitle="Do not change the value" prompt="Dependencies: _x000a_LT Growth Rate, Forward P/E Ratio" sqref="D137" xr:uid="{41532F4F-4908-4C15-9EBE-28FE93E12FE7}"/>
  </dataValidations>
  <pageMargins left="0.7" right="0.7" top="0.75" bottom="0.75" header="0.3" footer="0.3"/>
  <pageSetup orientation="portrait" horizontalDpi="4294967293" verticalDpi="120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8B53CE2-90D3-48F2-A9DA-094071B953C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MHO!M31:P31</xm:f>
              <xm:sqref>Q31</xm:sqref>
            </x14:sparkline>
            <x14:sparkline>
              <xm:f>MHO!M32:P32</xm:f>
              <xm:sqref>Q32</xm:sqref>
            </x14:sparkline>
            <x14:sparkline>
              <xm:f>MHO!M33:P33</xm:f>
              <xm:sqref>Q33</xm:sqref>
            </x14:sparkline>
          </x14:sparklines>
        </x14:sparklineGroup>
        <x14:sparklineGroup displayEmptyCellsAs="gap" xr2:uid="{ACDB5B42-EDC7-4634-B8C4-A10E52DB551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MHO!M28:P28</xm:f>
              <xm:sqref>Q28</xm:sqref>
            </x14:sparkline>
          </x14:sparklines>
        </x14:sparklineGroup>
        <x14:sparklineGroup displayEmptyCellsAs="gap" xr2:uid="{F5B321A1-1583-4C82-8C7D-C47C0E3B37D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MHO!M29:P29</xm:f>
              <xm:sqref>Q29</xm:sqref>
            </x14:sparkline>
          </x14:sparklines>
        </x14:sparklineGroup>
        <x14:sparklineGroup displayEmptyCellsAs="gap" xr2:uid="{BE461E1C-15ED-4272-BF6B-CADF5F3F13D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MHO!M27:P27</xm:f>
              <xm:sqref>Q27</xm:sqref>
            </x14:sparkline>
            <x14:sparkline>
              <xm:f>MHO!M30:P30</xm:f>
              <xm:sqref>Q30</xm:sqref>
            </x14:sparkline>
          </x14:sparklines>
        </x14:sparklineGroup>
        <x14:sparklineGroup displayEmptyCellsAs="gap" xr2:uid="{10A457EC-2D4F-44A2-BECF-BAA0D3B07D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MHO!M11:P11</xm:f>
              <xm:sqref>Q11</xm:sqref>
            </x14:sparkline>
            <x14:sparkline>
              <xm:f>MHO!M12:P12</xm:f>
              <xm:sqref>Q12</xm:sqref>
            </x14:sparkline>
            <x14:sparkline>
              <xm:f>MHO!M13:P13</xm:f>
              <xm:sqref>Q13</xm:sqref>
            </x14:sparkline>
            <x14:sparkline>
              <xm:f>MHO!M14:P14</xm:f>
              <xm:sqref>Q14</xm:sqref>
            </x14:sparkline>
            <x14:sparkline>
              <xm:f>MHO!M15:P15</xm:f>
              <xm:sqref>Q15</xm:sqref>
            </x14:sparkline>
            <x14:sparkline>
              <xm:f>MHO!M16:P16</xm:f>
              <xm:sqref>Q16</xm:sqref>
            </x14:sparkline>
            <x14:sparkline>
              <xm:f>MHO!M17:P17</xm:f>
              <xm:sqref>Q17</xm:sqref>
            </x14:sparkline>
          </x14:sparklines>
        </x14:sparklineGroup>
        <x14:sparklineGroup displayEmptyCellsAs="gap" xr2:uid="{D03FB08E-45EE-4D0F-96E3-FDB5A24FB84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MHO!M35:P35</xm:f>
              <xm:sqref>Q35</xm:sqref>
            </x14:sparkline>
            <x14:sparkline>
              <xm:f>MHO!M36:P36</xm:f>
              <xm:sqref>Q36</xm:sqref>
            </x14:sparkline>
            <x14:sparkline>
              <xm:f>MHO!M37:P37</xm:f>
              <xm:sqref>Q37</xm:sqref>
            </x14:sparkline>
            <x14:sparkline>
              <xm:f>MHO!M38:P38</xm:f>
              <xm:sqref>Q38</xm:sqref>
            </x14:sparkline>
            <x14:sparkline>
              <xm:f>MHO!M39:P39</xm:f>
              <xm:sqref>Q39</xm:sqref>
            </x14:sparkline>
            <x14:sparkline>
              <xm:f>MHO!M40:P40</xm:f>
              <xm:sqref>Q40</xm:sqref>
            </x14:sparkline>
            <x14:sparkline>
              <xm:f>MHO!M41:P41</xm:f>
              <xm:sqref>Q41</xm:sqref>
            </x14:sparkline>
          </x14:sparklines>
        </x14:sparklineGroup>
        <x14:sparklineGroup displayEmptyCellsAs="gap" xr2:uid="{F887DE47-DA7C-41A4-9983-77AD9556EAB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MHO!M19:P19</xm:f>
              <xm:sqref>Q19</xm:sqref>
            </x14:sparkline>
            <x14:sparkline>
              <xm:f>MHO!M20:P20</xm:f>
              <xm:sqref>Q20</xm:sqref>
            </x14:sparkline>
            <x14:sparkline>
              <xm:f>MHO!M21:P21</xm:f>
              <xm:sqref>Q21</xm:sqref>
            </x14:sparkline>
            <x14:sparkline>
              <xm:f>MHO!M22:P22</xm:f>
              <xm:sqref>Q22</xm:sqref>
            </x14:sparkline>
            <x14:sparkline>
              <xm:f>MHO!M23:P23</xm:f>
              <xm:sqref>Q23</xm:sqref>
            </x14:sparkline>
            <x14:sparkline>
              <xm:f>MHO!M24:P24</xm:f>
              <xm:sqref>Q24</xm:sqref>
            </x14:sparkline>
            <x14:sparkline>
              <xm:f>MHO!M25:P25</xm:f>
              <xm:sqref>Q25</xm:sqref>
            </x14:sparkline>
            <x14:sparkline>
              <xm:f>MHO!M26:P26</xm:f>
              <xm:sqref>Q26</xm:sqref>
            </x14:sparkline>
          </x14:sparklines>
        </x14:sparklineGroup>
        <x14:sparklineGroup displayEmptyCellsAs="gap" xr2:uid="{3B88970A-2F09-4556-87A1-C8107B16990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MHO!M43:P43</xm:f>
              <xm:sqref>Q43</xm:sqref>
            </x14:sparkline>
          </x14:sparklines>
        </x14:sparklineGroup>
        <x14:sparklineGroup displayEmptyCellsAs="gap" xr2:uid="{76595575-9648-40FE-95DE-7F1960C31B7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MHO!M42:P42</xm:f>
              <xm:sqref>Q42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3ACB-0414-459B-BEDA-1BB1455C44C1}">
  <dimension ref="A4:H170"/>
  <sheetViews>
    <sheetView workbookViewId="0">
      <selection activeCell="A94" sqref="A94"/>
    </sheetView>
  </sheetViews>
  <sheetFormatPr defaultColWidth="9.140625" defaultRowHeight="12.75" x14ac:dyDescent="0.2"/>
  <cols>
    <col min="1" max="1" width="50" style="185" customWidth="1"/>
    <col min="2" max="6" width="12" style="185" customWidth="1"/>
    <col min="7" max="7" width="2.7109375" style="185" customWidth="1"/>
    <col min="8" max="196" width="12" style="185" customWidth="1"/>
    <col min="197" max="16384" width="9.140625" style="185"/>
  </cols>
  <sheetData>
    <row r="4" spans="1:8" x14ac:dyDescent="0.2">
      <c r="A4" s="184" t="s">
        <v>335</v>
      </c>
    </row>
    <row r="5" spans="1:8" ht="20.25" x14ac:dyDescent="0.3">
      <c r="A5" s="186" t="s">
        <v>218</v>
      </c>
    </row>
    <row r="7" spans="1:8" x14ac:dyDescent="0.2">
      <c r="A7" s="187" t="s">
        <v>336</v>
      </c>
    </row>
    <row r="10" spans="1:8" x14ac:dyDescent="0.2">
      <c r="A10" s="188" t="s">
        <v>337</v>
      </c>
      <c r="B10" s="193">
        <f>DATE(YEAR(B11), MONTH(B11), DAY(B11))</f>
        <v>43830</v>
      </c>
      <c r="C10" s="193">
        <f t="shared" ref="C10:F10" si="0">DATE(YEAR(C11), MONTH(C11), DAY(C11))</f>
        <v>43465</v>
      </c>
      <c r="D10" s="193">
        <f t="shared" si="0"/>
        <v>43100</v>
      </c>
      <c r="E10" s="193">
        <f t="shared" si="0"/>
        <v>42735</v>
      </c>
      <c r="F10" s="193">
        <f t="shared" si="0"/>
        <v>42369</v>
      </c>
    </row>
    <row r="11" spans="1:8" x14ac:dyDescent="0.2">
      <c r="A11" s="189" t="s">
        <v>234</v>
      </c>
      <c r="B11" s="190" t="s">
        <v>338</v>
      </c>
      <c r="C11" s="190" t="s">
        <v>339</v>
      </c>
      <c r="D11" s="190" t="s">
        <v>340</v>
      </c>
      <c r="E11" s="190" t="s">
        <v>341</v>
      </c>
      <c r="F11" s="190" t="s">
        <v>342</v>
      </c>
      <c r="G11" s="189"/>
    </row>
    <row r="12" spans="1:8" x14ac:dyDescent="0.2">
      <c r="A12" s="189" t="s">
        <v>343</v>
      </c>
      <c r="B12" s="190" t="s">
        <v>344</v>
      </c>
      <c r="C12" s="190" t="s">
        <v>344</v>
      </c>
      <c r="D12" s="190" t="s">
        <v>344</v>
      </c>
      <c r="E12" s="190" t="s">
        <v>344</v>
      </c>
      <c r="F12" s="190" t="s">
        <v>344</v>
      </c>
      <c r="G12" s="189"/>
    </row>
    <row r="13" spans="1:8" ht="25.5" x14ac:dyDescent="0.2">
      <c r="A13" s="189" t="s">
        <v>345</v>
      </c>
      <c r="B13" s="190" t="s">
        <v>346</v>
      </c>
      <c r="C13" s="190" t="s">
        <v>346</v>
      </c>
      <c r="D13" s="190" t="s">
        <v>346</v>
      </c>
      <c r="E13" s="190" t="s">
        <v>346</v>
      </c>
      <c r="F13" s="190" t="s">
        <v>346</v>
      </c>
      <c r="G13" s="189"/>
    </row>
    <row r="14" spans="1:8" x14ac:dyDescent="0.2">
      <c r="A14" s="189" t="s">
        <v>347</v>
      </c>
      <c r="B14" s="190" t="s">
        <v>348</v>
      </c>
      <c r="C14" s="190" t="s">
        <v>348</v>
      </c>
      <c r="D14" s="190" t="s">
        <v>348</v>
      </c>
      <c r="E14" s="190" t="s">
        <v>348</v>
      </c>
      <c r="F14" s="190" t="s">
        <v>348</v>
      </c>
      <c r="G14" s="189"/>
    </row>
    <row r="15" spans="1:8" x14ac:dyDescent="0.2">
      <c r="A15" s="189" t="s">
        <v>349</v>
      </c>
      <c r="B15" s="190" t="s">
        <v>350</v>
      </c>
      <c r="C15" s="190" t="s">
        <v>350</v>
      </c>
      <c r="D15" s="190" t="s">
        <v>350</v>
      </c>
      <c r="E15" s="190" t="s">
        <v>350</v>
      </c>
      <c r="F15" s="190" t="s">
        <v>350</v>
      </c>
      <c r="G15" s="189"/>
    </row>
    <row r="16" spans="1:8" x14ac:dyDescent="0.2">
      <c r="A16" s="191" t="s">
        <v>351</v>
      </c>
      <c r="B16" s="196">
        <v>0</v>
      </c>
      <c r="C16" s="196">
        <v>0</v>
      </c>
      <c r="D16" s="196">
        <v>0</v>
      </c>
      <c r="E16" s="196">
        <v>0</v>
      </c>
      <c r="F16" s="195">
        <v>10205</v>
      </c>
      <c r="G16" s="191"/>
      <c r="H16" s="185" t="b">
        <f>IF(ISNA(VLOOKUP(A16, MHO!$B:$B, 1, FALSE)), TRUE, "")</f>
        <v>1</v>
      </c>
    </row>
    <row r="17" spans="1:8" x14ac:dyDescent="0.2">
      <c r="A17" s="191" t="s">
        <v>258</v>
      </c>
      <c r="B17" s="195">
        <v>6083</v>
      </c>
      <c r="C17" s="195">
        <v>21529</v>
      </c>
      <c r="D17" s="195">
        <v>151703</v>
      </c>
      <c r="E17" s="195">
        <v>34441</v>
      </c>
      <c r="F17" s="196">
        <v>0</v>
      </c>
      <c r="G17" s="191"/>
      <c r="H17" s="185" t="str">
        <f>IF(ISNA(VLOOKUP(A17, MHO!$B:$B, 1, FALSE)), TRUE, "")</f>
        <v/>
      </c>
    </row>
    <row r="18" spans="1:8" x14ac:dyDescent="0.2">
      <c r="A18" s="191" t="s">
        <v>352</v>
      </c>
      <c r="B18" s="196">
        <v>0</v>
      </c>
      <c r="C18" s="196">
        <v>0</v>
      </c>
      <c r="D18" s="196">
        <v>0</v>
      </c>
      <c r="E18" s="196">
        <v>0</v>
      </c>
      <c r="F18" s="195">
        <v>2896</v>
      </c>
      <c r="G18" s="191"/>
      <c r="H18" s="185" t="b">
        <f>IF(ISNA(VLOOKUP(A18, MHO!$B:$B, 1, FALSE)), TRUE, "")</f>
        <v>1</v>
      </c>
    </row>
    <row r="19" spans="1:8" x14ac:dyDescent="0.2">
      <c r="A19" s="191" t="s">
        <v>259</v>
      </c>
      <c r="B19" s="195">
        <v>155244</v>
      </c>
      <c r="C19" s="195">
        <v>169651</v>
      </c>
      <c r="D19" s="195">
        <v>171580</v>
      </c>
      <c r="E19" s="195">
        <v>154020</v>
      </c>
      <c r="F19" s="195">
        <v>127001</v>
      </c>
      <c r="G19" s="191"/>
      <c r="H19" s="185" t="str">
        <f>IF(ISNA(VLOOKUP(A19, MHO!$B:$B, 1, FALSE)), TRUE, "")</f>
        <v/>
      </c>
    </row>
    <row r="20" spans="1:8" x14ac:dyDescent="0.2">
      <c r="A20" s="191" t="s">
        <v>260</v>
      </c>
      <c r="B20" s="195">
        <v>858065</v>
      </c>
      <c r="C20" s="195">
        <v>778943</v>
      </c>
      <c r="D20" s="195">
        <v>687260</v>
      </c>
      <c r="E20" s="195">
        <v>602528</v>
      </c>
      <c r="F20" s="195">
        <v>584542</v>
      </c>
      <c r="G20" s="191"/>
      <c r="H20" s="185" t="str">
        <f>IF(ISNA(VLOOKUP(A20, MHO!$B:$B, 1, FALSE)), TRUE, "")</f>
        <v/>
      </c>
    </row>
    <row r="21" spans="1:8" x14ac:dyDescent="0.2">
      <c r="A21" s="191" t="s">
        <v>261</v>
      </c>
      <c r="B21" s="195">
        <v>5670</v>
      </c>
      <c r="C21" s="195">
        <v>12633</v>
      </c>
      <c r="D21" s="195">
        <v>6491</v>
      </c>
      <c r="E21" s="195">
        <v>12155</v>
      </c>
      <c r="F21" s="195">
        <v>12630</v>
      </c>
      <c r="G21" s="191"/>
      <c r="H21" s="185" t="str">
        <f>IF(ISNA(VLOOKUP(A21, MHO!$B:$B, 1, FALSE)), TRUE, "")</f>
        <v/>
      </c>
    </row>
    <row r="22" spans="1:8" x14ac:dyDescent="0.2">
      <c r="A22" s="191" t="s">
        <v>262</v>
      </c>
      <c r="B22" s="195">
        <v>756998</v>
      </c>
      <c r="C22" s="195">
        <v>730390</v>
      </c>
      <c r="D22" s="195">
        <v>579051</v>
      </c>
      <c r="E22" s="195">
        <v>494664</v>
      </c>
      <c r="F22" s="195">
        <v>420206</v>
      </c>
      <c r="G22" s="191"/>
      <c r="H22" s="185" t="str">
        <f>IF(ISNA(VLOOKUP(A22, MHO!$B:$B, 1, FALSE)), TRUE, "")</f>
        <v/>
      </c>
    </row>
    <row r="23" spans="1:8" x14ac:dyDescent="0.2">
      <c r="A23" s="191" t="s">
        <v>263</v>
      </c>
      <c r="B23" s="195">
        <v>98777</v>
      </c>
      <c r="C23" s="195">
        <v>87132</v>
      </c>
      <c r="D23" s="195">
        <v>74622</v>
      </c>
      <c r="E23" s="195">
        <v>68727</v>
      </c>
      <c r="F23" s="195">
        <v>63929</v>
      </c>
      <c r="G23" s="191"/>
      <c r="H23" s="185" t="str">
        <f>IF(ISNA(VLOOKUP(A23, MHO!$B:$B, 1, FALSE)), TRUE, "")</f>
        <v/>
      </c>
    </row>
    <row r="24" spans="1:8" x14ac:dyDescent="0.2">
      <c r="A24" s="191" t="s">
        <v>264</v>
      </c>
      <c r="B24" s="195">
        <v>13531</v>
      </c>
      <c r="C24" s="195">
        <v>12392</v>
      </c>
      <c r="D24" s="195">
        <v>13049</v>
      </c>
      <c r="E24" s="195">
        <v>476</v>
      </c>
      <c r="F24" s="195">
        <v>1018</v>
      </c>
      <c r="G24" s="191"/>
      <c r="H24" s="185" t="str">
        <f>IF(ISNA(VLOOKUP(A24, MHO!$B:$B, 1, FALSE)), TRUE, "")</f>
        <v/>
      </c>
    </row>
    <row r="25" spans="1:8" x14ac:dyDescent="0.2">
      <c r="A25" s="191" t="s">
        <v>265</v>
      </c>
      <c r="B25" s="195">
        <v>28532</v>
      </c>
      <c r="C25" s="195">
        <v>33662</v>
      </c>
      <c r="D25" s="195">
        <v>32556</v>
      </c>
      <c r="E25" s="195">
        <v>29856</v>
      </c>
      <c r="F25" s="195">
        <v>23710</v>
      </c>
      <c r="G25" s="191"/>
      <c r="H25" s="185" t="str">
        <f>IF(ISNA(VLOOKUP(A25, MHO!$B:$B, 1, FALSE)), TRUE, "")</f>
        <v/>
      </c>
    </row>
    <row r="26" spans="1:8" x14ac:dyDescent="0.2">
      <c r="A26" s="191" t="s">
        <v>266</v>
      </c>
      <c r="B26" s="195">
        <v>7934</v>
      </c>
      <c r="C26" s="195">
        <v>19308</v>
      </c>
      <c r="D26" s="195">
        <v>21545</v>
      </c>
      <c r="E26" s="195">
        <v>7528</v>
      </c>
      <c r="F26" s="195">
        <v>6007</v>
      </c>
      <c r="G26" s="191"/>
      <c r="H26" s="185" t="str">
        <f>IF(ISNA(VLOOKUP(A26, MHO!$B:$B, 1, FALSE)), TRUE, "")</f>
        <v/>
      </c>
    </row>
    <row r="27" spans="1:8" x14ac:dyDescent="0.2">
      <c r="A27" s="191" t="s">
        <v>267</v>
      </c>
      <c r="B27" s="195">
        <v>1769507</v>
      </c>
      <c r="C27" s="195">
        <v>1674460</v>
      </c>
      <c r="D27" s="195">
        <v>1414574</v>
      </c>
      <c r="E27" s="195">
        <v>1215934</v>
      </c>
      <c r="F27" s="195">
        <v>1112042</v>
      </c>
      <c r="G27" s="191"/>
      <c r="H27" s="185" t="str">
        <f>IF(ISNA(VLOOKUP(A27, MHO!$B:$B, 1, FALSE)), TRUE, "")</f>
        <v/>
      </c>
    </row>
    <row r="28" spans="1:8" x14ac:dyDescent="0.2">
      <c r="A28" s="191" t="s">
        <v>268</v>
      </c>
      <c r="B28" s="196">
        <v>0</v>
      </c>
      <c r="C28" s="195">
        <v>11824</v>
      </c>
      <c r="D28" s="195">
        <v>11823</v>
      </c>
      <c r="E28" s="195">
        <v>11823</v>
      </c>
      <c r="F28" s="195">
        <v>11823</v>
      </c>
      <c r="G28" s="191"/>
      <c r="H28" s="185" t="str">
        <f>IF(ISNA(VLOOKUP(A28, MHO!$B:$B, 1, FALSE)), TRUE, "")</f>
        <v/>
      </c>
    </row>
    <row r="29" spans="1:8" x14ac:dyDescent="0.2">
      <c r="A29" s="191" t="s">
        <v>269</v>
      </c>
      <c r="B29" s="195">
        <v>28207</v>
      </c>
      <c r="C29" s="195">
        <v>29920</v>
      </c>
      <c r="D29" s="195">
        <v>30409</v>
      </c>
      <c r="E29" s="195">
        <v>25895</v>
      </c>
      <c r="F29" s="195">
        <v>25676</v>
      </c>
      <c r="G29" s="191"/>
      <c r="H29" s="185" t="str">
        <f>IF(ISNA(VLOOKUP(A29, MHO!$B:$B, 1, FALSE)), TRUE, "")</f>
        <v/>
      </c>
    </row>
    <row r="30" spans="1:8" x14ac:dyDescent="0.2">
      <c r="A30" s="191" t="s">
        <v>270</v>
      </c>
      <c r="B30" s="195">
        <v>10061</v>
      </c>
      <c r="C30" s="195">
        <v>10064</v>
      </c>
      <c r="D30" s="195">
        <v>10067</v>
      </c>
      <c r="E30" s="195">
        <v>10075</v>
      </c>
      <c r="F30" s="195">
        <v>102</v>
      </c>
      <c r="G30" s="191"/>
      <c r="H30" s="185" t="str">
        <f>IF(ISNA(VLOOKUP(A30, MHO!$B:$B, 1, FALSE)), TRUE, "")</f>
        <v/>
      </c>
    </row>
    <row r="31" spans="1:8" x14ac:dyDescent="0.2">
      <c r="A31" s="191" t="s">
        <v>353</v>
      </c>
      <c r="B31" s="195">
        <v>38268</v>
      </c>
      <c r="C31" s="195">
        <v>51808</v>
      </c>
      <c r="D31" s="195">
        <v>52299</v>
      </c>
      <c r="E31" s="195">
        <v>47793</v>
      </c>
      <c r="F31" s="195">
        <v>37601</v>
      </c>
      <c r="G31" s="191"/>
      <c r="H31" s="185" t="b">
        <f>IF(ISNA(VLOOKUP(A31, MHO!$B:$B, 1, FALSE)), TRUE, "")</f>
        <v>1</v>
      </c>
    </row>
    <row r="32" spans="1:8" x14ac:dyDescent="0.2">
      <c r="A32" s="191" t="s">
        <v>272</v>
      </c>
      <c r="B32" s="195">
        <v>16150</v>
      </c>
      <c r="C32" s="195">
        <v>22413</v>
      </c>
      <c r="D32" s="195">
        <v>25483</v>
      </c>
      <c r="E32" s="195">
        <v>25494</v>
      </c>
      <c r="F32" s="195">
        <v>24704</v>
      </c>
      <c r="G32" s="191"/>
      <c r="H32" s="185" t="str">
        <f>IF(ISNA(VLOOKUP(A32, MHO!$B:$B, 1, FALSE)), TRUE, "")</f>
        <v/>
      </c>
    </row>
    <row r="33" spans="1:8" x14ac:dyDescent="0.2">
      <c r="A33" s="191" t="s">
        <v>273</v>
      </c>
      <c r="B33" s="195">
        <v>22118</v>
      </c>
      <c r="C33" s="195">
        <v>29395</v>
      </c>
      <c r="D33" s="195">
        <v>26816</v>
      </c>
      <c r="E33" s="195">
        <v>22299</v>
      </c>
      <c r="F33" s="195">
        <v>12897</v>
      </c>
      <c r="G33" s="191"/>
      <c r="H33" s="185" t="str">
        <f>IF(ISNA(VLOOKUP(A33, MHO!$B:$B, 1, FALSE)), TRUE, "")</f>
        <v/>
      </c>
    </row>
    <row r="34" spans="1:8" x14ac:dyDescent="0.2">
      <c r="A34" s="191" t="s">
        <v>354</v>
      </c>
      <c r="B34" s="196">
        <v>0</v>
      </c>
      <c r="C34" s="196">
        <v>0</v>
      </c>
      <c r="D34" s="196">
        <v>0</v>
      </c>
      <c r="E34" s="195">
        <v>28016</v>
      </c>
      <c r="F34" s="195">
        <v>36967</v>
      </c>
      <c r="G34" s="191"/>
      <c r="H34" s="185" t="b">
        <f>IF(ISNA(VLOOKUP(A34, MHO!$B:$B, 1, FALSE)), TRUE, "")</f>
        <v>1</v>
      </c>
    </row>
    <row r="35" spans="1:8" x14ac:dyDescent="0.2">
      <c r="A35" s="191" t="s">
        <v>274</v>
      </c>
      <c r="B35" s="195">
        <v>37885</v>
      </c>
      <c r="C35" s="195">
        <v>35870</v>
      </c>
      <c r="D35" s="195">
        <v>20525</v>
      </c>
      <c r="E35" s="196">
        <v>0</v>
      </c>
      <c r="F35" s="196">
        <v>0</v>
      </c>
      <c r="G35" s="191"/>
      <c r="H35" s="185" t="str">
        <f>IF(ISNA(VLOOKUP(A35, MHO!$B:$B, 1, FALSE)), TRUE, "")</f>
        <v/>
      </c>
    </row>
    <row r="36" spans="1:8" x14ac:dyDescent="0.2">
      <c r="A36" s="191" t="s">
        <v>275</v>
      </c>
      <c r="B36" s="195">
        <v>18415</v>
      </c>
      <c r="C36" s="196">
        <v>0</v>
      </c>
      <c r="D36" s="196">
        <v>0</v>
      </c>
      <c r="E36" s="196">
        <v>0</v>
      </c>
      <c r="F36" s="196">
        <v>0</v>
      </c>
      <c r="G36" s="191"/>
      <c r="H36" s="185" t="str">
        <f>IF(ISNA(VLOOKUP(A36, MHO!$B:$B, 1, FALSE)), TRUE, "")</f>
        <v/>
      </c>
    </row>
    <row r="37" spans="1:8" x14ac:dyDescent="0.2">
      <c r="A37" s="191" t="s">
        <v>276</v>
      </c>
      <c r="B37" s="195">
        <v>9631</v>
      </c>
      <c r="C37" s="195">
        <v>13482</v>
      </c>
      <c r="D37" s="195">
        <v>18438</v>
      </c>
      <c r="E37" s="195">
        <v>30875</v>
      </c>
      <c r="F37" s="195">
        <v>67404</v>
      </c>
      <c r="G37" s="191"/>
      <c r="H37" s="185" t="str">
        <f>IF(ISNA(VLOOKUP(A37, MHO!$B:$B, 1, FALSE)), TRUE, "")</f>
        <v/>
      </c>
    </row>
    <row r="38" spans="1:8" x14ac:dyDescent="0.2">
      <c r="A38" s="191" t="s">
        <v>277</v>
      </c>
      <c r="B38" s="195">
        <v>16400</v>
      </c>
      <c r="C38" s="195">
        <v>16400</v>
      </c>
      <c r="D38" s="196">
        <v>0</v>
      </c>
      <c r="E38" s="196">
        <v>0</v>
      </c>
      <c r="F38" s="196">
        <v>0</v>
      </c>
      <c r="G38" s="191"/>
      <c r="H38" s="185" t="str">
        <f>IF(ISNA(VLOOKUP(A38, MHO!$B:$B, 1, FALSE)), TRUE, "")</f>
        <v/>
      </c>
    </row>
    <row r="39" spans="1:8" x14ac:dyDescent="0.2">
      <c r="A39" s="191" t="s">
        <v>278</v>
      </c>
      <c r="B39" s="195">
        <v>70311</v>
      </c>
      <c r="C39" s="195">
        <v>60794</v>
      </c>
      <c r="D39" s="195">
        <v>61135</v>
      </c>
      <c r="E39" s="195">
        <v>62926</v>
      </c>
      <c r="F39" s="195">
        <v>46142</v>
      </c>
      <c r="G39" s="191"/>
      <c r="H39" s="185" t="str">
        <f>IF(ISNA(VLOOKUP(A39, MHO!$B:$B, 1, FALSE)), TRUE, "")</f>
        <v/>
      </c>
    </row>
    <row r="40" spans="1:8" x14ac:dyDescent="0.2">
      <c r="A40" s="191" t="s">
        <v>279</v>
      </c>
      <c r="B40" s="195">
        <v>2105594</v>
      </c>
      <c r="C40" s="195">
        <v>2021581</v>
      </c>
      <c r="D40" s="195">
        <v>1864771</v>
      </c>
      <c r="E40" s="195">
        <v>1548511</v>
      </c>
      <c r="F40" s="195">
        <v>1415554</v>
      </c>
      <c r="G40" s="191"/>
      <c r="H40" s="185" t="str">
        <f>IF(ISNA(VLOOKUP(A40, MHO!$B:$B, 1, FALSE)), TRUE, "")</f>
        <v/>
      </c>
    </row>
    <row r="41" spans="1:8" x14ac:dyDescent="0.2">
      <c r="A41" s="191" t="s">
        <v>281</v>
      </c>
      <c r="B41" s="195">
        <v>125026</v>
      </c>
      <c r="C41" s="195">
        <v>131511</v>
      </c>
      <c r="D41" s="195">
        <v>117233</v>
      </c>
      <c r="E41" s="195">
        <v>103212</v>
      </c>
      <c r="F41" s="195">
        <v>86878</v>
      </c>
      <c r="G41" s="191"/>
      <c r="H41" s="185" t="str">
        <f>IF(ISNA(VLOOKUP(A41, MHO!$B:$B, 1, FALSE)), TRUE, "")</f>
        <v/>
      </c>
    </row>
    <row r="42" spans="1:8" x14ac:dyDescent="0.2">
      <c r="A42" s="191" t="s">
        <v>282</v>
      </c>
      <c r="B42" s="195">
        <v>34462</v>
      </c>
      <c r="C42" s="195">
        <v>32055</v>
      </c>
      <c r="D42" s="195">
        <v>26378</v>
      </c>
      <c r="E42" s="195">
        <v>22156</v>
      </c>
      <c r="F42" s="195">
        <v>19567</v>
      </c>
      <c r="G42" s="191"/>
      <c r="H42" s="185" t="str">
        <f>IF(ISNA(VLOOKUP(A42, MHO!$B:$B, 1, FALSE)), TRUE, "")</f>
        <v/>
      </c>
    </row>
    <row r="43" spans="1:8" x14ac:dyDescent="0.2">
      <c r="A43" s="191" t="s">
        <v>283</v>
      </c>
      <c r="B43" s="195">
        <v>18415</v>
      </c>
      <c r="C43" s="196">
        <v>0</v>
      </c>
      <c r="D43" s="196">
        <v>0</v>
      </c>
      <c r="E43" s="196">
        <v>0</v>
      </c>
      <c r="F43" s="196">
        <v>0</v>
      </c>
      <c r="G43" s="191"/>
      <c r="H43" s="185" t="str">
        <f>IF(ISNA(VLOOKUP(A43, MHO!$B:$B, 1, FALSE)), TRUE, "")</f>
        <v/>
      </c>
    </row>
    <row r="44" spans="1:8" x14ac:dyDescent="0.2">
      <c r="A44" s="191" t="s">
        <v>284</v>
      </c>
      <c r="B44" s="195">
        <v>147937</v>
      </c>
      <c r="C44" s="195">
        <v>150051</v>
      </c>
      <c r="D44" s="195">
        <v>131534</v>
      </c>
      <c r="E44" s="195">
        <v>123162</v>
      </c>
      <c r="F44" s="195">
        <v>93670</v>
      </c>
      <c r="G44" s="191"/>
      <c r="H44" s="185" t="str">
        <f>IF(ISNA(VLOOKUP(A44, MHO!$B:$B, 1, FALSE)), TRUE, "")</f>
        <v/>
      </c>
    </row>
    <row r="45" spans="1:8" x14ac:dyDescent="0.2">
      <c r="A45" s="191" t="s">
        <v>286</v>
      </c>
      <c r="B45" s="195">
        <v>13531</v>
      </c>
      <c r="C45" s="195">
        <v>12392</v>
      </c>
      <c r="D45" s="195">
        <v>13049</v>
      </c>
      <c r="E45" s="195">
        <v>476</v>
      </c>
      <c r="F45" s="195">
        <v>1018</v>
      </c>
      <c r="G45" s="191"/>
      <c r="H45" s="185" t="str">
        <f>IF(ISNA(VLOOKUP(A45, MHO!$B:$B, 1, FALSE)), TRUE, "")</f>
        <v/>
      </c>
    </row>
    <row r="46" spans="1:8" x14ac:dyDescent="0.2">
      <c r="A46" s="191" t="s">
        <v>287</v>
      </c>
      <c r="B46" s="195">
        <v>7934</v>
      </c>
      <c r="C46" s="195">
        <v>19308</v>
      </c>
      <c r="D46" s="195">
        <v>21545</v>
      </c>
      <c r="E46" s="195">
        <v>7528</v>
      </c>
      <c r="F46" s="195">
        <v>6007</v>
      </c>
      <c r="G46" s="191"/>
      <c r="H46" s="185" t="str">
        <f>IF(ISNA(VLOOKUP(A46, MHO!$B:$B, 1, FALSE)), TRUE, "")</f>
        <v/>
      </c>
    </row>
    <row r="47" spans="1:8" x14ac:dyDescent="0.2">
      <c r="A47" s="191" t="s">
        <v>289</v>
      </c>
      <c r="B47" s="195">
        <v>66000</v>
      </c>
      <c r="C47" s="195">
        <v>117400</v>
      </c>
      <c r="D47" s="196">
        <v>0</v>
      </c>
      <c r="E47" s="195">
        <v>40300</v>
      </c>
      <c r="F47" s="195">
        <v>43800</v>
      </c>
      <c r="G47" s="191"/>
      <c r="H47" s="185" t="str">
        <f>IF(ISNA(VLOOKUP(A47, MHO!$B:$B, 1, FALSE)), TRUE, "")</f>
        <v/>
      </c>
    </row>
    <row r="48" spans="1:8" x14ac:dyDescent="0.2">
      <c r="A48" s="191" t="s">
        <v>290</v>
      </c>
      <c r="B48" s="195">
        <v>136904</v>
      </c>
      <c r="C48" s="195">
        <v>153168</v>
      </c>
      <c r="D48" s="195">
        <v>168195</v>
      </c>
      <c r="E48" s="195">
        <v>152895</v>
      </c>
      <c r="F48" s="195">
        <v>123648</v>
      </c>
      <c r="G48" s="191"/>
      <c r="H48" s="185" t="str">
        <f>IF(ISNA(VLOOKUP(A48, MHO!$B:$B, 1, FALSE)), TRUE, "")</f>
        <v/>
      </c>
    </row>
    <row r="49" spans="1:8" x14ac:dyDescent="0.2">
      <c r="A49" s="191" t="s">
        <v>291</v>
      </c>
      <c r="B49" s="195">
        <v>5828</v>
      </c>
      <c r="C49" s="195">
        <v>5938</v>
      </c>
      <c r="D49" s="195">
        <v>10576</v>
      </c>
      <c r="E49" s="195">
        <v>6415</v>
      </c>
      <c r="F49" s="195">
        <v>8441</v>
      </c>
      <c r="G49" s="191"/>
      <c r="H49" s="185" t="str">
        <f>IF(ISNA(VLOOKUP(A49, MHO!$B:$B, 1, FALSE)), TRUE, "")</f>
        <v/>
      </c>
    </row>
    <row r="50" spans="1:8" x14ac:dyDescent="0.2">
      <c r="A50" s="191" t="s">
        <v>292</v>
      </c>
      <c r="B50" s="196">
        <v>0</v>
      </c>
      <c r="C50" s="196">
        <v>0</v>
      </c>
      <c r="D50" s="196">
        <v>0</v>
      </c>
      <c r="E50" s="195">
        <v>57093</v>
      </c>
      <c r="F50" s="195">
        <v>56518</v>
      </c>
      <c r="G50" s="191"/>
      <c r="H50" s="185" t="str">
        <f>IF(ISNA(VLOOKUP(A50, MHO!$B:$B, 1, FALSE)), TRUE, "")</f>
        <v/>
      </c>
    </row>
    <row r="51" spans="1:8" x14ac:dyDescent="0.2">
      <c r="A51" s="191" t="s">
        <v>293</v>
      </c>
      <c r="B51" s="196">
        <v>0</v>
      </c>
      <c r="C51" s="196">
        <v>0</v>
      </c>
      <c r="D51" s="195">
        <v>86132</v>
      </c>
      <c r="E51" s="195">
        <v>85423</v>
      </c>
      <c r="F51" s="195">
        <v>84714</v>
      </c>
      <c r="G51" s="191"/>
      <c r="H51" s="185" t="str">
        <f>IF(ISNA(VLOOKUP(A51, MHO!$B:$B, 1, FALSE)), TRUE, "")</f>
        <v/>
      </c>
    </row>
    <row r="52" spans="1:8" x14ac:dyDescent="0.2">
      <c r="A52" s="191" t="s">
        <v>296</v>
      </c>
      <c r="B52" s="196">
        <v>0</v>
      </c>
      <c r="C52" s="196">
        <v>0</v>
      </c>
      <c r="D52" s="196">
        <v>0</v>
      </c>
      <c r="E52" s="195">
        <v>295677</v>
      </c>
      <c r="F52" s="195">
        <v>294727</v>
      </c>
      <c r="G52" s="191"/>
      <c r="H52" s="185" t="str">
        <f>IF(ISNA(VLOOKUP(A52, MHO!$B:$B, 1, FALSE)), TRUE, "")</f>
        <v/>
      </c>
    </row>
    <row r="53" spans="1:8" x14ac:dyDescent="0.2">
      <c r="A53" s="191" t="s">
        <v>294</v>
      </c>
      <c r="B53" s="195">
        <v>298988</v>
      </c>
      <c r="C53" s="195">
        <v>297884</v>
      </c>
      <c r="D53" s="195">
        <v>296780</v>
      </c>
      <c r="E53" s="196">
        <v>0</v>
      </c>
      <c r="F53" s="196">
        <v>0</v>
      </c>
      <c r="G53" s="191"/>
      <c r="H53" s="185" t="str">
        <f>IF(ISNA(VLOOKUP(A53, MHO!$B:$B, 1, FALSE)), TRUE, "")</f>
        <v/>
      </c>
    </row>
    <row r="54" spans="1:8" x14ac:dyDescent="0.2">
      <c r="A54" s="191" t="s">
        <v>295</v>
      </c>
      <c r="B54" s="195">
        <v>247092</v>
      </c>
      <c r="C54" s="195">
        <v>246571</v>
      </c>
      <c r="D54" s="195">
        <v>246051</v>
      </c>
      <c r="E54" s="196">
        <v>0</v>
      </c>
      <c r="F54" s="196">
        <v>0</v>
      </c>
      <c r="G54" s="191"/>
      <c r="H54" s="185" t="str">
        <f>IF(ISNA(VLOOKUP(A54, MHO!$B:$B, 1, FALSE)), TRUE, "")</f>
        <v/>
      </c>
    </row>
    <row r="55" spans="1:8" x14ac:dyDescent="0.2">
      <c r="A55" s="191" t="s">
        <v>297</v>
      </c>
      <c r="B55" s="195">
        <v>1102117</v>
      </c>
      <c r="C55" s="195">
        <v>1166278</v>
      </c>
      <c r="D55" s="195">
        <v>1117473</v>
      </c>
      <c r="E55" s="195">
        <v>894337</v>
      </c>
      <c r="F55" s="195">
        <v>818988</v>
      </c>
      <c r="G55" s="191"/>
      <c r="H55" s="185" t="str">
        <f>IF(ISNA(VLOOKUP(A55, MHO!$B:$B, 1, FALSE)), TRUE, "")</f>
        <v/>
      </c>
    </row>
    <row r="56" spans="1:8" x14ac:dyDescent="0.2">
      <c r="A56" s="191" t="s">
        <v>298</v>
      </c>
      <c r="B56" s="196">
        <v>0</v>
      </c>
      <c r="C56" s="196">
        <v>0</v>
      </c>
      <c r="D56" s="196">
        <v>0</v>
      </c>
      <c r="E56" s="195">
        <v>48163</v>
      </c>
      <c r="F56" s="195">
        <v>48163</v>
      </c>
      <c r="G56" s="191"/>
      <c r="H56" s="185" t="str">
        <f>IF(ISNA(VLOOKUP(A56, MHO!$B:$B, 1, FALSE)), TRUE, "")</f>
        <v/>
      </c>
    </row>
    <row r="57" spans="1:8" x14ac:dyDescent="0.2">
      <c r="A57" s="191" t="s">
        <v>299</v>
      </c>
      <c r="B57" s="195">
        <v>301</v>
      </c>
      <c r="C57" s="195">
        <v>301</v>
      </c>
      <c r="D57" s="195">
        <v>295</v>
      </c>
      <c r="E57" s="195">
        <v>271</v>
      </c>
      <c r="F57" s="195">
        <v>271</v>
      </c>
      <c r="G57" s="191"/>
      <c r="H57" s="185" t="str">
        <f>IF(ISNA(VLOOKUP(A57, MHO!$B:$B, 1, FALSE)), TRUE, "")</f>
        <v/>
      </c>
    </row>
    <row r="58" spans="1:8" x14ac:dyDescent="0.2">
      <c r="A58" s="191" t="s">
        <v>300</v>
      </c>
      <c r="B58" s="195">
        <v>332861</v>
      </c>
      <c r="C58" s="195">
        <v>330517</v>
      </c>
      <c r="D58" s="195">
        <v>306483</v>
      </c>
      <c r="E58" s="195">
        <v>246549</v>
      </c>
      <c r="F58" s="195">
        <v>241239</v>
      </c>
      <c r="G58" s="191"/>
      <c r="H58" s="185" t="str">
        <f>IF(ISNA(VLOOKUP(A58, MHO!$B:$B, 1, FALSE)), TRUE, "")</f>
        <v/>
      </c>
    </row>
    <row r="59" spans="1:8" x14ac:dyDescent="0.2">
      <c r="A59" s="191" t="s">
        <v>301</v>
      </c>
      <c r="B59" s="195">
        <v>708579</v>
      </c>
      <c r="C59" s="195">
        <v>580992</v>
      </c>
      <c r="D59" s="195">
        <v>473329</v>
      </c>
      <c r="E59" s="195">
        <v>407161</v>
      </c>
      <c r="F59" s="195">
        <v>355427</v>
      </c>
      <c r="G59" s="191"/>
      <c r="H59" s="185" t="str">
        <f>IF(ISNA(VLOOKUP(A59, MHO!$B:$B, 1, FALSE)), TRUE, "")</f>
        <v/>
      </c>
    </row>
    <row r="60" spans="1:8" x14ac:dyDescent="0.2">
      <c r="A60" s="191" t="s">
        <v>302</v>
      </c>
      <c r="B60" s="195">
        <v>38264</v>
      </c>
      <c r="C60" s="195">
        <v>56507</v>
      </c>
      <c r="D60" s="195">
        <v>32809</v>
      </c>
      <c r="E60" s="195">
        <v>47970</v>
      </c>
      <c r="F60" s="195">
        <v>48534</v>
      </c>
      <c r="G60" s="191"/>
      <c r="H60" s="185" t="str">
        <f>IF(ISNA(VLOOKUP(A60, MHO!$B:$B, 1, FALSE)), TRUE, "")</f>
        <v/>
      </c>
    </row>
    <row r="61" spans="1:8" x14ac:dyDescent="0.2">
      <c r="A61" s="191" t="s">
        <v>355</v>
      </c>
      <c r="B61" s="195">
        <v>1003477</v>
      </c>
      <c r="C61" s="195">
        <v>855303</v>
      </c>
      <c r="D61" s="195">
        <v>747298</v>
      </c>
      <c r="E61" s="195">
        <v>654174</v>
      </c>
      <c r="F61" s="195">
        <v>596566</v>
      </c>
      <c r="G61" s="191"/>
      <c r="H61" s="185" t="b">
        <f>IF(ISNA(VLOOKUP(A61, MHO!$B:$B, 1, FALSE)), TRUE, "")</f>
        <v>1</v>
      </c>
    </row>
    <row r="63" spans="1:8" x14ac:dyDescent="0.2">
      <c r="A63" s="188" t="s">
        <v>356</v>
      </c>
    </row>
    <row r="64" spans="1:8" x14ac:dyDescent="0.2">
      <c r="A64" s="189" t="s">
        <v>234</v>
      </c>
      <c r="B64" s="190" t="s">
        <v>338</v>
      </c>
      <c r="C64" s="190" t="s">
        <v>339</v>
      </c>
      <c r="D64" s="190" t="s">
        <v>340</v>
      </c>
      <c r="E64" s="190" t="s">
        <v>341</v>
      </c>
      <c r="F64" s="190" t="s">
        <v>342</v>
      </c>
      <c r="G64" s="189"/>
    </row>
    <row r="65" spans="1:8" x14ac:dyDescent="0.2">
      <c r="A65" s="189" t="s">
        <v>343</v>
      </c>
      <c r="B65" s="190" t="s">
        <v>344</v>
      </c>
      <c r="C65" s="190" t="s">
        <v>344</v>
      </c>
      <c r="D65" s="190" t="s">
        <v>344</v>
      </c>
      <c r="E65" s="190" t="s">
        <v>344</v>
      </c>
      <c r="F65" s="190" t="s">
        <v>344</v>
      </c>
      <c r="G65" s="189"/>
    </row>
    <row r="66" spans="1:8" ht="25.5" x14ac:dyDescent="0.2">
      <c r="A66" s="189" t="s">
        <v>345</v>
      </c>
      <c r="B66" s="190" t="s">
        <v>346</v>
      </c>
      <c r="C66" s="190" t="s">
        <v>346</v>
      </c>
      <c r="D66" s="190" t="s">
        <v>346</v>
      </c>
      <c r="E66" s="190" t="s">
        <v>346</v>
      </c>
      <c r="F66" s="190" t="s">
        <v>346</v>
      </c>
      <c r="G66" s="189"/>
    </row>
    <row r="67" spans="1:8" x14ac:dyDescent="0.2">
      <c r="A67" s="189" t="s">
        <v>347</v>
      </c>
      <c r="B67" s="190" t="s">
        <v>348</v>
      </c>
      <c r="C67" s="190" t="s">
        <v>348</v>
      </c>
      <c r="D67" s="190" t="s">
        <v>348</v>
      </c>
      <c r="E67" s="190" t="s">
        <v>348</v>
      </c>
      <c r="F67" s="190" t="s">
        <v>348</v>
      </c>
      <c r="G67" s="189"/>
    </row>
    <row r="68" spans="1:8" x14ac:dyDescent="0.2">
      <c r="A68" s="189" t="s">
        <v>349</v>
      </c>
      <c r="B68" s="190" t="s">
        <v>350</v>
      </c>
      <c r="C68" s="190" t="s">
        <v>350</v>
      </c>
      <c r="D68" s="190" t="s">
        <v>350</v>
      </c>
      <c r="E68" s="190" t="s">
        <v>350</v>
      </c>
      <c r="F68" s="190" t="s">
        <v>350</v>
      </c>
      <c r="G68" s="189"/>
    </row>
    <row r="69" spans="1:8" x14ac:dyDescent="0.2">
      <c r="A69" s="191" t="s">
        <v>236</v>
      </c>
      <c r="B69" s="195">
        <v>2500290</v>
      </c>
      <c r="C69" s="195">
        <v>2286282</v>
      </c>
      <c r="D69" s="195">
        <v>1961971</v>
      </c>
      <c r="E69" s="195">
        <v>1691327</v>
      </c>
      <c r="F69" s="195">
        <v>1418395</v>
      </c>
      <c r="G69" s="191"/>
      <c r="H69" s="185" t="str">
        <f>IF(ISNA(VLOOKUP(A69, MHO!$B:$B, 1, FALSE)), TRUE, "")</f>
        <v/>
      </c>
    </row>
    <row r="70" spans="1:8" x14ac:dyDescent="0.2">
      <c r="A70" s="191" t="s">
        <v>237</v>
      </c>
      <c r="B70" s="195">
        <v>2005861</v>
      </c>
      <c r="C70" s="195">
        <v>1836704</v>
      </c>
      <c r="D70" s="195">
        <v>1561022</v>
      </c>
      <c r="E70" s="195">
        <v>1358183</v>
      </c>
      <c r="F70" s="195">
        <v>1114663</v>
      </c>
      <c r="G70" s="191"/>
      <c r="H70" s="185" t="str">
        <f>IF(ISNA(VLOOKUP(A70, MHO!$B:$B, 1, FALSE)), TRUE, "")</f>
        <v/>
      </c>
    </row>
    <row r="71" spans="1:8" x14ac:dyDescent="0.2">
      <c r="A71" s="191" t="s">
        <v>238</v>
      </c>
      <c r="B71" s="195">
        <v>5002</v>
      </c>
      <c r="C71" s="195">
        <v>5809</v>
      </c>
      <c r="D71" s="195">
        <v>7681</v>
      </c>
      <c r="E71" s="195">
        <v>3992</v>
      </c>
      <c r="F71" s="195">
        <v>3638</v>
      </c>
      <c r="G71" s="191"/>
      <c r="H71" s="185" t="str">
        <f>IF(ISNA(VLOOKUP(A71, MHO!$B:$B, 1, FALSE)), TRUE, "")</f>
        <v/>
      </c>
    </row>
    <row r="72" spans="1:8" x14ac:dyDescent="0.2">
      <c r="A72" s="191" t="s">
        <v>239</v>
      </c>
      <c r="B72" s="195">
        <v>147954</v>
      </c>
      <c r="C72" s="195">
        <v>137779</v>
      </c>
      <c r="D72" s="195">
        <v>126282</v>
      </c>
      <c r="E72" s="195">
        <v>111600</v>
      </c>
      <c r="F72" s="195">
        <v>93208</v>
      </c>
      <c r="G72" s="191"/>
      <c r="H72" s="185" t="str">
        <f>IF(ISNA(VLOOKUP(A72, MHO!$B:$B, 1, FALSE)), TRUE, "")</f>
        <v/>
      </c>
    </row>
    <row r="73" spans="1:8" x14ac:dyDescent="0.2">
      <c r="A73" s="191" t="s">
        <v>240</v>
      </c>
      <c r="B73" s="195">
        <v>154384</v>
      </c>
      <c r="C73" s="195">
        <v>142829</v>
      </c>
      <c r="D73" s="195">
        <v>128327</v>
      </c>
      <c r="E73" s="195">
        <v>108809</v>
      </c>
      <c r="F73" s="195">
        <v>95092</v>
      </c>
      <c r="G73" s="191"/>
      <c r="H73" s="185" t="str">
        <f>IF(ISNA(VLOOKUP(A73, MHO!$B:$B, 1, FALSE)), TRUE, "")</f>
        <v/>
      </c>
    </row>
    <row r="74" spans="1:8" x14ac:dyDescent="0.2">
      <c r="A74" s="191" t="s">
        <v>241</v>
      </c>
      <c r="B74" s="196">
        <v>0</v>
      </c>
      <c r="C74" s="195">
        <v>1700</v>
      </c>
      <c r="D74" s="196">
        <v>0</v>
      </c>
      <c r="E74" s="196">
        <v>0</v>
      </c>
      <c r="F74" s="196">
        <v>0</v>
      </c>
      <c r="G74" s="191"/>
      <c r="H74" s="185" t="str">
        <f>IF(ISNA(VLOOKUP(A74, MHO!$B:$B, 1, FALSE)), TRUE, "")</f>
        <v/>
      </c>
    </row>
    <row r="75" spans="1:8" x14ac:dyDescent="0.2">
      <c r="A75" s="191" t="s">
        <v>242</v>
      </c>
      <c r="B75" s="195">
        <v>311</v>
      </c>
      <c r="C75" s="195">
        <v>312</v>
      </c>
      <c r="D75" s="195">
        <v>539</v>
      </c>
      <c r="E75" s="195">
        <v>640</v>
      </c>
      <c r="F75" s="195">
        <v>498</v>
      </c>
      <c r="G75" s="191"/>
      <c r="H75" s="185" t="str">
        <f>IF(ISNA(VLOOKUP(A75, MHO!$B:$B, 1, FALSE)), TRUE, "")</f>
        <v/>
      </c>
    </row>
    <row r="76" spans="1:8" x14ac:dyDescent="0.2">
      <c r="A76" s="191" t="s">
        <v>243</v>
      </c>
      <c r="B76" s="195">
        <v>21375</v>
      </c>
      <c r="C76" s="195">
        <v>20484</v>
      </c>
      <c r="D76" s="195">
        <v>18874</v>
      </c>
      <c r="E76" s="195">
        <v>17598</v>
      </c>
      <c r="F76" s="195">
        <v>17521</v>
      </c>
      <c r="G76" s="191"/>
      <c r="H76" s="185" t="str">
        <f>IF(ISNA(VLOOKUP(A76, MHO!$B:$B, 1, FALSE)), TRUE, "")</f>
        <v/>
      </c>
    </row>
    <row r="77" spans="1:8" x14ac:dyDescent="0.2">
      <c r="A77" s="191" t="s">
        <v>357</v>
      </c>
      <c r="B77" s="196">
        <v>0</v>
      </c>
      <c r="C77" s="196">
        <v>0</v>
      </c>
      <c r="D77" s="196">
        <v>0</v>
      </c>
      <c r="E77" s="196">
        <v>0</v>
      </c>
      <c r="F77" s="195">
        <v>7842</v>
      </c>
      <c r="G77" s="191"/>
      <c r="H77" s="185" t="b">
        <f>IF(ISNA(VLOOKUP(A77, MHO!$B:$B, 1, FALSE)), TRUE, "")</f>
        <v>1</v>
      </c>
    </row>
    <row r="78" spans="1:8" x14ac:dyDescent="0.2">
      <c r="A78" s="191" t="s">
        <v>358</v>
      </c>
      <c r="B78" s="196">
        <v>0</v>
      </c>
      <c r="C78" s="196">
        <v>0</v>
      </c>
      <c r="D78" s="196">
        <v>0</v>
      </c>
      <c r="E78" s="195">
        <v>1599542</v>
      </c>
      <c r="F78" s="195">
        <v>1331466</v>
      </c>
      <c r="G78" s="191"/>
      <c r="H78" s="185" t="b">
        <f>IF(ISNA(VLOOKUP(A78, MHO!$B:$B, 1, FALSE)), TRUE, "")</f>
        <v>1</v>
      </c>
    </row>
    <row r="79" spans="1:8" x14ac:dyDescent="0.2">
      <c r="A79" s="191" t="s">
        <v>359</v>
      </c>
      <c r="B79" s="195">
        <v>2334265</v>
      </c>
      <c r="C79" s="195">
        <v>2144993</v>
      </c>
      <c r="D79" s="195">
        <v>1841647</v>
      </c>
      <c r="E79" s="196">
        <v>0</v>
      </c>
      <c r="F79" s="196">
        <v>0</v>
      </c>
      <c r="G79" s="191"/>
      <c r="H79" s="185" t="b">
        <f>IF(ISNA(VLOOKUP(A79, MHO!$B:$B, 1, FALSE)), TRUE, "")</f>
        <v>1</v>
      </c>
    </row>
    <row r="80" spans="1:8" x14ac:dyDescent="0.2">
      <c r="A80" s="191" t="s">
        <v>245</v>
      </c>
      <c r="B80" s="195">
        <v>166025</v>
      </c>
      <c r="C80" s="195">
        <v>141289</v>
      </c>
      <c r="D80" s="195">
        <v>120324</v>
      </c>
      <c r="E80" s="195">
        <v>91785</v>
      </c>
      <c r="F80" s="195">
        <v>86929</v>
      </c>
      <c r="G80" s="191"/>
      <c r="H80" s="185" t="str">
        <f>IF(ISNA(VLOOKUP(A80, MHO!$B:$B, 1, FALSE)), TRUE, "")</f>
        <v/>
      </c>
    </row>
    <row r="81" spans="1:8" x14ac:dyDescent="0.2">
      <c r="A81" s="191" t="s">
        <v>360</v>
      </c>
      <c r="B81" s="195">
        <v>29602</v>
      </c>
      <c r="C81" s="195">
        <v>24408</v>
      </c>
      <c r="D81" s="195">
        <v>33392</v>
      </c>
      <c r="E81" s="195">
        <v>1745</v>
      </c>
      <c r="F81" s="195">
        <v>1757</v>
      </c>
      <c r="G81" s="191"/>
      <c r="H81" s="185" t="b">
        <f>IF(ISNA(VLOOKUP(A81, MHO!$B:$B, 1, FALSE)), TRUE, "")</f>
        <v>1</v>
      </c>
    </row>
    <row r="82" spans="1:8" x14ac:dyDescent="0.2">
      <c r="A82" s="191" t="s">
        <v>361</v>
      </c>
      <c r="B82" s="195">
        <v>4985</v>
      </c>
      <c r="C82" s="195">
        <v>4261</v>
      </c>
      <c r="D82" s="195">
        <v>2414</v>
      </c>
      <c r="E82" s="195">
        <v>2120</v>
      </c>
      <c r="F82" s="195">
        <v>883</v>
      </c>
      <c r="G82" s="191"/>
      <c r="H82" s="185" t="b">
        <f>IF(ISNA(VLOOKUP(A82, MHO!$B:$B, 1, FALSE)), TRUE, "")</f>
        <v>1</v>
      </c>
    </row>
    <row r="83" spans="1:8" x14ac:dyDescent="0.2">
      <c r="A83" s="191" t="s">
        <v>362</v>
      </c>
      <c r="B83" s="195">
        <v>34587</v>
      </c>
      <c r="C83" s="195">
        <v>28669</v>
      </c>
      <c r="D83" s="195">
        <v>35806</v>
      </c>
      <c r="E83" s="195">
        <v>3865</v>
      </c>
      <c r="F83" s="195">
        <v>2640</v>
      </c>
      <c r="G83" s="191"/>
      <c r="H83" s="185" t="b">
        <f>IF(ISNA(VLOOKUP(A83, MHO!$B:$B, 1, FALSE)), TRUE, "")</f>
        <v>1</v>
      </c>
    </row>
    <row r="84" spans="1:8" x14ac:dyDescent="0.2">
      <c r="A84" s="191" t="s">
        <v>363</v>
      </c>
      <c r="B84" s="195">
        <v>1490</v>
      </c>
      <c r="C84" s="195">
        <v>2333</v>
      </c>
      <c r="D84" s="195">
        <v>11916</v>
      </c>
      <c r="E84" s="195">
        <v>28335</v>
      </c>
      <c r="F84" s="195">
        <v>28760</v>
      </c>
      <c r="G84" s="191"/>
      <c r="H84" s="185" t="b">
        <f>IF(ISNA(VLOOKUP(A84, MHO!$B:$B, 1, FALSE)), TRUE, "")</f>
        <v>1</v>
      </c>
    </row>
    <row r="85" spans="1:8" x14ac:dyDescent="0.2">
      <c r="A85" s="191" t="s">
        <v>364</v>
      </c>
      <c r="B85" s="195">
        <v>2361</v>
      </c>
      <c r="C85" s="195">
        <v>2624</v>
      </c>
      <c r="D85" s="195">
        <v>521</v>
      </c>
      <c r="E85" s="195">
        <v>2976</v>
      </c>
      <c r="F85" s="195">
        <v>3766</v>
      </c>
      <c r="G85" s="191"/>
      <c r="H85" s="185" t="b">
        <f>IF(ISNA(VLOOKUP(A85, MHO!$B:$B, 1, FALSE)), TRUE, "")</f>
        <v>1</v>
      </c>
    </row>
    <row r="86" spans="1:8" x14ac:dyDescent="0.2">
      <c r="A86" s="191" t="s">
        <v>365</v>
      </c>
      <c r="B86" s="195">
        <v>3851</v>
      </c>
      <c r="C86" s="195">
        <v>4957</v>
      </c>
      <c r="D86" s="195">
        <v>12437</v>
      </c>
      <c r="E86" s="195">
        <v>31311</v>
      </c>
      <c r="F86" s="195">
        <v>32526</v>
      </c>
      <c r="G86" s="191"/>
      <c r="H86" s="185" t="b">
        <f>IF(ISNA(VLOOKUP(A86, MHO!$B:$B, 1, FALSE)), TRUE, "")</f>
        <v>1</v>
      </c>
    </row>
    <row r="87" spans="1:8" x14ac:dyDescent="0.2">
      <c r="A87" s="191" t="s">
        <v>246</v>
      </c>
      <c r="B87" s="195">
        <v>38438</v>
      </c>
      <c r="C87" s="195">
        <v>33626</v>
      </c>
      <c r="D87" s="195">
        <v>48243</v>
      </c>
      <c r="E87" s="195">
        <v>35176</v>
      </c>
      <c r="F87" s="195">
        <v>35166</v>
      </c>
      <c r="G87" s="191"/>
      <c r="H87" s="185" t="str">
        <f>IF(ISNA(VLOOKUP(A87, MHO!$B:$B, 1, FALSE)), TRUE, "")</f>
        <v/>
      </c>
    </row>
    <row r="88" spans="1:8" x14ac:dyDescent="0.2">
      <c r="A88" s="191" t="s">
        <v>247</v>
      </c>
      <c r="B88" s="195">
        <v>127587</v>
      </c>
      <c r="C88" s="195">
        <v>107663</v>
      </c>
      <c r="D88" s="195">
        <v>72081</v>
      </c>
      <c r="E88" s="195">
        <v>56609</v>
      </c>
      <c r="F88" s="195">
        <v>51763</v>
      </c>
      <c r="G88" s="191"/>
      <c r="H88" s="185" t="str">
        <f>IF(ISNA(VLOOKUP(A88, MHO!$B:$B, 1, FALSE)), TRUE, "")</f>
        <v/>
      </c>
    </row>
    <row r="89" spans="1:8" x14ac:dyDescent="0.2">
      <c r="A89" s="191" t="s">
        <v>248</v>
      </c>
      <c r="B89" s="196">
        <v>0</v>
      </c>
      <c r="C89" s="196">
        <v>0</v>
      </c>
      <c r="D89" s="195">
        <v>3656</v>
      </c>
      <c r="E89" s="195">
        <v>4875</v>
      </c>
      <c r="F89" s="195">
        <v>4875</v>
      </c>
      <c r="G89" s="191"/>
      <c r="H89" s="185" t="str">
        <f>IF(ISNA(VLOOKUP(A89, MHO!$B:$B, 1, FALSE)), TRUE, "")</f>
        <v/>
      </c>
    </row>
    <row r="90" spans="1:8" x14ac:dyDescent="0.2">
      <c r="A90" s="191" t="s">
        <v>366</v>
      </c>
      <c r="B90" s="196">
        <v>0</v>
      </c>
      <c r="C90" s="196">
        <v>0</v>
      </c>
      <c r="D90" s="195">
        <v>2257</v>
      </c>
      <c r="E90" s="196">
        <v>0</v>
      </c>
      <c r="F90" s="196">
        <v>0</v>
      </c>
      <c r="G90" s="191"/>
      <c r="H90" s="185" t="b">
        <f>IF(ISNA(VLOOKUP(A90, MHO!$B:$B, 1, FALSE)), TRUE, "")</f>
        <v>1</v>
      </c>
    </row>
    <row r="91" spans="1:8" x14ac:dyDescent="0.2">
      <c r="A91" s="191" t="s">
        <v>367</v>
      </c>
      <c r="B91" s="195">
        <v>127587</v>
      </c>
      <c r="C91" s="195">
        <v>107663</v>
      </c>
      <c r="D91" s="195">
        <v>66168</v>
      </c>
      <c r="E91" s="195">
        <v>51734</v>
      </c>
      <c r="F91" s="195">
        <v>46888</v>
      </c>
      <c r="G91" s="191"/>
      <c r="H91" s="185" t="b">
        <f>IF(ISNA(VLOOKUP(A91, MHO!$B:$B, 1, FALSE)), TRUE, "")</f>
        <v>1</v>
      </c>
    </row>
    <row r="92" spans="1:8" x14ac:dyDescent="0.2">
      <c r="A92" s="191" t="s">
        <v>251</v>
      </c>
      <c r="B92" s="195">
        <v>27846</v>
      </c>
      <c r="C92" s="195">
        <v>28234</v>
      </c>
      <c r="D92" s="195">
        <v>25769</v>
      </c>
      <c r="E92" s="195">
        <v>24666</v>
      </c>
      <c r="F92" s="195">
        <v>24575</v>
      </c>
      <c r="G92" s="191"/>
      <c r="H92" s="185" t="str">
        <f>IF(ISNA(VLOOKUP(A92, MHO!$B:$B, 1, FALSE)), TRUE, "")</f>
        <v/>
      </c>
    </row>
    <row r="93" spans="1:8" x14ac:dyDescent="0.2">
      <c r="A93" s="191" t="s">
        <v>252</v>
      </c>
      <c r="B93" s="195">
        <v>28475</v>
      </c>
      <c r="C93" s="195">
        <v>29178</v>
      </c>
      <c r="D93" s="195">
        <v>30688</v>
      </c>
      <c r="E93" s="195">
        <v>30116</v>
      </c>
      <c r="F93" s="195">
        <v>30047</v>
      </c>
      <c r="G93" s="191"/>
      <c r="H93" s="185" t="str">
        <f>IF(ISNA(VLOOKUP(A93, MHO!$B:$B, 1, FALSE)), TRUE, "")</f>
        <v/>
      </c>
    </row>
    <row r="94" spans="1:8" x14ac:dyDescent="0.2">
      <c r="A94" s="191" t="s">
        <v>253</v>
      </c>
      <c r="B94" s="195">
        <v>28386.455999999998</v>
      </c>
      <c r="C94" s="195">
        <v>27516.218000000001</v>
      </c>
      <c r="D94" s="195">
        <v>27856.752</v>
      </c>
      <c r="E94" s="195">
        <v>24677.433000000001</v>
      </c>
      <c r="F94" s="195">
        <v>24649.044000000002</v>
      </c>
      <c r="G94" s="191"/>
      <c r="H94" s="185" t="str">
        <f>IF(ISNA(VLOOKUP(A94, MHO!$B:$B, 1, FALSE)), TRUE, "")</f>
        <v/>
      </c>
    </row>
    <row r="95" spans="1:8" x14ac:dyDescent="0.2">
      <c r="A95" s="191" t="s">
        <v>254</v>
      </c>
      <c r="B95" s="195">
        <v>4.58</v>
      </c>
      <c r="C95" s="195">
        <v>3.81</v>
      </c>
      <c r="D95" s="195">
        <v>2.57</v>
      </c>
      <c r="E95" s="195">
        <v>2.1</v>
      </c>
      <c r="F95" s="195">
        <v>1.91</v>
      </c>
      <c r="G95" s="191"/>
      <c r="H95" s="185" t="str">
        <f>IF(ISNA(VLOOKUP(A95, MHO!$B:$B, 1, FALSE)), TRUE, "")</f>
        <v/>
      </c>
    </row>
    <row r="96" spans="1:8" x14ac:dyDescent="0.2">
      <c r="A96" s="191" t="s">
        <v>255</v>
      </c>
      <c r="B96" s="195">
        <v>4.4800000000000004</v>
      </c>
      <c r="C96" s="195">
        <v>3.7</v>
      </c>
      <c r="D96" s="195">
        <v>2.2599999999999998</v>
      </c>
      <c r="E96" s="195">
        <v>1.84</v>
      </c>
      <c r="F96" s="195">
        <v>1.68</v>
      </c>
      <c r="G96" s="191"/>
      <c r="H96" s="185" t="str">
        <f>IF(ISNA(VLOOKUP(A96, MHO!$B:$B, 1, FALSE)), TRUE, "")</f>
        <v/>
      </c>
    </row>
    <row r="97" spans="1:8" x14ac:dyDescent="0.2">
      <c r="A97" s="191" t="s">
        <v>368</v>
      </c>
      <c r="B97" s="195">
        <v>1401</v>
      </c>
      <c r="C97" s="195">
        <v>1359</v>
      </c>
      <c r="D97" s="195">
        <v>1238</v>
      </c>
      <c r="E97" s="195">
        <v>1138</v>
      </c>
      <c r="F97" s="195">
        <v>1008</v>
      </c>
      <c r="G97" s="191"/>
      <c r="H97" s="185" t="b">
        <f>IF(ISNA(VLOOKUP(A97, MHO!$B:$B, 1, FALSE)), TRUE, "")</f>
        <v>1</v>
      </c>
    </row>
    <row r="98" spans="1:8" x14ac:dyDescent="0.2">
      <c r="A98" s="191" t="s">
        <v>369</v>
      </c>
      <c r="B98" s="195">
        <v>445</v>
      </c>
      <c r="C98" s="195">
        <v>444</v>
      </c>
      <c r="D98" s="195">
        <v>337</v>
      </c>
      <c r="E98" s="195">
        <v>348</v>
      </c>
      <c r="F98" s="195">
        <v>363</v>
      </c>
      <c r="G98" s="191"/>
      <c r="H98" s="185" t="b">
        <f>IF(ISNA(VLOOKUP(A98, MHO!$B:$B, 1, FALSE)), TRUE, "")</f>
        <v>1</v>
      </c>
    </row>
    <row r="99" spans="1:8" x14ac:dyDescent="0.2">
      <c r="B99" s="195"/>
      <c r="C99" s="195"/>
      <c r="D99" s="195"/>
      <c r="E99" s="195"/>
      <c r="F99" s="195"/>
    </row>
    <row r="100" spans="1:8" x14ac:dyDescent="0.2">
      <c r="A100" s="188" t="s">
        <v>370</v>
      </c>
      <c r="B100" s="195"/>
      <c r="C100" s="195"/>
      <c r="D100" s="195"/>
      <c r="E100" s="195"/>
      <c r="F100" s="195"/>
    </row>
    <row r="101" spans="1:8" x14ac:dyDescent="0.2">
      <c r="A101" s="189" t="s">
        <v>234</v>
      </c>
      <c r="B101" s="197" t="s">
        <v>338</v>
      </c>
      <c r="C101" s="197" t="s">
        <v>339</v>
      </c>
      <c r="D101" s="197" t="s">
        <v>340</v>
      </c>
      <c r="E101" s="197" t="s">
        <v>341</v>
      </c>
      <c r="F101" s="197" t="s">
        <v>342</v>
      </c>
      <c r="G101" s="189"/>
    </row>
    <row r="102" spans="1:8" x14ac:dyDescent="0.2">
      <c r="A102" s="189" t="s">
        <v>343</v>
      </c>
      <c r="B102" s="197" t="s">
        <v>344</v>
      </c>
      <c r="C102" s="197" t="s">
        <v>344</v>
      </c>
      <c r="D102" s="197" t="s">
        <v>344</v>
      </c>
      <c r="E102" s="197" t="s">
        <v>344</v>
      </c>
      <c r="F102" s="197" t="s">
        <v>344</v>
      </c>
      <c r="G102" s="189"/>
    </row>
    <row r="103" spans="1:8" ht="25.5" x14ac:dyDescent="0.2">
      <c r="A103" s="189" t="s">
        <v>345</v>
      </c>
      <c r="B103" s="197" t="s">
        <v>346</v>
      </c>
      <c r="C103" s="197" t="s">
        <v>346</v>
      </c>
      <c r="D103" s="197" t="s">
        <v>346</v>
      </c>
      <c r="E103" s="197" t="s">
        <v>346</v>
      </c>
      <c r="F103" s="197" t="s">
        <v>346</v>
      </c>
      <c r="G103" s="189"/>
    </row>
    <row r="104" spans="1:8" x14ac:dyDescent="0.2">
      <c r="A104" s="189" t="s">
        <v>347</v>
      </c>
      <c r="B104" s="197" t="s">
        <v>348</v>
      </c>
      <c r="C104" s="197" t="s">
        <v>348</v>
      </c>
      <c r="D104" s="197" t="s">
        <v>348</v>
      </c>
      <c r="E104" s="197" t="s">
        <v>348</v>
      </c>
      <c r="F104" s="197" t="s">
        <v>348</v>
      </c>
      <c r="G104" s="189"/>
    </row>
    <row r="105" spans="1:8" x14ac:dyDescent="0.2">
      <c r="A105" s="189" t="s">
        <v>349</v>
      </c>
      <c r="B105" s="197" t="s">
        <v>350</v>
      </c>
      <c r="C105" s="197" t="s">
        <v>350</v>
      </c>
      <c r="D105" s="197" t="s">
        <v>350</v>
      </c>
      <c r="E105" s="197" t="s">
        <v>350</v>
      </c>
      <c r="F105" s="197" t="s">
        <v>350</v>
      </c>
      <c r="G105" s="189"/>
    </row>
    <row r="106" spans="1:8" x14ac:dyDescent="0.2">
      <c r="A106" s="191" t="s">
        <v>371</v>
      </c>
      <c r="B106" s="195">
        <v>580992</v>
      </c>
      <c r="C106" s="195">
        <v>473329</v>
      </c>
      <c r="D106" s="195">
        <v>407161</v>
      </c>
      <c r="E106" s="195">
        <v>355427</v>
      </c>
      <c r="F106" s="195">
        <v>308539</v>
      </c>
      <c r="G106" s="191"/>
    </row>
    <row r="107" spans="1:8" x14ac:dyDescent="0.2">
      <c r="A107" s="191" t="s">
        <v>372</v>
      </c>
      <c r="B107" s="196">
        <v>0</v>
      </c>
      <c r="C107" s="196">
        <v>0</v>
      </c>
      <c r="D107" s="195">
        <v>3656</v>
      </c>
      <c r="E107" s="195">
        <v>4875</v>
      </c>
      <c r="F107" s="195">
        <v>4875</v>
      </c>
      <c r="G107" s="191"/>
    </row>
    <row r="108" spans="1:8" x14ac:dyDescent="0.2">
      <c r="A108" s="191" t="s">
        <v>373</v>
      </c>
      <c r="B108" s="195">
        <v>708579</v>
      </c>
      <c r="C108" s="195">
        <v>580992</v>
      </c>
      <c r="D108" s="195">
        <v>473329</v>
      </c>
      <c r="E108" s="195">
        <v>407161</v>
      </c>
      <c r="F108" s="195">
        <v>355427</v>
      </c>
      <c r="G108" s="191"/>
    </row>
    <row r="110" spans="1:8" x14ac:dyDescent="0.2">
      <c r="A110" s="188" t="s">
        <v>374</v>
      </c>
    </row>
    <row r="111" spans="1:8" x14ac:dyDescent="0.2">
      <c r="A111" s="189" t="s">
        <v>234</v>
      </c>
      <c r="B111" s="190" t="s">
        <v>338</v>
      </c>
      <c r="C111" s="190" t="s">
        <v>339</v>
      </c>
      <c r="D111" s="190" t="s">
        <v>340</v>
      </c>
      <c r="E111" s="190" t="s">
        <v>341</v>
      </c>
      <c r="F111" s="190" t="s">
        <v>342</v>
      </c>
      <c r="G111" s="189"/>
    </row>
    <row r="112" spans="1:8" x14ac:dyDescent="0.2">
      <c r="A112" s="189" t="s">
        <v>343</v>
      </c>
      <c r="B112" s="190" t="s">
        <v>344</v>
      </c>
      <c r="C112" s="190" t="s">
        <v>344</v>
      </c>
      <c r="D112" s="190" t="s">
        <v>344</v>
      </c>
      <c r="E112" s="190" t="s">
        <v>344</v>
      </c>
      <c r="F112" s="190" t="s">
        <v>344</v>
      </c>
      <c r="G112" s="189"/>
    </row>
    <row r="113" spans="1:8" ht="25.5" x14ac:dyDescent="0.2">
      <c r="A113" s="189" t="s">
        <v>345</v>
      </c>
      <c r="B113" s="190" t="s">
        <v>346</v>
      </c>
      <c r="C113" s="190" t="s">
        <v>346</v>
      </c>
      <c r="D113" s="190" t="s">
        <v>346</v>
      </c>
      <c r="E113" s="190" t="s">
        <v>346</v>
      </c>
      <c r="F113" s="190" t="s">
        <v>346</v>
      </c>
      <c r="G113" s="189"/>
    </row>
    <row r="114" spans="1:8" x14ac:dyDescent="0.2">
      <c r="A114" s="189" t="s">
        <v>347</v>
      </c>
      <c r="B114" s="190" t="s">
        <v>348</v>
      </c>
      <c r="C114" s="190" t="s">
        <v>348</v>
      </c>
      <c r="D114" s="190" t="s">
        <v>348</v>
      </c>
      <c r="E114" s="190" t="s">
        <v>348</v>
      </c>
      <c r="F114" s="190" t="s">
        <v>348</v>
      </c>
      <c r="G114" s="189"/>
    </row>
    <row r="115" spans="1:8" x14ac:dyDescent="0.2">
      <c r="A115" s="189" t="s">
        <v>349</v>
      </c>
      <c r="B115" s="190" t="s">
        <v>350</v>
      </c>
      <c r="C115" s="190" t="s">
        <v>350</v>
      </c>
      <c r="D115" s="190" t="s">
        <v>350</v>
      </c>
      <c r="E115" s="190" t="s">
        <v>350</v>
      </c>
      <c r="F115" s="190" t="s">
        <v>350</v>
      </c>
      <c r="G115" s="189"/>
    </row>
    <row r="116" spans="1:8" x14ac:dyDescent="0.2">
      <c r="A116" s="191" t="s">
        <v>247</v>
      </c>
      <c r="B116" s="195">
        <v>127587</v>
      </c>
      <c r="C116" s="195">
        <v>107663</v>
      </c>
      <c r="D116" s="195">
        <v>72081</v>
      </c>
      <c r="E116" s="195">
        <v>56609</v>
      </c>
      <c r="F116" s="195">
        <v>51763</v>
      </c>
      <c r="G116" s="191"/>
      <c r="H116" s="185" t="str">
        <f>IF(ISNA(VLOOKUP(A116, MHO!$B:$B, 1, FALSE)), TRUE, "")</f>
        <v/>
      </c>
    </row>
    <row r="117" spans="1:8" x14ac:dyDescent="0.2">
      <c r="A117" s="191" t="s">
        <v>375</v>
      </c>
      <c r="B117" s="195">
        <v>5002</v>
      </c>
      <c r="C117" s="196">
        <v>0</v>
      </c>
      <c r="D117" s="196">
        <v>0</v>
      </c>
      <c r="E117" s="196">
        <v>0</v>
      </c>
      <c r="F117" s="196">
        <v>0</v>
      </c>
      <c r="G117" s="191"/>
    </row>
    <row r="118" spans="1:8" x14ac:dyDescent="0.2">
      <c r="A118" s="191" t="s">
        <v>376</v>
      </c>
      <c r="B118" s="196">
        <v>0</v>
      </c>
      <c r="C118" s="195">
        <v>5809</v>
      </c>
      <c r="D118" s="195">
        <v>7681</v>
      </c>
      <c r="E118" s="195">
        <v>3992</v>
      </c>
      <c r="F118" s="195">
        <v>3638</v>
      </c>
      <c r="G118" s="191"/>
    </row>
    <row r="119" spans="1:8" x14ac:dyDescent="0.2">
      <c r="A119" s="191" t="s">
        <v>377</v>
      </c>
      <c r="B119" s="195">
        <v>311</v>
      </c>
      <c r="C119" s="195">
        <v>312</v>
      </c>
      <c r="D119" s="195">
        <v>539</v>
      </c>
      <c r="E119" s="195">
        <v>640</v>
      </c>
      <c r="F119" s="195">
        <v>498</v>
      </c>
      <c r="G119" s="191"/>
    </row>
    <row r="120" spans="1:8" x14ac:dyDescent="0.2">
      <c r="A120" s="191" t="s">
        <v>378</v>
      </c>
      <c r="B120" s="195">
        <v>1382695</v>
      </c>
      <c r="C120" s="195">
        <v>1200474</v>
      </c>
      <c r="D120" s="195">
        <v>1078520</v>
      </c>
      <c r="E120" s="195">
        <v>969690</v>
      </c>
      <c r="F120" s="195">
        <v>807986</v>
      </c>
      <c r="G120" s="191"/>
    </row>
    <row r="121" spans="1:8" x14ac:dyDescent="0.2">
      <c r="A121" s="191" t="s">
        <v>379</v>
      </c>
      <c r="B121" s="195">
        <v>448</v>
      </c>
      <c r="C121" s="196">
        <v>0</v>
      </c>
      <c r="D121" s="196">
        <v>0</v>
      </c>
      <c r="E121" s="196">
        <v>0</v>
      </c>
      <c r="F121" s="196">
        <v>0</v>
      </c>
      <c r="G121" s="191"/>
    </row>
    <row r="122" spans="1:8" x14ac:dyDescent="0.2">
      <c r="A122" s="191" t="s">
        <v>380</v>
      </c>
      <c r="B122" s="195">
        <v>1394841</v>
      </c>
      <c r="C122" s="195">
        <v>1206167</v>
      </c>
      <c r="D122" s="195">
        <v>1064635</v>
      </c>
      <c r="E122" s="195">
        <v>939080</v>
      </c>
      <c r="F122" s="195">
        <v>773189</v>
      </c>
      <c r="G122" s="191"/>
    </row>
    <row r="123" spans="1:8" x14ac:dyDescent="0.2">
      <c r="A123" s="191" t="s">
        <v>381</v>
      </c>
      <c r="B123" s="195">
        <v>2261</v>
      </c>
      <c r="C123" s="195">
        <v>3764</v>
      </c>
      <c r="D123" s="195">
        <v>3675</v>
      </c>
      <c r="E123" s="195">
        <v>3591</v>
      </c>
      <c r="F123" s="195">
        <v>590</v>
      </c>
      <c r="G123" s="191"/>
    </row>
    <row r="124" spans="1:8" x14ac:dyDescent="0.2">
      <c r="A124" s="191" t="s">
        <v>382</v>
      </c>
      <c r="B124" s="195">
        <v>4684</v>
      </c>
      <c r="C124" s="195">
        <v>4550</v>
      </c>
      <c r="D124" s="195">
        <v>5005</v>
      </c>
      <c r="E124" s="195">
        <v>5569</v>
      </c>
      <c r="F124" s="195">
        <v>4726</v>
      </c>
      <c r="G124" s="191"/>
    </row>
    <row r="125" spans="1:8" x14ac:dyDescent="0.2">
      <c r="A125" s="191" t="s">
        <v>383</v>
      </c>
      <c r="B125" s="195">
        <v>1547</v>
      </c>
      <c r="C125" s="195">
        <v>784</v>
      </c>
      <c r="D125" s="195">
        <v>1069</v>
      </c>
      <c r="E125" s="195">
        <v>1652</v>
      </c>
      <c r="F125" s="195">
        <v>1010</v>
      </c>
      <c r="G125" s="191"/>
    </row>
    <row r="126" spans="1:8" x14ac:dyDescent="0.2">
      <c r="A126" s="191" t="s">
        <v>384</v>
      </c>
      <c r="B126" s="196">
        <v>0</v>
      </c>
      <c r="C126" s="195">
        <v>1224</v>
      </c>
      <c r="D126" s="196">
        <v>0</v>
      </c>
      <c r="E126" s="196">
        <v>0</v>
      </c>
      <c r="F126" s="196">
        <v>0</v>
      </c>
      <c r="G126" s="191"/>
    </row>
    <row r="127" spans="1:8" x14ac:dyDescent="0.2">
      <c r="A127" s="191" t="s">
        <v>385</v>
      </c>
      <c r="B127" s="195">
        <v>11691</v>
      </c>
      <c r="C127" s="195">
        <v>10956</v>
      </c>
      <c r="D127" s="195">
        <v>9630</v>
      </c>
      <c r="E127" s="195">
        <v>8552</v>
      </c>
      <c r="F127" s="195">
        <v>6612</v>
      </c>
      <c r="G127" s="191"/>
    </row>
    <row r="128" spans="1:8" x14ac:dyDescent="0.2">
      <c r="A128" s="191" t="s">
        <v>386</v>
      </c>
      <c r="B128" s="196">
        <v>0</v>
      </c>
      <c r="C128" s="195">
        <v>2791</v>
      </c>
      <c r="D128" s="195">
        <v>3475</v>
      </c>
      <c r="E128" s="195">
        <v>3402</v>
      </c>
      <c r="F128" s="195">
        <v>3306</v>
      </c>
      <c r="G128" s="191"/>
    </row>
    <row r="129" spans="1:7" x14ac:dyDescent="0.2">
      <c r="A129" s="191" t="s">
        <v>387</v>
      </c>
      <c r="B129" s="195">
        <v>2712</v>
      </c>
      <c r="C129" s="196">
        <v>0</v>
      </c>
      <c r="D129" s="196">
        <v>0</v>
      </c>
      <c r="E129" s="196">
        <v>0</v>
      </c>
      <c r="F129" s="196">
        <v>0</v>
      </c>
      <c r="G129" s="191"/>
    </row>
    <row r="130" spans="1:7" x14ac:dyDescent="0.2">
      <c r="A130" s="191" t="s">
        <v>388</v>
      </c>
      <c r="B130" s="196">
        <v>0</v>
      </c>
      <c r="C130" s="196">
        <v>0</v>
      </c>
      <c r="D130" s="196">
        <v>0</v>
      </c>
      <c r="E130" s="196">
        <v>0</v>
      </c>
      <c r="F130" s="195">
        <v>2883</v>
      </c>
      <c r="G130" s="191"/>
    </row>
    <row r="131" spans="1:7" x14ac:dyDescent="0.2">
      <c r="A131" s="191" t="s">
        <v>389</v>
      </c>
      <c r="B131" s="196">
        <v>0</v>
      </c>
      <c r="C131" s="196">
        <v>0</v>
      </c>
      <c r="D131" s="196">
        <v>0</v>
      </c>
      <c r="E131" s="196">
        <v>0</v>
      </c>
      <c r="F131" s="195">
        <v>3126</v>
      </c>
      <c r="G131" s="191"/>
    </row>
    <row r="132" spans="1:7" x14ac:dyDescent="0.2">
      <c r="A132" s="191" t="s">
        <v>390</v>
      </c>
      <c r="B132" s="195">
        <v>5846</v>
      </c>
      <c r="C132" s="195">
        <v>5974</v>
      </c>
      <c r="D132" s="195">
        <v>6044</v>
      </c>
      <c r="E132" s="195">
        <v>5315</v>
      </c>
      <c r="F132" s="195">
        <v>3942</v>
      </c>
      <c r="G132" s="191"/>
    </row>
    <row r="133" spans="1:7" x14ac:dyDescent="0.2">
      <c r="A133" s="191" t="s">
        <v>391</v>
      </c>
      <c r="B133" s="195">
        <v>3851</v>
      </c>
      <c r="C133" s="195">
        <v>4957</v>
      </c>
      <c r="D133" s="195">
        <v>12437</v>
      </c>
      <c r="E133" s="195">
        <v>31311</v>
      </c>
      <c r="F133" s="195">
        <v>32526</v>
      </c>
      <c r="G133" s="191"/>
    </row>
    <row r="134" spans="1:7" x14ac:dyDescent="0.2">
      <c r="A134" s="191" t="s">
        <v>392</v>
      </c>
      <c r="B134" s="196">
        <v>0</v>
      </c>
      <c r="C134" s="196">
        <v>0</v>
      </c>
      <c r="D134" s="196">
        <v>0</v>
      </c>
      <c r="E134" s="196">
        <v>0</v>
      </c>
      <c r="F134" s="195">
        <v>206</v>
      </c>
      <c r="G134" s="191"/>
    </row>
    <row r="135" spans="1:7" x14ac:dyDescent="0.2">
      <c r="A135" s="191" t="s">
        <v>267</v>
      </c>
      <c r="B135" s="195">
        <v>88358</v>
      </c>
      <c r="C135" s="195">
        <v>157573</v>
      </c>
      <c r="D135" s="195">
        <v>168622</v>
      </c>
      <c r="E135" s="195">
        <v>83775</v>
      </c>
      <c r="F135" s="195">
        <v>159011</v>
      </c>
      <c r="G135" s="191"/>
    </row>
    <row r="136" spans="1:7" x14ac:dyDescent="0.2">
      <c r="A136" s="191" t="s">
        <v>278</v>
      </c>
      <c r="B136" s="195">
        <v>2072</v>
      </c>
      <c r="C136" s="195">
        <v>2044</v>
      </c>
      <c r="D136" s="195">
        <v>186</v>
      </c>
      <c r="E136" s="195">
        <v>13643</v>
      </c>
      <c r="F136" s="195">
        <v>6296</v>
      </c>
      <c r="G136" s="191"/>
    </row>
    <row r="137" spans="1:7" x14ac:dyDescent="0.2">
      <c r="A137" s="191" t="s">
        <v>281</v>
      </c>
      <c r="B137" s="195">
        <v>6485</v>
      </c>
      <c r="C137" s="195">
        <v>3750</v>
      </c>
      <c r="D137" s="195">
        <v>14021</v>
      </c>
      <c r="E137" s="195">
        <v>16334</v>
      </c>
      <c r="F137" s="195">
        <v>9827</v>
      </c>
      <c r="G137" s="191"/>
    </row>
    <row r="138" spans="1:7" x14ac:dyDescent="0.2">
      <c r="A138" s="191" t="s">
        <v>282</v>
      </c>
      <c r="B138" s="195">
        <v>2407</v>
      </c>
      <c r="C138" s="195">
        <v>1521</v>
      </c>
      <c r="D138" s="195">
        <v>4222</v>
      </c>
      <c r="E138" s="195">
        <v>2589</v>
      </c>
      <c r="F138" s="195">
        <v>3458</v>
      </c>
      <c r="G138" s="191"/>
    </row>
    <row r="139" spans="1:7" x14ac:dyDescent="0.2">
      <c r="A139" s="191" t="s">
        <v>393</v>
      </c>
      <c r="B139" s="195">
        <v>3944</v>
      </c>
      <c r="C139" s="195">
        <v>3486</v>
      </c>
      <c r="D139" s="195">
        <v>2338</v>
      </c>
      <c r="E139" s="195">
        <v>4853</v>
      </c>
      <c r="F139" s="195">
        <v>1861</v>
      </c>
      <c r="G139" s="191"/>
    </row>
    <row r="140" spans="1:7" x14ac:dyDescent="0.2">
      <c r="A140" s="191" t="s">
        <v>284</v>
      </c>
      <c r="B140" s="195">
        <v>11005</v>
      </c>
      <c r="C140" s="195">
        <v>9403</v>
      </c>
      <c r="D140" s="195">
        <v>6384</v>
      </c>
      <c r="E140" s="195">
        <v>30234</v>
      </c>
      <c r="F140" s="195">
        <v>4673</v>
      </c>
      <c r="G140" s="191"/>
    </row>
    <row r="141" spans="1:7" x14ac:dyDescent="0.2">
      <c r="A141" s="191" t="s">
        <v>394</v>
      </c>
      <c r="B141" s="195">
        <v>65631</v>
      </c>
      <c r="C141" s="195">
        <v>2592</v>
      </c>
      <c r="D141" s="195">
        <v>52530</v>
      </c>
      <c r="E141" s="195">
        <v>34197</v>
      </c>
      <c r="F141" s="195">
        <v>82159</v>
      </c>
      <c r="G141" s="191"/>
    </row>
    <row r="142" spans="1:7" x14ac:dyDescent="0.2">
      <c r="A142" s="191" t="s">
        <v>352</v>
      </c>
      <c r="B142" s="196">
        <v>0</v>
      </c>
      <c r="C142" s="196">
        <v>0</v>
      </c>
      <c r="D142" s="196">
        <v>0</v>
      </c>
      <c r="E142" s="196">
        <v>0</v>
      </c>
      <c r="F142" s="195">
        <v>3849</v>
      </c>
      <c r="G142" s="191"/>
    </row>
    <row r="143" spans="1:7" x14ac:dyDescent="0.2">
      <c r="A143" s="191" t="s">
        <v>395</v>
      </c>
      <c r="B143" s="195">
        <v>4526</v>
      </c>
      <c r="C143" s="195">
        <v>8141</v>
      </c>
      <c r="D143" s="195">
        <v>8799</v>
      </c>
      <c r="E143" s="195">
        <v>13106</v>
      </c>
      <c r="F143" s="195">
        <v>3659</v>
      </c>
      <c r="G143" s="191"/>
    </row>
    <row r="144" spans="1:7" x14ac:dyDescent="0.2">
      <c r="A144" s="191" t="s">
        <v>396</v>
      </c>
      <c r="B144" s="196">
        <v>0</v>
      </c>
      <c r="C144" s="195">
        <v>100960</v>
      </c>
      <c r="D144" s="196">
        <v>0</v>
      </c>
      <c r="E144" s="196">
        <v>0</v>
      </c>
      <c r="F144" s="195">
        <v>23950</v>
      </c>
      <c r="G144" s="191"/>
    </row>
    <row r="145" spans="1:7" x14ac:dyDescent="0.2">
      <c r="A145" s="191" t="s">
        <v>397</v>
      </c>
      <c r="B145" s="195">
        <v>812</v>
      </c>
      <c r="C145" s="195">
        <v>676</v>
      </c>
      <c r="D145" s="195">
        <v>3518</v>
      </c>
      <c r="E145" s="195">
        <v>3207</v>
      </c>
      <c r="F145" s="195">
        <v>1226</v>
      </c>
      <c r="G145" s="191"/>
    </row>
    <row r="146" spans="1:7" x14ac:dyDescent="0.2">
      <c r="A146" s="191" t="s">
        <v>398</v>
      </c>
      <c r="B146" s="195">
        <v>6308</v>
      </c>
      <c r="C146" s="196">
        <v>0</v>
      </c>
      <c r="D146" s="196">
        <v>0</v>
      </c>
      <c r="E146" s="196">
        <v>0</v>
      </c>
      <c r="F146" s="196">
        <v>0</v>
      </c>
      <c r="G146" s="191"/>
    </row>
    <row r="147" spans="1:7" x14ac:dyDescent="0.2">
      <c r="A147" s="191" t="s">
        <v>399</v>
      </c>
      <c r="B147" s="195">
        <v>30188</v>
      </c>
      <c r="C147" s="195">
        <v>31867</v>
      </c>
      <c r="D147" s="195">
        <v>12088</v>
      </c>
      <c r="E147" s="195">
        <v>21746</v>
      </c>
      <c r="F147" s="195">
        <v>18162</v>
      </c>
      <c r="G147" s="191"/>
    </row>
    <row r="148" spans="1:7" x14ac:dyDescent="0.2">
      <c r="A148" s="191" t="s">
        <v>400</v>
      </c>
      <c r="B148" s="196">
        <v>0</v>
      </c>
      <c r="C148" s="195">
        <v>6335</v>
      </c>
      <c r="D148" s="195">
        <v>7558</v>
      </c>
      <c r="E148" s="196">
        <v>0</v>
      </c>
      <c r="F148" s="195">
        <v>3065</v>
      </c>
      <c r="G148" s="191"/>
    </row>
    <row r="149" spans="1:7" x14ac:dyDescent="0.2">
      <c r="A149" s="191" t="s">
        <v>401</v>
      </c>
      <c r="B149" s="195">
        <v>27594</v>
      </c>
      <c r="C149" s="195">
        <v>133957</v>
      </c>
      <c r="D149" s="195">
        <v>9811</v>
      </c>
      <c r="E149" s="195">
        <v>31645</v>
      </c>
      <c r="F149" s="195">
        <v>37631</v>
      </c>
      <c r="G149" s="191"/>
    </row>
    <row r="150" spans="1:7" x14ac:dyDescent="0.2">
      <c r="A150" s="191" t="s">
        <v>402</v>
      </c>
      <c r="B150" s="196">
        <v>0</v>
      </c>
      <c r="C150" s="196">
        <v>0</v>
      </c>
      <c r="D150" s="196">
        <v>0</v>
      </c>
      <c r="E150" s="196">
        <v>0</v>
      </c>
      <c r="F150" s="195">
        <v>226874</v>
      </c>
      <c r="G150" s="191"/>
    </row>
    <row r="151" spans="1:7" x14ac:dyDescent="0.2">
      <c r="A151" s="191" t="s">
        <v>403</v>
      </c>
      <c r="B151" s="196">
        <v>0</v>
      </c>
      <c r="C151" s="196">
        <v>0</v>
      </c>
      <c r="D151" s="195">
        <v>250000</v>
      </c>
      <c r="E151" s="196">
        <v>0</v>
      </c>
      <c r="F151" s="195">
        <v>300000</v>
      </c>
      <c r="G151" s="191"/>
    </row>
    <row r="152" spans="1:7" x14ac:dyDescent="0.2">
      <c r="A152" s="191" t="s">
        <v>404</v>
      </c>
      <c r="B152" s="196">
        <v>0</v>
      </c>
      <c r="C152" s="195">
        <v>65941</v>
      </c>
      <c r="D152" s="196">
        <v>0</v>
      </c>
      <c r="E152" s="196">
        <v>0</v>
      </c>
      <c r="F152" s="196">
        <v>0</v>
      </c>
      <c r="G152" s="191"/>
    </row>
    <row r="153" spans="1:7" x14ac:dyDescent="0.2">
      <c r="A153" s="191" t="s">
        <v>405</v>
      </c>
      <c r="B153" s="195">
        <v>696500</v>
      </c>
      <c r="C153" s="195">
        <v>666600</v>
      </c>
      <c r="D153" s="195">
        <v>398300</v>
      </c>
      <c r="E153" s="195">
        <v>351500</v>
      </c>
      <c r="F153" s="195">
        <v>417300</v>
      </c>
      <c r="G153" s="191"/>
    </row>
    <row r="154" spans="1:7" x14ac:dyDescent="0.2">
      <c r="A154" s="191" t="s">
        <v>406</v>
      </c>
      <c r="B154" s="195">
        <v>747900</v>
      </c>
      <c r="C154" s="195">
        <v>549200</v>
      </c>
      <c r="D154" s="195">
        <v>438600</v>
      </c>
      <c r="E154" s="195">
        <v>355000</v>
      </c>
      <c r="F154" s="195">
        <v>403500</v>
      </c>
      <c r="G154" s="191"/>
    </row>
    <row r="155" spans="1:7" x14ac:dyDescent="0.2">
      <c r="A155" s="191" t="s">
        <v>407</v>
      </c>
      <c r="B155" s="195">
        <v>16264</v>
      </c>
      <c r="C155" s="195">
        <v>15027</v>
      </c>
      <c r="D155" s="195">
        <v>15300</v>
      </c>
      <c r="E155" s="195">
        <v>29247</v>
      </c>
      <c r="F155" s="195">
        <v>38269</v>
      </c>
      <c r="G155" s="191"/>
    </row>
    <row r="156" spans="1:7" x14ac:dyDescent="0.2">
      <c r="A156" s="191" t="s">
        <v>408</v>
      </c>
      <c r="B156" s="195">
        <v>110</v>
      </c>
      <c r="C156" s="195">
        <v>4638</v>
      </c>
      <c r="D156" s="195">
        <v>4161</v>
      </c>
      <c r="E156" s="195">
        <v>2026</v>
      </c>
      <c r="F156" s="195">
        <v>1077</v>
      </c>
      <c r="G156" s="191"/>
    </row>
    <row r="157" spans="1:7" x14ac:dyDescent="0.2">
      <c r="A157" s="191" t="s">
        <v>409</v>
      </c>
      <c r="B157" s="196">
        <v>0</v>
      </c>
      <c r="C157" s="196">
        <v>0</v>
      </c>
      <c r="D157" s="195">
        <v>50420</v>
      </c>
      <c r="E157" s="196">
        <v>0</v>
      </c>
      <c r="F157" s="196">
        <v>0</v>
      </c>
      <c r="G157" s="191"/>
    </row>
    <row r="158" spans="1:7" x14ac:dyDescent="0.2">
      <c r="A158" s="191" t="s">
        <v>410</v>
      </c>
      <c r="B158" s="196">
        <v>0</v>
      </c>
      <c r="C158" s="196">
        <v>0</v>
      </c>
      <c r="D158" s="195">
        <v>3656</v>
      </c>
      <c r="E158" s="195">
        <v>4875</v>
      </c>
      <c r="F158" s="195">
        <v>4875</v>
      </c>
      <c r="G158" s="191"/>
    </row>
    <row r="159" spans="1:7" x14ac:dyDescent="0.2">
      <c r="A159" s="191" t="s">
        <v>411</v>
      </c>
      <c r="B159" s="195">
        <v>5150</v>
      </c>
      <c r="C159" s="195">
        <v>25709</v>
      </c>
      <c r="D159" s="196">
        <v>0</v>
      </c>
      <c r="E159" s="196">
        <v>0</v>
      </c>
      <c r="F159" s="196">
        <v>0</v>
      </c>
      <c r="G159" s="191"/>
    </row>
    <row r="160" spans="1:7" x14ac:dyDescent="0.2">
      <c r="A160" s="191" t="s">
        <v>412</v>
      </c>
      <c r="B160" s="195">
        <v>203</v>
      </c>
      <c r="C160" s="195">
        <v>248</v>
      </c>
      <c r="D160" s="195">
        <v>6707</v>
      </c>
      <c r="E160" s="195">
        <v>240</v>
      </c>
      <c r="F160" s="195">
        <v>5818</v>
      </c>
      <c r="G160" s="191"/>
    </row>
    <row r="161" spans="1:7" x14ac:dyDescent="0.2">
      <c r="A161" s="191" t="s">
        <v>413</v>
      </c>
      <c r="B161" s="195">
        <v>19644</v>
      </c>
      <c r="C161" s="195">
        <v>538</v>
      </c>
      <c r="D161" s="195">
        <v>11225</v>
      </c>
      <c r="E161" s="195">
        <v>182</v>
      </c>
      <c r="F161" s="195">
        <v>1035</v>
      </c>
      <c r="G161" s="191"/>
    </row>
    <row r="162" spans="1:7" x14ac:dyDescent="0.2">
      <c r="A162" s="191" t="s">
        <v>414</v>
      </c>
      <c r="B162" s="195">
        <v>53483</v>
      </c>
      <c r="C162" s="195">
        <v>6375</v>
      </c>
      <c r="D162" s="195">
        <v>179603</v>
      </c>
      <c r="E162" s="195">
        <v>18788</v>
      </c>
      <c r="F162" s="195">
        <v>114460</v>
      </c>
      <c r="G162" s="191"/>
    </row>
    <row r="163" spans="1:7" x14ac:dyDescent="0.2">
      <c r="A163" s="191" t="s">
        <v>415</v>
      </c>
      <c r="B163" s="196">
        <v>0</v>
      </c>
      <c r="C163" s="196">
        <v>0</v>
      </c>
      <c r="D163" s="196">
        <v>0</v>
      </c>
      <c r="E163" s="195">
        <v>21340</v>
      </c>
      <c r="F163" s="195">
        <v>5330</v>
      </c>
      <c r="G163" s="191"/>
    </row>
    <row r="164" spans="1:7" x14ac:dyDescent="0.2">
      <c r="A164" s="191" t="s">
        <v>416</v>
      </c>
      <c r="B164" s="196">
        <v>0</v>
      </c>
      <c r="C164" s="196">
        <v>0</v>
      </c>
      <c r="D164" s="196">
        <v>0</v>
      </c>
      <c r="E164" s="195">
        <v>13101</v>
      </c>
      <c r="F164" s="195">
        <v>15535</v>
      </c>
      <c r="G164" s="191"/>
    </row>
    <row r="165" spans="1:7" x14ac:dyDescent="0.2">
      <c r="A165" s="191" t="s">
        <v>417</v>
      </c>
      <c r="B165" s="196">
        <v>0</v>
      </c>
      <c r="C165" s="196">
        <v>0</v>
      </c>
      <c r="D165" s="196">
        <v>0</v>
      </c>
      <c r="E165" s="195">
        <v>34441</v>
      </c>
      <c r="F165" s="195">
        <v>10205</v>
      </c>
      <c r="G165" s="191"/>
    </row>
    <row r="166" spans="1:7" x14ac:dyDescent="0.2">
      <c r="A166" s="191" t="s">
        <v>418</v>
      </c>
      <c r="B166" s="195">
        <v>15446</v>
      </c>
      <c r="C166" s="195">
        <v>130174</v>
      </c>
      <c r="D166" s="195">
        <v>117262</v>
      </c>
      <c r="E166" s="196">
        <v>0</v>
      </c>
      <c r="F166" s="196">
        <v>0</v>
      </c>
      <c r="G166" s="191"/>
    </row>
    <row r="167" spans="1:7" x14ac:dyDescent="0.2">
      <c r="A167" s="191" t="s">
        <v>419</v>
      </c>
      <c r="B167" s="195">
        <v>21529</v>
      </c>
      <c r="C167" s="195">
        <v>151703</v>
      </c>
      <c r="D167" s="195">
        <v>34441</v>
      </c>
      <c r="E167" s="196">
        <v>0</v>
      </c>
      <c r="F167" s="196">
        <v>0</v>
      </c>
      <c r="G167" s="191"/>
    </row>
    <row r="168" spans="1:7" x14ac:dyDescent="0.2">
      <c r="A168" s="191" t="s">
        <v>420</v>
      </c>
      <c r="B168" s="195">
        <v>6083</v>
      </c>
      <c r="C168" s="195">
        <v>21529</v>
      </c>
      <c r="D168" s="195">
        <v>151703</v>
      </c>
      <c r="E168" s="196">
        <v>0</v>
      </c>
      <c r="F168" s="196">
        <v>0</v>
      </c>
      <c r="G168" s="191"/>
    </row>
    <row r="169" spans="1:7" x14ac:dyDescent="0.2">
      <c r="A169" s="191" t="s">
        <v>421</v>
      </c>
      <c r="B169" s="195">
        <v>18962</v>
      </c>
      <c r="C169" s="195">
        <v>17793</v>
      </c>
      <c r="D169" s="195">
        <v>10168</v>
      </c>
      <c r="E169" s="195">
        <v>6597</v>
      </c>
      <c r="F169" s="195">
        <v>15173</v>
      </c>
      <c r="G169" s="191"/>
    </row>
    <row r="170" spans="1:7" x14ac:dyDescent="0.2">
      <c r="A170" s="191" t="s">
        <v>422</v>
      </c>
      <c r="B170" s="195">
        <v>36993</v>
      </c>
      <c r="C170" s="195">
        <v>25279</v>
      </c>
      <c r="D170" s="195">
        <v>36802</v>
      </c>
      <c r="E170" s="195">
        <v>2271</v>
      </c>
      <c r="F170" s="195">
        <v>2308</v>
      </c>
      <c r="G170" s="19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FFE3-651D-455D-BAE3-AFDA626F17DB}">
  <sheetPr>
    <tabColor theme="4"/>
  </sheetPr>
  <dimension ref="B1:AM664"/>
  <sheetViews>
    <sheetView showGridLines="0" zoomScaleNormal="100" workbookViewId="0">
      <pane xSplit="3" ySplit="38" topLeftCell="D111" activePane="bottomRight" state="frozen"/>
      <selection pane="topRight" activeCell="L1" sqref="L1"/>
      <selection pane="bottomLeft" activeCell="L1" sqref="L1"/>
      <selection pane="bottomRight" activeCell="AK125" sqref="AK125"/>
    </sheetView>
  </sheetViews>
  <sheetFormatPr defaultColWidth="9.140625" defaultRowHeight="15" outlineLevelRow="3" outlineLevelCol="2" x14ac:dyDescent="0.25"/>
  <cols>
    <col min="1" max="1" width="2.7109375" style="19" customWidth="1"/>
    <col min="2" max="2" width="50" style="19" customWidth="1"/>
    <col min="3" max="3" width="2.7109375" customWidth="1"/>
    <col min="4" max="4" width="12.5703125" style="25" bestFit="1" customWidth="1"/>
    <col min="5" max="8" width="12" style="25" customWidth="1"/>
    <col min="9" max="11" width="12" style="25" hidden="1" customWidth="1" outlineLevel="2"/>
    <col min="12" max="12" width="2.7109375" customWidth="1" collapsed="1"/>
    <col min="13" max="17" width="12.7109375" style="25" customWidth="1"/>
    <col min="18" max="19" width="2.7109375" style="19" customWidth="1"/>
    <col min="20" max="24" width="12" style="19" hidden="1" customWidth="1" outlineLevel="1"/>
    <col min="25" max="25" width="2.7109375" hidden="1" customWidth="1" outlineLevel="1"/>
    <col min="26" max="30" width="12" style="19" hidden="1" customWidth="1" outlineLevel="1"/>
    <col min="31" max="31" width="12" style="19" customWidth="1" collapsed="1"/>
    <col min="32" max="183" width="12" style="19" customWidth="1"/>
    <col min="184" max="16384" width="9.140625" style="19"/>
  </cols>
  <sheetData>
    <row r="1" spans="2:28" ht="6.95" hidden="1" customHeight="1" outlineLevel="1" x14ac:dyDescent="0.25">
      <c r="I1" s="91"/>
      <c r="J1" s="79"/>
      <c r="K1" s="67"/>
      <c r="R1"/>
    </row>
    <row r="2" spans="2:28" hidden="1" outlineLevel="1" x14ac:dyDescent="0.25">
      <c r="B2" s="192" t="s">
        <v>423</v>
      </c>
      <c r="D2" s="194" t="s">
        <v>111</v>
      </c>
      <c r="I2" s="91"/>
      <c r="J2" s="79"/>
      <c r="K2" s="67"/>
      <c r="M2" s="194" t="s">
        <v>213</v>
      </c>
      <c r="N2" s="194" t="s">
        <v>214</v>
      </c>
      <c r="O2" s="194" t="s">
        <v>215</v>
      </c>
      <c r="P2" s="194" t="s">
        <v>216</v>
      </c>
      <c r="Q2" s="194" t="s">
        <v>217</v>
      </c>
      <c r="R2"/>
    </row>
    <row r="3" spans="2:28" ht="6.95" customHeight="1" collapsed="1" x14ac:dyDescent="0.25"/>
    <row r="5" spans="2:28" x14ac:dyDescent="0.25">
      <c r="R5" s="25"/>
      <c r="S5" s="25"/>
      <c r="T5" s="25"/>
      <c r="X5" s="25"/>
    </row>
    <row r="7" spans="2:28" ht="6.95" customHeight="1" x14ac:dyDescent="0.25"/>
    <row r="8" spans="2:28" s="28" customFormat="1" ht="23.25" x14ac:dyDescent="0.35">
      <c r="B8" s="29" t="s">
        <v>424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30"/>
      <c r="P8" s="30"/>
      <c r="Q8" s="30"/>
      <c r="Y8"/>
    </row>
    <row r="9" spans="2:28" s="48" customFormat="1" ht="6.95" customHeight="1" x14ac:dyDescent="0.25">
      <c r="C9" s="2"/>
      <c r="D9" s="49"/>
      <c r="E9" s="49"/>
      <c r="F9" s="49"/>
      <c r="G9" s="49"/>
      <c r="H9" s="49"/>
      <c r="I9" s="49"/>
      <c r="J9" s="49"/>
      <c r="K9" s="49"/>
      <c r="L9" s="2"/>
      <c r="M9" s="49"/>
      <c r="N9" s="49"/>
      <c r="O9" s="49"/>
      <c r="P9" s="49"/>
      <c r="Q9" s="49"/>
      <c r="Y9"/>
    </row>
    <row r="10" spans="2:28" s="48" customFormat="1" x14ac:dyDescent="0.25">
      <c r="B10" s="250"/>
      <c r="C10" s="256"/>
      <c r="D10" s="49"/>
      <c r="E10" s="49"/>
      <c r="F10" s="49"/>
      <c r="G10" s="114" t="s">
        <v>425</v>
      </c>
      <c r="H10" s="308" t="b">
        <v>0</v>
      </c>
      <c r="I10" s="49"/>
      <c r="J10" s="49"/>
      <c r="K10" s="49"/>
      <c r="L10" s="256"/>
      <c r="M10" s="49"/>
      <c r="N10" s="49"/>
      <c r="O10" s="49"/>
      <c r="P10" s="49"/>
      <c r="Q10" s="49"/>
      <c r="T10" s="22"/>
      <c r="U10" s="22"/>
      <c r="V10" s="22"/>
      <c r="W10" s="22"/>
      <c r="Y10"/>
    </row>
    <row r="11" spans="2:28" s="48" customFormat="1" ht="6.95" customHeight="1" x14ac:dyDescent="0.25">
      <c r="B11" s="250"/>
      <c r="C11" s="256"/>
      <c r="D11" s="49"/>
      <c r="E11" s="49"/>
      <c r="F11" s="49"/>
      <c r="G11" s="49"/>
      <c r="H11" s="49"/>
      <c r="I11" s="49"/>
      <c r="J11" s="49"/>
      <c r="K11" s="49"/>
      <c r="L11" s="256"/>
      <c r="M11" s="49"/>
      <c r="N11" s="49"/>
      <c r="O11" s="49"/>
      <c r="P11" s="49"/>
      <c r="Q11" s="49"/>
      <c r="T11" s="19"/>
      <c r="U11" s="19"/>
      <c r="V11" s="19"/>
      <c r="W11" s="19"/>
      <c r="Y11"/>
    </row>
    <row r="12" spans="2:28" s="22" customFormat="1" hidden="1" outlineLevel="1" x14ac:dyDescent="0.25">
      <c r="B12" s="257" t="s">
        <v>220</v>
      </c>
      <c r="C12" s="255"/>
      <c r="D12" s="53">
        <f>D38</f>
        <v>45657</v>
      </c>
      <c r="E12" s="53">
        <f>E38</f>
        <v>45291</v>
      </c>
      <c r="F12" s="53">
        <f t="shared" ref="F12:H12" si="0">F38</f>
        <v>44926</v>
      </c>
      <c r="G12" s="53">
        <f t="shared" si="0"/>
        <v>44561</v>
      </c>
      <c r="H12" s="53">
        <f t="shared" si="0"/>
        <v>44196</v>
      </c>
      <c r="I12" s="94" t="s">
        <v>221</v>
      </c>
      <c r="J12" s="82" t="s">
        <v>222</v>
      </c>
      <c r="K12" s="70" t="s">
        <v>223</v>
      </c>
      <c r="L12" s="53"/>
      <c r="M12" s="53">
        <f t="shared" ref="M12:P12" si="1">M38</f>
        <v>43830</v>
      </c>
      <c r="N12" s="53">
        <f t="shared" si="1"/>
        <v>43465</v>
      </c>
      <c r="O12" s="53">
        <f t="shared" si="1"/>
        <v>43100</v>
      </c>
      <c r="P12" s="53">
        <f t="shared" si="1"/>
        <v>42735</v>
      </c>
      <c r="Q12" s="53" t="s">
        <v>224</v>
      </c>
      <c r="T12" s="19"/>
      <c r="U12" s="19"/>
      <c r="V12" s="19"/>
      <c r="W12" s="19"/>
      <c r="Y12"/>
      <c r="AB12"/>
    </row>
    <row r="13" spans="2:28" hidden="1" outlineLevel="2" x14ac:dyDescent="0.25">
      <c r="B13" s="251" t="str">
        <f>B40 &amp; "% YoY"</f>
        <v>Lease revenues &amp; fees% YoY</v>
      </c>
      <c r="C13" s="255"/>
      <c r="D13" s="260">
        <f t="shared" ref="D13:H17" ca="1" si="2">AVERAGE($M13:$P13)</f>
        <v>8.4599262662050811E-2</v>
      </c>
      <c r="E13" s="260">
        <f t="shared" ca="1" si="2"/>
        <v>8.4599262662050811E-2</v>
      </c>
      <c r="F13" s="260">
        <f t="shared" ca="1" si="2"/>
        <v>8.4599262662050811E-2</v>
      </c>
      <c r="G13" s="260">
        <f t="shared" ca="1" si="2"/>
        <v>8.4599262662050811E-2</v>
      </c>
      <c r="H13" s="260">
        <f t="shared" ca="1" si="2"/>
        <v>8.4599262662050811E-2</v>
      </c>
      <c r="I13" s="304"/>
      <c r="J13" s="305"/>
      <c r="K13" s="268"/>
      <c r="L13" s="255"/>
      <c r="M13" s="260">
        <f ca="1">IFERROR(M40 / N40 - 1, 0)</f>
        <v>5.4777553617395336E-2</v>
      </c>
      <c r="N13" s="260">
        <f t="shared" ref="N13:O13" ca="1" si="3">IFERROR(N40 / O40 - 1, 0)</f>
        <v>0.16871600886731719</v>
      </c>
      <c r="O13" s="260">
        <f t="shared" ca="1" si="3"/>
        <v>7.8899995109363186E-2</v>
      </c>
      <c r="P13" s="260">
        <f ca="1">IFERROR(P40 / Q40 - 1, 0)</f>
        <v>3.6003493054127533E-2</v>
      </c>
      <c r="Q13" s="255"/>
      <c r="AB13"/>
    </row>
    <row r="14" spans="2:28" hidden="1" outlineLevel="2" x14ac:dyDescent="0.25">
      <c r="B14" s="251" t="str">
        <f t="shared" ref="B14:B15" si="4">B41 &amp; "% YoY"</f>
        <v>Retail sales% YoY</v>
      </c>
      <c r="C14" s="255"/>
      <c r="D14" s="260">
        <f t="shared" ca="1" si="2"/>
        <v>4.9363856891528002E-2</v>
      </c>
      <c r="E14" s="260">
        <f t="shared" ca="1" si="2"/>
        <v>4.9363856891528002E-2</v>
      </c>
      <c r="F14" s="260">
        <f t="shared" ca="1" si="2"/>
        <v>4.9363856891528002E-2</v>
      </c>
      <c r="G14" s="260">
        <f t="shared" ca="1" si="2"/>
        <v>4.9363856891528002E-2</v>
      </c>
      <c r="H14" s="260">
        <f t="shared" ca="1" si="2"/>
        <v>4.9363856891528002E-2</v>
      </c>
      <c r="I14" s="304"/>
      <c r="J14" s="305"/>
      <c r="K14" s="268"/>
      <c r="L14" s="255"/>
      <c r="M14" s="260">
        <f t="shared" ref="M14:O14" ca="1" si="5">IFERROR(M41 / N41 - 1, 0)</f>
        <v>0.23034121070640534</v>
      </c>
      <c r="N14" s="260">
        <f t="shared" ca="1" si="5"/>
        <v>0.13857636992535949</v>
      </c>
      <c r="O14" s="260">
        <f t="shared" ca="1" si="5"/>
        <v>-6.6387925759738953E-2</v>
      </c>
      <c r="P14" s="260">
        <f ca="1">IFERROR(P41 / Q41 - 1, 0)</f>
        <v>-0.10507422730591387</v>
      </c>
      <c r="Q14" s="255"/>
      <c r="AB14"/>
    </row>
    <row r="15" spans="2:28" hidden="1" outlineLevel="2" x14ac:dyDescent="0.25">
      <c r="B15" s="251" t="str">
        <f t="shared" si="4"/>
        <v>Non-retail sales% YoY</v>
      </c>
      <c r="C15" s="255"/>
      <c r="D15" s="260">
        <f t="shared" ca="1" si="2"/>
        <v>-0.22162679777279001</v>
      </c>
      <c r="E15" s="260">
        <f t="shared" ca="1" si="2"/>
        <v>-0.22162679777279001</v>
      </c>
      <c r="F15" s="260">
        <f t="shared" ca="1" si="2"/>
        <v>-0.22162679777279001</v>
      </c>
      <c r="G15" s="260">
        <f t="shared" ca="1" si="2"/>
        <v>-0.22162679777279001</v>
      </c>
      <c r="H15" s="260">
        <f t="shared" ca="1" si="2"/>
        <v>-0.22162679777279001</v>
      </c>
      <c r="I15" s="304"/>
      <c r="J15" s="305"/>
      <c r="K15" s="268"/>
      <c r="L15" s="255"/>
      <c r="M15" s="260">
        <f ca="1">IFERROR(M42 / N42 - 1, 0)</f>
        <v>-0.31994287423647361</v>
      </c>
      <c r="N15" s="260">
        <f ca="1">IFERROR(N42 / O42 - 1, 0)</f>
        <v>-0.23308159391385108</v>
      </c>
      <c r="O15" s="260">
        <f ca="1">IFERROR(O42 / P42 - 1, 0)</f>
        <v>-0.12665537767494162</v>
      </c>
      <c r="P15" s="260">
        <f ca="1">IFERROR(P42 / Q42 - 1, 0)</f>
        <v>-0.20682734526589375</v>
      </c>
      <c r="Q15" s="255"/>
      <c r="AB15"/>
    </row>
    <row r="16" spans="2:28" hidden="1" outlineLevel="2" x14ac:dyDescent="0.25">
      <c r="B16" s="251" t="str">
        <f>B43 &amp; " as % of Revenue QoQ"</f>
        <v>Franchise royalties &amp; fees as % of Revenue QoQ</v>
      </c>
      <c r="C16" s="255"/>
      <c r="D16" s="258">
        <f ca="1">$J16 + $I16 * D$12</f>
        <v>-7.9334237577743938E-3</v>
      </c>
      <c r="E16" s="258">
        <f ca="1">$J16 + $I16 * E$12</f>
        <v>-4.6324031695843537E-3</v>
      </c>
      <c r="F16" s="258">
        <f ca="1">$J16 + $I16 * F$12</f>
        <v>-1.3404017633293352E-3</v>
      </c>
      <c r="G16" s="258">
        <f ca="1">$J16 + $I16 * G$12</f>
        <v>1.9515996429257387E-3</v>
      </c>
      <c r="H16" s="258">
        <f ca="1">$J16 + $I16 * H$12</f>
        <v>5.2436010491808127E-3</v>
      </c>
      <c r="I16" s="304">
        <f ca="1">SLOPE($M16:$Q16, $M$12:$Q$12)</f>
        <v>-9.019181934945375E-6</v>
      </c>
      <c r="J16" s="305">
        <f ca="1">INTERCEPT($M16:$Q16, $M$12:$Q$12)</f>
        <v>0.4038553658460266</v>
      </c>
      <c r="K16" s="268">
        <f ca="1">RSQ($M16:$Q16, $M$12:$Q$12)</f>
        <v>0.99371144698002134</v>
      </c>
      <c r="L16" s="255"/>
      <c r="M16" s="258">
        <f t="shared" ref="M16:P17" ca="1" si="6">M43 / SUM(M$40:M$42)</f>
        <v>8.6211275904706525E-3</v>
      </c>
      <c r="N16" s="258">
        <f t="shared" ca="1" si="6"/>
        <v>1.1966778737558916E-2</v>
      </c>
      <c r="O16" s="258">
        <f t="shared" ca="1" si="6"/>
        <v>1.4638795202715384E-2</v>
      </c>
      <c r="P16" s="258">
        <f t="shared" ca="1" si="6"/>
        <v>1.8703793456268703E-2</v>
      </c>
      <c r="Q16" s="255"/>
      <c r="AB16"/>
    </row>
    <row r="17" spans="2:28" hidden="1" outlineLevel="2" x14ac:dyDescent="0.25">
      <c r="B17" s="251" t="str">
        <f>B44 &amp; " as % of Revenue QoQ"</f>
        <v>Interest &amp; fees on loans receivable as % of Revenue QoQ</v>
      </c>
      <c r="C17" s="255"/>
      <c r="D17" s="260">
        <f t="shared" ca="1" si="2"/>
        <v>9.3277124322785378E-3</v>
      </c>
      <c r="E17" s="260">
        <f t="shared" ca="1" si="2"/>
        <v>9.3277124322785378E-3</v>
      </c>
      <c r="F17" s="260">
        <f t="shared" ca="1" si="2"/>
        <v>9.3277124322785378E-3</v>
      </c>
      <c r="G17" s="260">
        <f t="shared" ca="1" si="2"/>
        <v>9.3277124322785378E-3</v>
      </c>
      <c r="H17" s="260">
        <f t="shared" ca="1" si="2"/>
        <v>9.3277124322785378E-3</v>
      </c>
      <c r="I17" s="304"/>
      <c r="J17" s="305"/>
      <c r="K17" s="268"/>
      <c r="L17" s="255"/>
      <c r="M17" s="258">
        <f t="shared" ca="1" si="6"/>
        <v>9.0373306274118947E-3</v>
      </c>
      <c r="N17" s="258">
        <f t="shared" ca="1" si="6"/>
        <v>9.9648833856571147E-3</v>
      </c>
      <c r="O17" s="258">
        <f t="shared" ca="1" si="6"/>
        <v>1.0589915126037425E-2</v>
      </c>
      <c r="P17" s="258">
        <f t="shared" ca="1" si="6"/>
        <v>7.718720590007719E-3</v>
      </c>
      <c r="Q17" s="255"/>
      <c r="AB17"/>
    </row>
    <row r="18" spans="2:28" hidden="1" outlineLevel="2" x14ac:dyDescent="0.25">
      <c r="B18" s="251" t="str">
        <f>B47 &amp; " as % of Revenue QoQ"</f>
        <v>Depreciation of lease merchandise as % of Revenue QoQ</v>
      </c>
      <c r="C18" s="255"/>
      <c r="D18" s="295">
        <f t="shared" ref="D18:G18" ca="1" si="7">$M18</f>
        <v>0.50861300466874593</v>
      </c>
      <c r="E18" s="295">
        <f t="shared" ca="1" si="7"/>
        <v>0.50861300466874593</v>
      </c>
      <c r="F18" s="295">
        <f t="shared" ca="1" si="7"/>
        <v>0.50861300466874593</v>
      </c>
      <c r="G18" s="295">
        <f t="shared" ca="1" si="7"/>
        <v>0.50861300466874593</v>
      </c>
      <c r="H18" s="295">
        <f ca="1">$M18</f>
        <v>0.50861300466874593</v>
      </c>
      <c r="I18" s="304">
        <f ca="1">SLOPE($M18:$Q18, $M$12:$Q$12)</f>
        <v>8.0473235922586914E-5</v>
      </c>
      <c r="J18" s="305">
        <f ca="1">INTERCEPT($M18:$Q18, $M$12:$Q$12)</f>
        <v>-3.0262463842658058</v>
      </c>
      <c r="K18" s="268">
        <f ca="1">RSQ($M18:$Q18, $M$12:$Q$12)</f>
        <v>0.95596885753623206</v>
      </c>
      <c r="L18" s="255"/>
      <c r="M18" s="258">
        <f ca="1">M47 / SUM(M$40:M$42)</f>
        <v>0.50861300466874593</v>
      </c>
      <c r="N18" s="258">
        <f ca="1">N47 / SUM(N$40:N$42)</f>
        <v>0.4613956230668973</v>
      </c>
      <c r="O18" s="258">
        <f ca="1">O47 / SUM(O$40:O$42)</f>
        <v>0.4392520927400636</v>
      </c>
      <c r="P18" s="258">
        <f ca="1">P47 / SUM(P$40:P$42)</f>
        <v>0.41808507773854309</v>
      </c>
      <c r="Q18" s="255"/>
      <c r="AB18"/>
    </row>
    <row r="19" spans="2:28" customFormat="1" ht="6.95" hidden="1" customHeight="1" outlineLevel="2" x14ac:dyDescent="0.25">
      <c r="B19" s="255"/>
      <c r="C19" s="255"/>
      <c r="D19" s="255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T19" s="19"/>
      <c r="U19" s="19"/>
      <c r="V19" s="19"/>
      <c r="W19" s="19"/>
    </row>
    <row r="20" spans="2:28" hidden="1" outlineLevel="2" x14ac:dyDescent="0.25">
      <c r="B20" s="251" t="str">
        <f>B48 &amp; " as % of Revenue"</f>
        <v>Retail cost of sales as % of Revenue</v>
      </c>
      <c r="C20" s="255"/>
      <c r="D20" s="295">
        <f t="shared" ref="D20:H24" ca="1" si="8">AVERAGE($M20:$P20)</f>
        <v>0.63245111338492133</v>
      </c>
      <c r="E20" s="295">
        <f t="shared" ca="1" si="8"/>
        <v>0.63245111338492133</v>
      </c>
      <c r="F20" s="295">
        <f t="shared" ca="1" si="8"/>
        <v>0.63245111338492133</v>
      </c>
      <c r="G20" s="295">
        <f t="shared" ca="1" si="8"/>
        <v>0.63245111338492133</v>
      </c>
      <c r="H20" s="295">
        <f t="shared" ca="1" si="8"/>
        <v>0.63245111338492133</v>
      </c>
      <c r="I20" s="304"/>
      <c r="J20" s="305"/>
      <c r="K20" s="268"/>
      <c r="L20" s="255"/>
      <c r="M20" s="258">
        <f t="shared" ref="M20:P21" ca="1" si="9">M48 / M41</f>
        <v>0.62442168737329107</v>
      </c>
      <c r="N20" s="258">
        <f t="shared" ca="1" si="9"/>
        <v>0.63378209842985511</v>
      </c>
      <c r="O20" s="258">
        <f t="shared" ca="1" si="9"/>
        <v>0.64001456399053336</v>
      </c>
      <c r="P20" s="258">
        <f t="shared" ca="1" si="9"/>
        <v>0.63158610374600588</v>
      </c>
      <c r="Q20" s="255"/>
      <c r="AB20"/>
    </row>
    <row r="21" spans="2:28" hidden="1" outlineLevel="2" x14ac:dyDescent="0.25">
      <c r="B21" s="251" t="str">
        <f>B49 &amp; " as % of Revenue"</f>
        <v>Non-retail cost of sales as % of Revenue</v>
      </c>
      <c r="C21" s="255"/>
      <c r="D21" s="295">
        <f t="shared" ca="1" si="8"/>
        <v>0.85766715270452276</v>
      </c>
      <c r="E21" s="295">
        <f t="shared" ca="1" si="8"/>
        <v>0.85766715270452276</v>
      </c>
      <c r="F21" s="295">
        <f t="shared" ca="1" si="8"/>
        <v>0.85766715270452276</v>
      </c>
      <c r="G21" s="295">
        <f t="shared" ca="1" si="8"/>
        <v>0.85766715270452276</v>
      </c>
      <c r="H21" s="295">
        <f t="shared" ca="1" si="8"/>
        <v>0.85766715270452276</v>
      </c>
      <c r="I21" s="304"/>
      <c r="J21" s="305"/>
      <c r="K21" s="268"/>
      <c r="L21" s="255"/>
      <c r="M21" s="258">
        <f t="shared" ca="1" si="9"/>
        <v>0.80332742107130184</v>
      </c>
      <c r="N21" s="258">
        <f t="shared" ca="1" si="9"/>
        <v>0.84038559890380293</v>
      </c>
      <c r="O21" s="258">
        <f t="shared" ca="1" si="9"/>
        <v>0.89307426744568974</v>
      </c>
      <c r="P21" s="258">
        <f t="shared" ca="1" si="9"/>
        <v>0.89388132339729709</v>
      </c>
      <c r="Q21" s="255"/>
      <c r="AB21"/>
    </row>
    <row r="22" spans="2:28" hidden="1" outlineLevel="2" x14ac:dyDescent="0.25">
      <c r="B22" s="251" t="s">
        <v>426</v>
      </c>
      <c r="C22" s="255"/>
      <c r="D22" s="260">
        <f t="shared" ref="D22:G22" ca="1" si="10">IF($H$10, AVERAGE($N22:$P22), $M22)</f>
        <v>0.39321362123718545</v>
      </c>
      <c r="E22" s="260">
        <f t="shared" ca="1" si="10"/>
        <v>0.39321362123718545</v>
      </c>
      <c r="F22" s="260">
        <f t="shared" ca="1" si="10"/>
        <v>0.39321362123718545</v>
      </c>
      <c r="G22" s="260">
        <f t="shared" ca="1" si="10"/>
        <v>0.39321362123718545</v>
      </c>
      <c r="H22" s="260">
        <f ca="1">IF($H$10, AVERAGE($N22:$P22), $M22)</f>
        <v>0.39321362123718545</v>
      </c>
      <c r="I22" s="279"/>
      <c r="J22" s="279"/>
      <c r="K22" s="262"/>
      <c r="L22" s="255"/>
      <c r="M22" s="260">
        <f ca="1">M50 / SUM(M40:M42)</f>
        <v>0.39321362123718545</v>
      </c>
      <c r="N22" s="260">
        <f t="shared" ref="N22:P22" ca="1" si="11">N50 / SUM(N40:N42)</f>
        <v>0.43216132867960089</v>
      </c>
      <c r="O22" s="260">
        <f t="shared" ca="1" si="11"/>
        <v>0.42571458806670448</v>
      </c>
      <c r="P22" s="260">
        <f t="shared" ca="1" si="11"/>
        <v>0.4333077538523083</v>
      </c>
      <c r="Q22" s="255"/>
      <c r="AB22"/>
    </row>
    <row r="23" spans="2:28" hidden="1" outlineLevel="2" x14ac:dyDescent="0.25">
      <c r="B23" s="251" t="s">
        <v>427</v>
      </c>
      <c r="C23" s="255"/>
      <c r="D23" s="295">
        <f t="shared" ca="1" si="8"/>
        <v>2.072097397980649E-2</v>
      </c>
      <c r="E23" s="295">
        <f t="shared" ca="1" si="8"/>
        <v>2.072097397980649E-2</v>
      </c>
      <c r="F23" s="295">
        <f t="shared" ca="1" si="8"/>
        <v>2.072097397980649E-2</v>
      </c>
      <c r="G23" s="295">
        <f t="shared" ca="1" si="8"/>
        <v>2.072097397980649E-2</v>
      </c>
      <c r="H23" s="295">
        <f t="shared" ca="1" si="8"/>
        <v>2.072097397980649E-2</v>
      </c>
      <c r="I23" s="279"/>
      <c r="J23" s="279"/>
      <c r="K23" s="262"/>
      <c r="L23" s="255"/>
      <c r="M23" s="258">
        <f ca="1">M57 /M74</f>
        <v>2.3786427119184616E-2</v>
      </c>
      <c r="N23" s="258">
        <f t="shared" ref="N23:P23" ca="1" si="12">N57 /N74</f>
        <v>5.9616824025317452E-3</v>
      </c>
      <c r="O23" s="258">
        <f t="shared" ca="1" si="12"/>
        <v>2.13094574507618E-2</v>
      </c>
      <c r="P23" s="258">
        <f t="shared" ca="1" si="12"/>
        <v>3.1826328946747792E-2</v>
      </c>
      <c r="Q23" s="255"/>
      <c r="AB23"/>
    </row>
    <row r="24" spans="2:28" hidden="1" outlineLevel="2" x14ac:dyDescent="0.25">
      <c r="B24" s="251" t="s">
        <v>226</v>
      </c>
      <c r="C24" s="255"/>
      <c r="D24" s="295">
        <f t="shared" ca="1" si="8"/>
        <v>5.2809857701759166E-2</v>
      </c>
      <c r="E24" s="295">
        <f t="shared" ca="1" si="8"/>
        <v>5.2809857701759166E-2</v>
      </c>
      <c r="F24" s="295">
        <f t="shared" ca="1" si="8"/>
        <v>5.2809857701759166E-2</v>
      </c>
      <c r="G24" s="295">
        <f t="shared" ca="1" si="8"/>
        <v>5.2809857701759166E-2</v>
      </c>
      <c r="H24" s="295">
        <f t="shared" ca="1" si="8"/>
        <v>5.2809857701759166E-2</v>
      </c>
      <c r="I24" s="304"/>
      <c r="J24" s="305"/>
      <c r="K24" s="268"/>
      <c r="L24" s="255"/>
      <c r="M24" s="258">
        <f ca="1">M58 / SUM(M81)</f>
        <v>5.9366482272630257E-2</v>
      </c>
      <c r="N24" s="258">
        <f ca="1">N58 / SUM(N81)</f>
        <v>2.5446198471061141E-2</v>
      </c>
      <c r="O24" s="258">
        <f ca="1">O58 / SUM(O81)</f>
        <v>5.9169074665737079E-2</v>
      </c>
      <c r="P24" s="258">
        <f ca="1">P58 / SUM(P81)</f>
        <v>6.7257675397608171E-2</v>
      </c>
      <c r="Q24" s="255"/>
      <c r="AB24"/>
    </row>
    <row r="25" spans="2:28" hidden="1" outlineLevel="2" x14ac:dyDescent="0.25">
      <c r="B25" s="251" t="s">
        <v>227</v>
      </c>
      <c r="C25" s="255"/>
      <c r="D25" s="260">
        <f t="shared" ref="D25:G25" ca="1" si="13">AVERAGE($N25:$P25)</f>
        <v>0.42637927450324192</v>
      </c>
      <c r="E25" s="260">
        <f t="shared" ca="1" si="13"/>
        <v>0.42637927450324192</v>
      </c>
      <c r="F25" s="260">
        <f t="shared" ca="1" si="13"/>
        <v>0.42637927450324192</v>
      </c>
      <c r="G25" s="260">
        <f t="shared" ca="1" si="13"/>
        <v>0.42637927450324192</v>
      </c>
      <c r="H25" s="260">
        <f ca="1">AVERAGE($N25:$P25)</f>
        <v>0.42637927450324192</v>
      </c>
      <c r="I25" s="304"/>
      <c r="J25" s="305"/>
      <c r="K25" s="268"/>
      <c r="L25" s="255"/>
      <c r="M25" s="260">
        <f ca="1">M62 / M61</f>
        <v>-52.767641996557657</v>
      </c>
      <c r="N25" s="260">
        <f ca="1">N62 / N61</f>
        <v>0.48403381684272401</v>
      </c>
      <c r="O25" s="260">
        <f ca="1">O62 / O61</f>
        <v>0.31400416229388639</v>
      </c>
      <c r="P25" s="260">
        <f ca="1">P62 / P61</f>
        <v>0.48109984437311548</v>
      </c>
      <c r="Q25" s="255"/>
      <c r="AB25"/>
    </row>
    <row r="26" spans="2:28" hidden="1" outlineLevel="1" collapsed="1" x14ac:dyDescent="0.25">
      <c r="B26" s="251"/>
      <c r="C26" s="255"/>
      <c r="D26" s="263"/>
      <c r="E26" s="263"/>
      <c r="F26" s="263"/>
      <c r="G26" s="263"/>
      <c r="H26" s="263"/>
      <c r="I26" s="320"/>
      <c r="J26" s="321"/>
      <c r="K26" s="322"/>
      <c r="L26" s="255"/>
      <c r="M26" s="263"/>
      <c r="N26" s="263"/>
      <c r="O26" s="263"/>
      <c r="P26" s="263"/>
      <c r="Q26" s="255"/>
      <c r="AB26"/>
    </row>
    <row r="27" spans="2:28" hidden="1" outlineLevel="2" x14ac:dyDescent="0.25">
      <c r="B27" s="251" t="str">
        <f>B72 &amp; " as a % of sales"</f>
        <v>Current Assets as a % of sales</v>
      </c>
      <c r="C27" s="255"/>
      <c r="D27" s="260">
        <f t="shared" ref="D27:H28" ca="1" si="14">AVERAGE($M27:$O27)</f>
        <v>0.42029657334138631</v>
      </c>
      <c r="E27" s="260">
        <f t="shared" ca="1" si="14"/>
        <v>0.42029657334138631</v>
      </c>
      <c r="F27" s="260">
        <f t="shared" ca="1" si="14"/>
        <v>0.42029657334138631</v>
      </c>
      <c r="G27" s="260">
        <f t="shared" ca="1" si="14"/>
        <v>0.42029657334138631</v>
      </c>
      <c r="H27" s="260">
        <f ca="1">AVERAGE($M27:$O27)</f>
        <v>0.42029657334138631</v>
      </c>
      <c r="I27" s="304">
        <f ca="1">SLOPE($M27:$Q27, $M$12:$Q$12)</f>
        <v>-5.0267449634059862E-5</v>
      </c>
      <c r="J27" s="305">
        <f ca="1">INTERCEPT($M27:$Q27, $M$12:$Q$12)</f>
        <v>2.6118522386072942</v>
      </c>
      <c r="K27" s="268">
        <f ca="1">RSQ($M27:$Q27, $M$12:$Q$12)</f>
        <v>0.48268052609392642</v>
      </c>
      <c r="L27" s="255"/>
      <c r="M27" s="260">
        <f ca="1">M72 / SUM(M$40:M$42)</f>
        <v>0.43079438306409501</v>
      </c>
      <c r="N27" s="260">
        <f t="shared" ref="N27:P27" ca="1" si="15">N72 / SUM(N$40:N$42)</f>
        <v>0.40269151719208074</v>
      </c>
      <c r="O27" s="260">
        <f t="shared" ca="1" si="15"/>
        <v>0.42740381976798308</v>
      </c>
      <c r="P27" s="260">
        <f t="shared" ca="1" si="15"/>
        <v>0.48371567926023373</v>
      </c>
      <c r="Q27" s="255"/>
      <c r="AB27"/>
    </row>
    <row r="28" spans="2:28" hidden="1" outlineLevel="2" x14ac:dyDescent="0.25">
      <c r="B28" s="251" t="str">
        <f>B75 &amp; " as a % of sales"</f>
        <v>Long Term Assets as a % of sales</v>
      </c>
      <c r="C28" s="255"/>
      <c r="D28" s="260">
        <f t="shared" ca="1" si="14"/>
        <v>0.38688715351846503</v>
      </c>
      <c r="E28" s="260">
        <f t="shared" ca="1" si="14"/>
        <v>0.38688715351846503</v>
      </c>
      <c r="F28" s="260">
        <f t="shared" ca="1" si="14"/>
        <v>0.38688715351846503</v>
      </c>
      <c r="G28" s="260">
        <f t="shared" ca="1" si="14"/>
        <v>0.38688715351846503</v>
      </c>
      <c r="H28" s="260">
        <f t="shared" ca="1" si="14"/>
        <v>0.38688715351846503</v>
      </c>
      <c r="I28" s="304"/>
      <c r="J28" s="305"/>
      <c r="K28" s="268"/>
      <c r="L28" s="255"/>
      <c r="M28" s="260">
        <f ca="1">M75 / SUM(M$40:M$42)</f>
        <v>0.41961105387817937</v>
      </c>
      <c r="N28" s="260">
        <f t="shared" ref="N28:P28" ca="1" si="16">N75 / SUM(N$40:N$42)</f>
        <v>0.3521092799345038</v>
      </c>
      <c r="O28" s="260">
        <f t="shared" ca="1" si="16"/>
        <v>0.38894112674271192</v>
      </c>
      <c r="P28" s="260">
        <f t="shared" ca="1" si="16"/>
        <v>0.35474508989360476</v>
      </c>
      <c r="Q28" s="255"/>
      <c r="AB28"/>
    </row>
    <row r="29" spans="2:28" hidden="1" outlineLevel="2" x14ac:dyDescent="0.25">
      <c r="B29" s="251" t="s">
        <v>428</v>
      </c>
      <c r="C29" s="255"/>
      <c r="D29" s="260">
        <f t="shared" ref="D29:G29" ca="1" si="17">$M29</f>
        <v>7.0351206769617175E-2</v>
      </c>
      <c r="E29" s="260">
        <f t="shared" ca="1" si="17"/>
        <v>7.0351206769617175E-2</v>
      </c>
      <c r="F29" s="260">
        <f t="shared" ca="1" si="17"/>
        <v>7.0351206769617175E-2</v>
      </c>
      <c r="G29" s="260">
        <f t="shared" ca="1" si="17"/>
        <v>7.0351206769617175E-2</v>
      </c>
      <c r="H29" s="260">
        <f ca="1">$M29</f>
        <v>7.0351206769617175E-2</v>
      </c>
      <c r="I29" s="279"/>
      <c r="J29" s="279"/>
      <c r="K29" s="268"/>
      <c r="L29" s="255"/>
      <c r="M29" s="260">
        <f t="shared" ref="M29:P30" ca="1" si="18">M79 / SUM(M$40:M$42)</f>
        <v>7.0351206769617175E-2</v>
      </c>
      <c r="N29" s="260">
        <f t="shared" ca="1" si="18"/>
        <v>7.8279528891032221E-2</v>
      </c>
      <c r="O29" s="260">
        <f t="shared" ca="1" si="18"/>
        <v>9.242410965118017E-2</v>
      </c>
      <c r="P29" s="260">
        <f t="shared" ca="1" si="18"/>
        <v>9.5447365249345453E-2</v>
      </c>
      <c r="Q29" s="255"/>
    </row>
    <row r="30" spans="2:28" hidden="1" outlineLevel="2" x14ac:dyDescent="0.25">
      <c r="B30" s="251" t="str">
        <f>B80</f>
        <v>Long-Term Liabilities</v>
      </c>
      <c r="C30" s="255"/>
      <c r="D30" s="260">
        <f t="shared" ref="D30:H30" ca="1" si="19">AVERAGE($M30:$P30)</f>
        <v>0.25162120391932746</v>
      </c>
      <c r="E30" s="260">
        <f t="shared" ca="1" si="19"/>
        <v>0.25162120391932746</v>
      </c>
      <c r="F30" s="260">
        <f t="shared" ca="1" si="19"/>
        <v>0.25162120391932746</v>
      </c>
      <c r="G30" s="260">
        <f t="shared" ca="1" si="19"/>
        <v>0.25162120391932746</v>
      </c>
      <c r="H30" s="260">
        <f t="shared" ca="1" si="19"/>
        <v>0.25162120391932746</v>
      </c>
      <c r="I30" s="279"/>
      <c r="J30" s="279"/>
      <c r="K30" s="268"/>
      <c r="L30" s="255"/>
      <c r="M30" s="260">
        <f t="shared" ca="1" si="18"/>
        <v>0.33206632945796904</v>
      </c>
      <c r="N30" s="260">
        <f t="shared" ca="1" si="18"/>
        <v>0.20636611800795257</v>
      </c>
      <c r="O30" s="260">
        <f t="shared" ca="1" si="18"/>
        <v>0.19995761001762005</v>
      </c>
      <c r="P30" s="260">
        <f t="shared" ca="1" si="18"/>
        <v>0.2680947581937681</v>
      </c>
      <c r="Q30" s="255"/>
    </row>
    <row r="31" spans="2:28" hidden="1" outlineLevel="2" x14ac:dyDescent="0.25">
      <c r="B31" s="251" t="s">
        <v>429</v>
      </c>
      <c r="C31" s="255"/>
      <c r="D31" s="265">
        <f t="shared" ref="D31:H32" ca="1" si="20">$J31 + $I31 * D$12</f>
        <v>348909.57808219176</v>
      </c>
      <c r="E31" s="265">
        <f t="shared" ca="1" si="20"/>
        <v>337274.78904109588</v>
      </c>
      <c r="F31" s="265">
        <f t="shared" ca="1" si="20"/>
        <v>325671.78904109588</v>
      </c>
      <c r="G31" s="265">
        <f t="shared" ca="1" si="20"/>
        <v>314068.78904109588</v>
      </c>
      <c r="H31" s="265">
        <f t="shared" ca="1" si="20"/>
        <v>302465.78904109588</v>
      </c>
      <c r="I31" s="268">
        <f ca="1">SLOPE($M31:$Q31, $M$12:$Q$12)</f>
        <v>31.789041095890411</v>
      </c>
      <c r="J31" s="268">
        <f ca="1">INTERCEPT($M31:$Q31, $M$12:$Q$12)</f>
        <v>-1102482.6712328768</v>
      </c>
      <c r="K31" s="268">
        <f ca="1">RSQ($M31:$Q31, $M$12:$Q$12)</f>
        <v>0.987410187969048</v>
      </c>
      <c r="L31" s="255"/>
      <c r="M31" s="287">
        <f ca="1">M85</f>
        <v>290229</v>
      </c>
      <c r="N31" s="287">
        <f ca="1">N85</f>
        <v>278922</v>
      </c>
      <c r="O31" s="287">
        <f ca="1">O85</f>
        <v>270043</v>
      </c>
      <c r="P31" s="287">
        <f ca="1">P85</f>
        <v>254512</v>
      </c>
      <c r="Q31" s="255"/>
    </row>
    <row r="32" spans="2:28" hidden="1" outlineLevel="2" x14ac:dyDescent="0.25">
      <c r="B32" s="251" t="s">
        <v>430</v>
      </c>
      <c r="C32" s="255"/>
      <c r="D32" s="265">
        <f t="shared" ca="1" si="20"/>
        <v>738140.58575342409</v>
      </c>
      <c r="E32" s="265">
        <f t="shared" ca="1" si="20"/>
        <v>699713.19287671242</v>
      </c>
      <c r="F32" s="265">
        <f t="shared" ca="1" si="20"/>
        <v>661390.79287671205</v>
      </c>
      <c r="G32" s="265">
        <f t="shared" ca="1" si="20"/>
        <v>623068.39287671167</v>
      </c>
      <c r="H32" s="265">
        <f t="shared" ca="1" si="20"/>
        <v>584745.99287671223</v>
      </c>
      <c r="I32" s="266">
        <f ca="1">SLOPE($M32:$Q32, $M$12:$Q$12)</f>
        <v>104.99287671232877</v>
      </c>
      <c r="J32" s="279">
        <f ca="1">INTERCEPT($M32:$Q32, $M$12:$Q$12)</f>
        <v>-4055519.1863013702</v>
      </c>
      <c r="K32" s="268">
        <f ca="1">RSQ($M32:$Q32, $M$12:$Q$12)</f>
        <v>0.93200091476986091</v>
      </c>
      <c r="L32" s="255"/>
      <c r="M32" s="287">
        <f ca="1">M76</f>
        <v>548918</v>
      </c>
      <c r="N32" s="287">
        <f t="shared" ref="N32:P32" ca="1" si="21">N76</f>
        <v>513779</v>
      </c>
      <c r="O32" s="287">
        <f t="shared" ca="1" si="21"/>
        <v>450310</v>
      </c>
      <c r="P32" s="287">
        <f t="shared" ca="1" si="21"/>
        <v>442333</v>
      </c>
      <c r="Q32" s="255"/>
    </row>
    <row r="33" spans="2:30" hidden="1" outlineLevel="2" x14ac:dyDescent="0.25">
      <c r="B33" s="251" t="str">
        <f>B81 &amp; " Trends"</f>
        <v>Debt Trends</v>
      </c>
      <c r="C33" s="255"/>
      <c r="D33" s="260">
        <f t="shared" ref="D33:H33" ca="1" si="22">$M33</f>
        <v>7.3699655613905929E-2</v>
      </c>
      <c r="E33" s="260">
        <f t="shared" ca="1" si="22"/>
        <v>7.3699655613905929E-2</v>
      </c>
      <c r="F33" s="260">
        <f t="shared" ca="1" si="22"/>
        <v>7.3699655613905929E-2</v>
      </c>
      <c r="G33" s="260">
        <f t="shared" ca="1" si="22"/>
        <v>7.3699655613905929E-2</v>
      </c>
      <c r="H33" s="260">
        <f t="shared" ca="1" si="22"/>
        <v>7.3699655613905929E-2</v>
      </c>
      <c r="I33" s="279">
        <f ca="1">SLOPE($M33:$Q33, $M$12:$Q$12)</f>
        <v>-1.261858389976475E-5</v>
      </c>
      <c r="J33" s="279">
        <f ca="1">INTERCEPT($M33:$Q33, $M$12:$Q$12)</f>
        <v>0.66189917830121747</v>
      </c>
      <c r="K33" s="268">
        <f ca="1">RSQ($M33:$Q33, $M$12:$Q$12)</f>
        <v>2.0718878475013823E-2</v>
      </c>
      <c r="L33" s="255"/>
      <c r="M33" s="260">
        <f ca="1">M81 / SUM(M$40:M$42)</f>
        <v>7.3699655613905929E-2</v>
      </c>
      <c r="N33" s="260">
        <f ca="1">N81 / SUM(N$40:N$42)</f>
        <v>0.17251734401865337</v>
      </c>
      <c r="O33" s="260">
        <f ca="1">O81 / SUM(O$40:O$42)</f>
        <v>0.10524935346180307</v>
      </c>
      <c r="P33" s="260">
        <f ca="1">P81 / SUM(P$40:P$42)</f>
        <v>0.11147492954423648</v>
      </c>
      <c r="Q33" s="255"/>
    </row>
    <row r="34" spans="2:30" hidden="1" outlineLevel="2" x14ac:dyDescent="0.25">
      <c r="B34" s="143" t="s">
        <v>431</v>
      </c>
      <c r="C34" s="255"/>
      <c r="D34" s="260">
        <f t="shared" ref="D34:G34" ca="1" si="23">$M34</f>
        <v>0.29323053718149578</v>
      </c>
      <c r="E34" s="260">
        <f t="shared" ca="1" si="23"/>
        <v>0.29323053718149578</v>
      </c>
      <c r="F34" s="260">
        <f t="shared" ca="1" si="23"/>
        <v>0.29323053718149578</v>
      </c>
      <c r="G34" s="260">
        <f t="shared" ca="1" si="23"/>
        <v>0.29323053718149578</v>
      </c>
      <c r="H34" s="260">
        <f ca="1">$M34</f>
        <v>0.29323053718149578</v>
      </c>
      <c r="I34" s="279"/>
      <c r="J34" s="279"/>
      <c r="K34" s="268"/>
      <c r="L34" s="255"/>
      <c r="M34" s="260">
        <f ca="1">M90 / M89</f>
        <v>0.29323053718149578</v>
      </c>
      <c r="N34" s="260">
        <f ca="1">N90 / N89</f>
        <v>0.27519913696009118</v>
      </c>
      <c r="O34" s="260">
        <f ca="1">O90 / O89</f>
        <v>0.16614235219425608</v>
      </c>
      <c r="P34" s="260">
        <f ca="1">P90 / P89</f>
        <v>0.14686550062598805</v>
      </c>
      <c r="Q34" s="255"/>
      <c r="T34"/>
      <c r="U34"/>
      <c r="V34"/>
      <c r="W34"/>
    </row>
    <row r="35" spans="2:30" ht="15" hidden="1" customHeight="1" outlineLevel="2" x14ac:dyDescent="0.25">
      <c r="B35" s="251" t="s">
        <v>432</v>
      </c>
      <c r="C35" s="255"/>
      <c r="D35" s="265">
        <f t="shared" ref="D35:H35" si="24">$J35 + $I35 * D$12</f>
        <v>67624.920547945425</v>
      </c>
      <c r="E35" s="265">
        <f t="shared" si="24"/>
        <v>32503.460273972712</v>
      </c>
      <c r="F35" s="265">
        <f t="shared" si="24"/>
        <v>-2522.0397260272875</v>
      </c>
      <c r="G35" s="265">
        <f t="shared" si="24"/>
        <v>-37547.539726027288</v>
      </c>
      <c r="H35" s="265">
        <f t="shared" si="24"/>
        <v>-72573.039726027288</v>
      </c>
      <c r="I35" s="279">
        <f>SLOPE($M35:$Q35, $M$12:$Q$12)</f>
        <v>95.960273972602735</v>
      </c>
      <c r="J35" s="279">
        <f>INTERCEPT($M35:$Q35, $M$12:$Q$12)</f>
        <v>-4313633.3082191776</v>
      </c>
      <c r="K35" s="268">
        <f>RSQ($M35:$Q35, $M$12:$Q$12)</f>
        <v>0.70621606297331263</v>
      </c>
      <c r="L35" s="255"/>
      <c r="M35" s="287">
        <f>M104</f>
        <v>-84531</v>
      </c>
      <c r="N35" s="287">
        <f t="shared" ref="N35:P35" si="25">N104</f>
        <v>-184883</v>
      </c>
      <c r="O35" s="287">
        <f t="shared" si="25"/>
        <v>-162910</v>
      </c>
      <c r="P35" s="287">
        <f t="shared" si="25"/>
        <v>-208607</v>
      </c>
      <c r="Q35" s="255"/>
    </row>
    <row r="36" spans="2:30" hidden="1" outlineLevel="1" collapsed="1" x14ac:dyDescent="0.25">
      <c r="B36" s="58"/>
      <c r="C36" s="255"/>
      <c r="L36" s="255"/>
    </row>
    <row r="37" spans="2:30" s="35" customFormat="1" ht="15.95" customHeight="1" collapsed="1" x14ac:dyDescent="0.25">
      <c r="B37" s="32" t="s">
        <v>231</v>
      </c>
      <c r="C37" s="269"/>
      <c r="D37" s="44" t="s">
        <v>232</v>
      </c>
      <c r="E37" s="44"/>
      <c r="F37" s="34"/>
      <c r="G37" s="34"/>
      <c r="H37" s="34"/>
      <c r="I37" s="34"/>
      <c r="J37" s="34"/>
      <c r="K37" s="34"/>
      <c r="L37" s="269"/>
      <c r="M37" s="34" t="s">
        <v>233</v>
      </c>
      <c r="N37" s="34"/>
      <c r="O37" s="34"/>
      <c r="P37" s="34"/>
      <c r="Q37" s="34"/>
      <c r="T37" s="19"/>
      <c r="U37" s="19"/>
      <c r="V37" s="19"/>
      <c r="W37" s="19"/>
      <c r="Y37"/>
    </row>
    <row r="38" spans="2:30" s="40" customFormat="1" ht="15.95" customHeight="1" x14ac:dyDescent="0.25">
      <c r="B38" s="36" t="s">
        <v>234</v>
      </c>
      <c r="C38" s="252"/>
      <c r="D38" s="38">
        <f t="shared" ref="D38:F38" si="26">EOMONTH(E38, 12)</f>
        <v>45657</v>
      </c>
      <c r="E38" s="38">
        <f t="shared" si="26"/>
        <v>45291</v>
      </c>
      <c r="F38" s="38">
        <f t="shared" si="26"/>
        <v>44926</v>
      </c>
      <c r="G38" s="38">
        <f>EOMONTH(H38, 12)</f>
        <v>44561</v>
      </c>
      <c r="H38" s="38">
        <f>EOMONTH(M38, 12)</f>
        <v>44196</v>
      </c>
      <c r="I38" s="38"/>
      <c r="J38" s="38"/>
      <c r="K38" s="38"/>
      <c r="L38" s="252"/>
      <c r="M38" s="38">
        <v>43830</v>
      </c>
      <c r="N38" s="38">
        <v>43465</v>
      </c>
      <c r="O38" s="38">
        <v>43100</v>
      </c>
      <c r="P38" s="38">
        <v>42735</v>
      </c>
      <c r="Q38" s="38">
        <v>42369</v>
      </c>
      <c r="Y38"/>
    </row>
    <row r="39" spans="2:30" s="54" customFormat="1" x14ac:dyDescent="0.25">
      <c r="B39" s="257" t="s">
        <v>235</v>
      </c>
      <c r="C39" s="256"/>
      <c r="D39" s="274"/>
      <c r="E39" s="274"/>
      <c r="F39" s="274"/>
      <c r="G39" s="274"/>
      <c r="H39" s="274"/>
      <c r="I39" s="274"/>
      <c r="J39" s="274"/>
      <c r="K39" s="274"/>
      <c r="L39" s="256"/>
      <c r="M39" s="274"/>
      <c r="N39" s="274"/>
      <c r="O39" s="274"/>
      <c r="P39" s="274"/>
      <c r="Q39" s="274"/>
      <c r="T39" s="384">
        <v>2020</v>
      </c>
      <c r="U39" s="383">
        <f>T39 - 1</f>
        <v>2019</v>
      </c>
      <c r="V39" s="383">
        <f t="shared" ref="V39:X39" si="27">U39 - 1</f>
        <v>2018</v>
      </c>
      <c r="W39" s="383">
        <f t="shared" si="27"/>
        <v>2017</v>
      </c>
      <c r="X39" s="383">
        <f t="shared" si="27"/>
        <v>2016</v>
      </c>
      <c r="Y39"/>
      <c r="Z39" s="54">
        <v>2020</v>
      </c>
      <c r="AA39" s="54">
        <v>2019</v>
      </c>
      <c r="AB39" s="54">
        <v>2018</v>
      </c>
      <c r="AC39" s="54">
        <v>2017</v>
      </c>
      <c r="AD39" s="54">
        <v>2016</v>
      </c>
    </row>
    <row r="40" spans="2:30" x14ac:dyDescent="0.25">
      <c r="B40" s="143" t="s">
        <v>433</v>
      </c>
      <c r="C40" s="255"/>
      <c r="D40" s="25">
        <f t="shared" ref="D40:F40" ca="1" si="28">E40 * (1 + D13)</f>
        <v>5546927.2795737432</v>
      </c>
      <c r="E40" s="25">
        <f t="shared" ca="1" si="28"/>
        <v>5114264.2914575767</v>
      </c>
      <c r="F40" s="25">
        <f t="shared" ca="1" si="28"/>
        <v>4715349.2239198806</v>
      </c>
      <c r="G40" s="25">
        <f ca="1">H40 * (1 + G13)</f>
        <v>4347549.7229700135</v>
      </c>
      <c r="H40" s="25">
        <f ca="1">T40</f>
        <v>4008438.7594910823</v>
      </c>
      <c r="L40" s="255"/>
      <c r="M40" s="25">
        <f ca="1">SUMIFS(INDIRECT("'" &amp; $B$2 &amp; "'!" &amp; M$2), INDIRECT("'" &amp; $B$2 &amp; "'!$A:$A"), $B40)</f>
        <v>3698491</v>
      </c>
      <c r="N40" s="25">
        <f t="shared" ref="N40:Q45" ca="1" si="29">SUMIFS(INDIRECT("'" &amp; $B$2 &amp; "'!" &amp; N$2), INDIRECT("'" &amp; $B$2 &amp; "'!$A:$A"), $B40)</f>
        <v>3506418</v>
      </c>
      <c r="O40" s="25">
        <f t="shared" ca="1" si="29"/>
        <v>3000231</v>
      </c>
      <c r="P40" s="25">
        <f t="shared" ca="1" si="29"/>
        <v>2780824</v>
      </c>
      <c r="Q40" s="25">
        <f t="shared" ca="1" si="29"/>
        <v>2684184</v>
      </c>
      <c r="T40" s="382">
        <f ca="1">Z40 / (1 - AVERAGE(U40:X40))</f>
        <v>4008438.7594910823</v>
      </c>
      <c r="U40" s="381">
        <f ca="1">(M40 - AA40) / M40</f>
        <v>0.25415581652084596</v>
      </c>
      <c r="V40" s="381">
        <f ca="1">(N40 - AB40) / N40</f>
        <v>0.25939348931017353</v>
      </c>
      <c r="W40" s="381">
        <f ca="1">(O40 - AC40) / O40</f>
        <v>0.26104723269641572</v>
      </c>
      <c r="X40" s="381">
        <f ca="1">(P40 - AD40) / P40</f>
        <v>0.24333327100168869</v>
      </c>
      <c r="Z40" s="121">
        <v>2988361.4337516036</v>
      </c>
      <c r="AA40" s="121">
        <v>2758498</v>
      </c>
      <c r="AB40" s="121">
        <v>2596876</v>
      </c>
      <c r="AC40" s="121">
        <v>2217029</v>
      </c>
      <c r="AD40" s="121">
        <v>2104157</v>
      </c>
    </row>
    <row r="41" spans="2:30" x14ac:dyDescent="0.25">
      <c r="B41" s="143" t="s">
        <v>434</v>
      </c>
      <c r="C41" s="255"/>
      <c r="D41" s="25">
        <f t="shared" ref="D41:G41" ca="1" si="30">E41 * (1 + D14)</f>
        <v>53720.899633022811</v>
      </c>
      <c r="E41" s="25">
        <f t="shared" ca="1" si="30"/>
        <v>51193.777334924831</v>
      </c>
      <c r="F41" s="25">
        <f t="shared" ca="1" si="30"/>
        <v>48785.535158961262</v>
      </c>
      <c r="G41" s="25">
        <f t="shared" ca="1" si="30"/>
        <v>46490.580782414145</v>
      </c>
      <c r="H41" s="25">
        <f t="shared" ref="H41:H42" ca="1" si="31">T41</f>
        <v>44303.584954917926</v>
      </c>
      <c r="L41" s="255"/>
      <c r="M41" s="25">
        <f t="shared" ref="M41:Q54" ca="1" si="32">SUMIFS(INDIRECT("'" &amp; $B$2 &amp; "'!" &amp; M$2), INDIRECT("'" &amp; $B$2 &amp; "'!$A:$A"), $B41)</f>
        <v>38474</v>
      </c>
      <c r="N41" s="25">
        <f t="shared" ca="1" si="29"/>
        <v>31271</v>
      </c>
      <c r="O41" s="25">
        <f t="shared" ca="1" si="29"/>
        <v>27465</v>
      </c>
      <c r="P41" s="25">
        <f t="shared" ca="1" si="29"/>
        <v>29418</v>
      </c>
      <c r="Q41" s="25">
        <f t="shared" ca="1" si="29"/>
        <v>32872</v>
      </c>
      <c r="T41" s="382">
        <f t="shared" ref="T41:T42" ca="1" si="33">Z41 / (1 - AVERAGE(U41:X41))</f>
        <v>44303.584954917926</v>
      </c>
      <c r="U41" s="381">
        <f t="shared" ref="U41:U42" ca="1" si="34">(M41 - AA41) / M41</f>
        <v>0.20567136247855694</v>
      </c>
      <c r="V41" s="381">
        <f t="shared" ref="V41:V42" ca="1" si="35">(N41 - AB41) / N41</f>
        <v>0.27319241469732342</v>
      </c>
      <c r="W41" s="381">
        <f t="shared" ref="W41:W42" ca="1" si="36">(O41 - AC41) / O41</f>
        <v>0.22963772073548153</v>
      </c>
      <c r="X41" s="381">
        <f t="shared" ref="X41:X42" ca="1" si="37">(P41 - AD41) / P41</f>
        <v>0.19960568359507785</v>
      </c>
      <c r="Z41" s="121">
        <v>34245.484038907525</v>
      </c>
      <c r="AA41" s="121">
        <v>30561</v>
      </c>
      <c r="AB41" s="121">
        <v>22728</v>
      </c>
      <c r="AC41" s="121">
        <v>21158</v>
      </c>
      <c r="AD41" s="121">
        <v>23546</v>
      </c>
    </row>
    <row r="42" spans="2:30" x14ac:dyDescent="0.25">
      <c r="B42" s="143" t="s">
        <v>435</v>
      </c>
      <c r="C42" s="255"/>
      <c r="D42" s="25">
        <f t="shared" ref="D42:G42" ca="1" si="38">E42 * (1 + D15)</f>
        <v>42448.465838512762</v>
      </c>
      <c r="E42" s="25">
        <f t="shared" ca="1" si="38"/>
        <v>54534.850014173404</v>
      </c>
      <c r="F42" s="25">
        <f t="shared" ca="1" si="38"/>
        <v>70062.599609196826</v>
      </c>
      <c r="G42" s="25">
        <f t="shared" ca="1" si="38"/>
        <v>90011.57723405963</v>
      </c>
      <c r="H42" s="25">
        <f t="shared" ca="1" si="31"/>
        <v>115640.6425304772</v>
      </c>
      <c r="L42" s="255"/>
      <c r="M42" s="25">
        <f t="shared" ca="1" si="32"/>
        <v>140950</v>
      </c>
      <c r="N42" s="25">
        <f t="shared" ca="1" si="29"/>
        <v>207262</v>
      </c>
      <c r="O42" s="25">
        <f t="shared" ca="1" si="29"/>
        <v>270253</v>
      </c>
      <c r="P42" s="25">
        <f t="shared" ca="1" si="29"/>
        <v>309446</v>
      </c>
      <c r="Q42" s="25">
        <f t="shared" ca="1" si="29"/>
        <v>390137</v>
      </c>
      <c r="T42" s="382">
        <f t="shared" ca="1" si="33"/>
        <v>115640.6425304772</v>
      </c>
      <c r="U42" s="381">
        <f t="shared" ca="1" si="34"/>
        <v>0.27499113160695282</v>
      </c>
      <c r="V42" s="381">
        <f t="shared" ca="1" si="35"/>
        <v>0.27020389651745136</v>
      </c>
      <c r="W42" s="381">
        <f t="shared" ca="1" si="36"/>
        <v>0.27707740524619523</v>
      </c>
      <c r="X42" s="381">
        <f t="shared" ca="1" si="37"/>
        <v>0.29143049191135123</v>
      </c>
      <c r="Z42" s="121">
        <v>83443.312063557998</v>
      </c>
      <c r="AA42" s="121">
        <v>102190</v>
      </c>
      <c r="AB42" s="121">
        <v>151259</v>
      </c>
      <c r="AC42" s="121">
        <v>195372</v>
      </c>
      <c r="AD42" s="121">
        <v>219264</v>
      </c>
    </row>
    <row r="43" spans="2:30" x14ac:dyDescent="0.25">
      <c r="B43" s="143" t="s">
        <v>436</v>
      </c>
      <c r="C43" s="255"/>
      <c r="D43" s="25">
        <f t="shared" ref="D43:H44" ca="1" si="39">D16 * SUM(D$40:D$42)</f>
        <v>-44769.07699121919</v>
      </c>
      <c r="E43" s="25">
        <f t="shared" ca="1" si="39"/>
        <v>-24181.111742287922</v>
      </c>
      <c r="F43" s="25">
        <f t="shared" ca="1" si="39"/>
        <v>-6479.7666638674618</v>
      </c>
      <c r="G43" s="25">
        <f t="shared" ca="1" si="39"/>
        <v>8751.0740497937168</v>
      </c>
      <c r="H43" s="25">
        <f t="shared" ca="1" si="39"/>
        <v>21857.337403897305</v>
      </c>
      <c r="L43" s="255"/>
      <c r="M43" s="25">
        <f t="shared" ca="1" si="32"/>
        <v>33432</v>
      </c>
      <c r="N43" s="25">
        <f t="shared" ca="1" si="29"/>
        <v>44815</v>
      </c>
      <c r="O43" s="25">
        <f t="shared" ca="1" si="29"/>
        <v>48278</v>
      </c>
      <c r="P43" s="25">
        <f t="shared" ca="1" si="29"/>
        <v>58350</v>
      </c>
      <c r="Q43" s="25">
        <f t="shared" ca="1" si="29"/>
        <v>63507</v>
      </c>
    </row>
    <row r="44" spans="2:30" x14ac:dyDescent="0.25">
      <c r="B44" s="143" t="s">
        <v>437</v>
      </c>
      <c r="C44" s="255"/>
      <c r="D44" s="25">
        <f t="shared" ca="1" si="39"/>
        <v>52637.182732538153</v>
      </c>
      <c r="E44" s="25">
        <f t="shared" ca="1" si="39"/>
        <v>48690.59284515895</v>
      </c>
      <c r="F44" s="25">
        <f t="shared" ca="1" si="39"/>
        <v>45092.002802722491</v>
      </c>
      <c r="G44" s="25">
        <f t="shared" ca="1" si="39"/>
        <v>41825.946477259618</v>
      </c>
      <c r="H44" s="25">
        <f t="shared" ca="1" si="39"/>
        <v>38881.477810118835</v>
      </c>
      <c r="L44" s="255"/>
      <c r="M44" s="25">
        <f t="shared" ca="1" si="32"/>
        <v>35046</v>
      </c>
      <c r="N44" s="25">
        <f t="shared" ca="1" si="29"/>
        <v>37318</v>
      </c>
      <c r="O44" s="25">
        <f t="shared" ca="1" si="29"/>
        <v>34925</v>
      </c>
      <c r="P44" s="25">
        <f t="shared" ca="1" si="29"/>
        <v>24080</v>
      </c>
      <c r="Q44" s="25">
        <f t="shared" ca="1" si="29"/>
        <v>2845</v>
      </c>
      <c r="W44" s="103"/>
    </row>
    <row r="45" spans="2:30" x14ac:dyDescent="0.25">
      <c r="B45" s="143" t="s">
        <v>438</v>
      </c>
      <c r="C45" s="255"/>
      <c r="D45" s="25">
        <f ca="1">ROUND(AVERAGE($M45:$N45), -2)</f>
        <v>1600</v>
      </c>
      <c r="E45" s="25">
        <f ca="1">ROUND(AVERAGE($M45:$N45), -2)</f>
        <v>1600</v>
      </c>
      <c r="F45" s="25">
        <f t="shared" ref="F45:H45" ca="1" si="40">ROUND(AVERAGE($M45:$N45), -2)</f>
        <v>1600</v>
      </c>
      <c r="G45" s="25">
        <f t="shared" ca="1" si="40"/>
        <v>1600</v>
      </c>
      <c r="H45" s="25">
        <f t="shared" ca="1" si="40"/>
        <v>1600</v>
      </c>
      <c r="L45" s="255"/>
      <c r="M45" s="25">
        <f t="shared" ca="1" si="32"/>
        <v>1263</v>
      </c>
      <c r="N45" s="25">
        <f t="shared" ca="1" si="29"/>
        <v>1839</v>
      </c>
      <c r="O45" s="25">
        <f t="shared" ca="1" si="29"/>
        <v>2556</v>
      </c>
      <c r="P45" s="25">
        <f t="shared" ca="1" si="29"/>
        <v>5598</v>
      </c>
      <c r="Q45" s="25">
        <f t="shared" ca="1" si="29"/>
        <v>6211</v>
      </c>
      <c r="T45" s="35"/>
      <c r="U45" s="35"/>
      <c r="V45" s="35"/>
      <c r="W45" s="35"/>
    </row>
    <row r="46" spans="2:30" s="31" customFormat="1" x14ac:dyDescent="0.25">
      <c r="B46" s="60" t="s">
        <v>439</v>
      </c>
      <c r="C46" s="272"/>
      <c r="D46" s="61">
        <f t="shared" ref="D46" ca="1" si="41">SUM(D40:D43,D45,-D44)</f>
        <v>5547290.3853215212</v>
      </c>
      <c r="E46" s="61">
        <f t="shared" ref="E46:H46" ca="1" si="42">SUM(E40:E43,E45,-E44)</f>
        <v>5148721.2142192284</v>
      </c>
      <c r="F46" s="61">
        <f t="shared" ca="1" si="42"/>
        <v>4784225.5892214496</v>
      </c>
      <c r="G46" s="61">
        <f t="shared" ca="1" si="42"/>
        <v>4452577.0085590221</v>
      </c>
      <c r="H46" s="61">
        <f t="shared" ca="1" si="42"/>
        <v>4152958.8465702557</v>
      </c>
      <c r="I46" s="61"/>
      <c r="J46" s="61"/>
      <c r="K46" s="61"/>
      <c r="L46" s="272"/>
      <c r="M46" s="61">
        <f ca="1">SUM(M40:M43,M45,-M44)</f>
        <v>3877564</v>
      </c>
      <c r="N46" s="61">
        <f t="shared" ref="N46:Q46" ca="1" si="43">SUM(N40:N43,N45,-N44)</f>
        <v>3754287</v>
      </c>
      <c r="O46" s="61">
        <f t="shared" ca="1" si="43"/>
        <v>3313858</v>
      </c>
      <c r="P46" s="61">
        <f t="shared" ca="1" si="43"/>
        <v>3159556</v>
      </c>
      <c r="Q46" s="61">
        <f t="shared" ca="1" si="43"/>
        <v>3174066</v>
      </c>
      <c r="T46" s="40"/>
      <c r="U46" s="40"/>
      <c r="V46" s="40"/>
      <c r="W46" s="40"/>
      <c r="Y46"/>
    </row>
    <row r="47" spans="2:30" x14ac:dyDescent="0.25">
      <c r="B47" s="143" t="s">
        <v>440</v>
      </c>
      <c r="C47" s="255"/>
      <c r="D47" s="25">
        <f ca="1">ROUND(D18 * SUM(D$40:D$42), -2)</f>
        <v>2870200</v>
      </c>
      <c r="E47" s="25">
        <f ca="1">ROUND(E18 * SUM(E$40:E$42), -2)</f>
        <v>2655000</v>
      </c>
      <c r="F47" s="25">
        <f ca="1">ROUND(F18 * SUM(F$40:F$42), -2)</f>
        <v>2458700</v>
      </c>
      <c r="G47" s="25">
        <f ca="1">ROUND(G18 * SUM(G$40:G$42), -2)</f>
        <v>2280600</v>
      </c>
      <c r="H47" s="25">
        <f ca="1">ROUND(H18 * SUM(H$40:H$42), -2)</f>
        <v>2120100</v>
      </c>
      <c r="L47" s="255"/>
      <c r="M47" s="25">
        <f t="shared" ca="1" si="32"/>
        <v>1972358</v>
      </c>
      <c r="N47" s="25">
        <f t="shared" ca="1" si="32"/>
        <v>1727904</v>
      </c>
      <c r="O47" s="25">
        <f t="shared" ca="1" si="32"/>
        <v>1448631</v>
      </c>
      <c r="P47" s="25">
        <f t="shared" ca="1" si="32"/>
        <v>1304295</v>
      </c>
      <c r="Q47" s="25">
        <f t="shared" ca="1" si="32"/>
        <v>1212644</v>
      </c>
    </row>
    <row r="48" spans="2:30" x14ac:dyDescent="0.25">
      <c r="B48" s="143" t="s">
        <v>441</v>
      </c>
      <c r="C48" s="255"/>
      <c r="D48" s="25">
        <f t="shared" ref="D48:H49" ca="1" si="44">ROUND(D20 * D41, -2)</f>
        <v>34000</v>
      </c>
      <c r="E48" s="25">
        <f t="shared" ca="1" si="44"/>
        <v>32400</v>
      </c>
      <c r="F48" s="25">
        <f t="shared" ca="1" si="44"/>
        <v>30900</v>
      </c>
      <c r="G48" s="25">
        <f t="shared" ca="1" si="44"/>
        <v>29400</v>
      </c>
      <c r="H48" s="25">
        <f t="shared" ca="1" si="44"/>
        <v>28000</v>
      </c>
      <c r="L48" s="255"/>
      <c r="M48" s="25">
        <f t="shared" ca="1" si="32"/>
        <v>24024</v>
      </c>
      <c r="N48" s="25">
        <f t="shared" ca="1" si="32"/>
        <v>19819</v>
      </c>
      <c r="O48" s="25">
        <f t="shared" ca="1" si="32"/>
        <v>17578</v>
      </c>
      <c r="P48" s="25">
        <f t="shared" ca="1" si="32"/>
        <v>18580</v>
      </c>
      <c r="Q48" s="25">
        <f t="shared" ca="1" si="32"/>
        <v>21040</v>
      </c>
    </row>
    <row r="49" spans="2:25" x14ac:dyDescent="0.25">
      <c r="B49" s="143" t="s">
        <v>442</v>
      </c>
      <c r="C49" s="255"/>
      <c r="D49" s="25">
        <f t="shared" ca="1" si="44"/>
        <v>36400</v>
      </c>
      <c r="E49" s="25">
        <f t="shared" ca="1" si="44"/>
        <v>46800</v>
      </c>
      <c r="F49" s="25">
        <f t="shared" ca="1" si="44"/>
        <v>60100</v>
      </c>
      <c r="G49" s="25">
        <f t="shared" ca="1" si="44"/>
        <v>77200</v>
      </c>
      <c r="H49" s="25">
        <f t="shared" ca="1" si="44"/>
        <v>99200</v>
      </c>
      <c r="L49" s="255"/>
      <c r="M49" s="25">
        <f t="shared" ca="1" si="32"/>
        <v>113229</v>
      </c>
      <c r="N49" s="25">
        <f t="shared" ca="1" si="32"/>
        <v>174180</v>
      </c>
      <c r="O49" s="25">
        <f t="shared" ca="1" si="32"/>
        <v>241356</v>
      </c>
      <c r="P49" s="25">
        <f t="shared" ca="1" si="32"/>
        <v>276608</v>
      </c>
      <c r="Q49" s="25">
        <f t="shared" ca="1" si="32"/>
        <v>351777</v>
      </c>
    </row>
    <row r="50" spans="2:25" x14ac:dyDescent="0.25">
      <c r="B50" s="143" t="s">
        <v>443</v>
      </c>
      <c r="C50" s="255"/>
      <c r="D50" s="25">
        <f ca="1">ROUND(D22 * SUM(D40:D42), -3)</f>
        <v>2219000</v>
      </c>
      <c r="E50" s="25">
        <f ca="1">ROUND(E22 * SUM(E40:E42), -3)</f>
        <v>2053000</v>
      </c>
      <c r="F50" s="25">
        <f ca="1">ROUND(F22 * SUM(F40:F42), -3)</f>
        <v>1901000</v>
      </c>
      <c r="G50" s="25">
        <f ca="1">ROUND(G22 * SUM(G40:G42), -3)</f>
        <v>1763000</v>
      </c>
      <c r="H50" s="25">
        <f ca="1">ROUND(H22 * SUM(H40:H42), -3)</f>
        <v>1639000</v>
      </c>
      <c r="L50" s="255"/>
      <c r="M50" s="25">
        <f t="shared" ca="1" si="32"/>
        <v>1524849</v>
      </c>
      <c r="N50" s="25">
        <f t="shared" ca="1" si="32"/>
        <v>1618423</v>
      </c>
      <c r="O50" s="25">
        <f t="shared" ca="1" si="32"/>
        <v>1403985</v>
      </c>
      <c r="P50" s="25">
        <f t="shared" ca="1" si="32"/>
        <v>1351785</v>
      </c>
      <c r="Q50" s="25">
        <f t="shared" ca="1" si="32"/>
        <v>1357030</v>
      </c>
      <c r="T50" s="203"/>
      <c r="U50" s="203"/>
      <c r="V50" s="203"/>
      <c r="W50" s="203"/>
    </row>
    <row r="51" spans="2:25" x14ac:dyDescent="0.25">
      <c r="B51" s="143" t="s">
        <v>444</v>
      </c>
      <c r="C51" s="255"/>
      <c r="D51" s="25">
        <f ca="1">ABS(_xlfn.NORM.INV(RAND(), AVERAGE($M51:$Q51), _xlfn.STDEV.S($M51:$Q51)))</f>
        <v>2767.1572734229358</v>
      </c>
      <c r="E51" s="25">
        <f ca="1">ABS(_xlfn.NORM.INV(RAND(), AVERAGE($M51:$Q51), _xlfn.STDEV.S($M51:$Q51)))</f>
        <v>17751.603479143989</v>
      </c>
      <c r="F51" s="25">
        <f ca="1">ABS(_xlfn.NORM.INV(RAND(), AVERAGE($M51:$Q51), _xlfn.STDEV.S($M51:$Q51)))</f>
        <v>1314.8352214447677</v>
      </c>
      <c r="G51" s="25">
        <f ca="1">ABS(_xlfn.NORM.INV(RAND(), AVERAGE($M51:$Q51), _xlfn.STDEV.S($M51:$Q51)))</f>
        <v>43965.121689196741</v>
      </c>
      <c r="H51" s="25">
        <f ca="1">ABS(_xlfn.NORM.INV(RAND(), AVERAGE($M51:$Q51), _xlfn.STDEV.S($M51:$Q51)))</f>
        <v>18632.485101471637</v>
      </c>
      <c r="L51" s="255"/>
      <c r="M51" s="25">
        <f t="shared" ca="1" si="32"/>
        <v>39990</v>
      </c>
      <c r="N51" s="25">
        <f t="shared" ca="1" si="32"/>
        <v>1105</v>
      </c>
      <c r="O51" s="25">
        <f t="shared" ca="1" si="32"/>
        <v>17994</v>
      </c>
      <c r="P51" s="25">
        <f t="shared" ca="1" si="32"/>
        <v>20218</v>
      </c>
      <c r="Q51" s="25">
        <f t="shared" ca="1" si="32"/>
        <v>0</v>
      </c>
    </row>
    <row r="52" spans="2:25" s="203" customFormat="1" x14ac:dyDescent="0.25">
      <c r="B52" s="204" t="s">
        <v>445</v>
      </c>
      <c r="C52" s="275"/>
      <c r="D52" s="205">
        <v>0</v>
      </c>
      <c r="E52" s="205">
        <v>0</v>
      </c>
      <c r="F52" s="205">
        <v>0</v>
      </c>
      <c r="G52" s="205">
        <v>0</v>
      </c>
      <c r="H52" s="205">
        <v>0</v>
      </c>
      <c r="I52" s="199"/>
      <c r="J52" s="199"/>
      <c r="K52" s="199"/>
      <c r="L52" s="313"/>
      <c r="M52" s="25">
        <f t="shared" ca="1" si="32"/>
        <v>179261</v>
      </c>
      <c r="N52" s="25">
        <f t="shared" ca="1" si="32"/>
        <v>0</v>
      </c>
      <c r="O52" s="25">
        <f t="shared" ca="1" si="32"/>
        <v>0</v>
      </c>
      <c r="P52" s="25">
        <f t="shared" ca="1" si="32"/>
        <v>0</v>
      </c>
      <c r="Q52" s="25">
        <f t="shared" ca="1" si="32"/>
        <v>0</v>
      </c>
      <c r="T52" s="19"/>
      <c r="U52" s="19"/>
      <c r="V52" s="19"/>
      <c r="W52" s="19"/>
      <c r="Y52"/>
    </row>
    <row r="53" spans="2:25" x14ac:dyDescent="0.25">
      <c r="B53" s="143" t="s">
        <v>446</v>
      </c>
      <c r="C53" s="255"/>
      <c r="D53" s="25">
        <v>0</v>
      </c>
      <c r="E53" s="25">
        <v>0</v>
      </c>
      <c r="F53" s="25">
        <v>0</v>
      </c>
      <c r="G53" s="25">
        <v>0</v>
      </c>
      <c r="H53" s="25">
        <v>0</v>
      </c>
      <c r="L53" s="255"/>
      <c r="M53" s="25">
        <f t="shared" ca="1" si="32"/>
        <v>0</v>
      </c>
      <c r="N53" s="25">
        <f t="shared" ca="1" si="32"/>
        <v>40196</v>
      </c>
      <c r="O53" s="25">
        <f t="shared" ca="1" si="32"/>
        <v>0</v>
      </c>
      <c r="P53" s="25">
        <f t="shared" ca="1" si="32"/>
        <v>0</v>
      </c>
      <c r="Q53" s="25">
        <f t="shared" ca="1" si="32"/>
        <v>0</v>
      </c>
    </row>
    <row r="54" spans="2:25" x14ac:dyDescent="0.25">
      <c r="B54" s="143" t="s">
        <v>447</v>
      </c>
      <c r="C54" s="255"/>
      <c r="D54" s="25">
        <f ca="1">ABS(_xlfn.NORM.INV(RAND(), AVERAGE($M54:$Q54), _xlfn.STDEV.S($M54:$Q54)))</f>
        <v>9917.980727452863</v>
      </c>
      <c r="E54" s="25">
        <f ca="1">ABS(_xlfn.NORM.INV(RAND(), AVERAGE($M54:$Q54), _xlfn.STDEV.S($M54:$Q54)))</f>
        <v>5034.6717171686387</v>
      </c>
      <c r="F54" s="25">
        <f ca="1">ABS(_xlfn.NORM.INV(RAND(), AVERAGE($M54:$Q54), _xlfn.STDEV.S($M54:$Q54)))</f>
        <v>35.739669452571434</v>
      </c>
      <c r="G54" s="25">
        <f ca="1">ABS(_xlfn.NORM.INV(RAND(), AVERAGE($M54:$Q54), _xlfn.STDEV.S($M54:$Q54)))</f>
        <v>6870.2332094134699</v>
      </c>
      <c r="H54" s="25">
        <f ca="1">ABS(_xlfn.NORM.INV(RAND(), AVERAGE($M54:$Q54), _xlfn.STDEV.S($M54:$Q54)))</f>
        <v>4930.7984313299594</v>
      </c>
      <c r="L54" s="255"/>
      <c r="M54" s="25">
        <f t="shared" ca="1" si="32"/>
        <v>11929</v>
      </c>
      <c r="N54" s="25">
        <f t="shared" ca="1" si="32"/>
        <v>2116</v>
      </c>
      <c r="O54" s="25">
        <f t="shared" ca="1" si="32"/>
        <v>535</v>
      </c>
      <c r="P54" s="25">
        <f t="shared" ca="1" si="32"/>
        <v>6446</v>
      </c>
      <c r="Q54" s="25">
        <f t="shared" ca="1" si="32"/>
        <v>1324</v>
      </c>
    </row>
    <row r="55" spans="2:25" x14ac:dyDescent="0.25">
      <c r="B55" s="60" t="s">
        <v>244</v>
      </c>
      <c r="C55" s="272"/>
      <c r="D55" s="61">
        <f t="shared" ref="D55" ca="1" si="45">SUM(D47:D54)</f>
        <v>5172285.1380008757</v>
      </c>
      <c r="E55" s="61">
        <f t="shared" ref="E55:H55" ca="1" si="46">SUM(E47:E54)</f>
        <v>4809986.2751963129</v>
      </c>
      <c r="F55" s="61">
        <f t="shared" ca="1" si="46"/>
        <v>4452050.5748908976</v>
      </c>
      <c r="G55" s="61">
        <f t="shared" ca="1" si="46"/>
        <v>4201035.3548986102</v>
      </c>
      <c r="H55" s="61">
        <f t="shared" ca="1" si="46"/>
        <v>3909863.2835328015</v>
      </c>
      <c r="I55" s="61"/>
      <c r="J55" s="61"/>
      <c r="K55" s="61"/>
      <c r="L55" s="272"/>
      <c r="M55" s="61">
        <f ca="1">SUM(M47:M54)</f>
        <v>3865640</v>
      </c>
      <c r="N55" s="61">
        <f t="shared" ref="N55:Q55" ca="1" si="47">SUM(N47:N54)</f>
        <v>3583743</v>
      </c>
      <c r="O55" s="61">
        <f t="shared" ca="1" si="47"/>
        <v>3130079</v>
      </c>
      <c r="P55" s="61">
        <f t="shared" ca="1" si="47"/>
        <v>2977932</v>
      </c>
      <c r="Q55" s="61">
        <f t="shared" ca="1" si="47"/>
        <v>2943815</v>
      </c>
    </row>
    <row r="56" spans="2:25" x14ac:dyDescent="0.25">
      <c r="B56" s="60" t="s">
        <v>448</v>
      </c>
      <c r="C56" s="272"/>
      <c r="D56" s="105">
        <f t="shared" ref="D56" ca="1" si="48">D46 - D55</f>
        <v>375005.24732064549</v>
      </c>
      <c r="E56" s="105">
        <f t="shared" ref="E56:H56" ca="1" si="49">E46 - E55</f>
        <v>338734.93902291544</v>
      </c>
      <c r="F56" s="105">
        <f t="shared" ca="1" si="49"/>
        <v>332175.01433055196</v>
      </c>
      <c r="G56" s="105">
        <f t="shared" ca="1" si="49"/>
        <v>251541.65366041195</v>
      </c>
      <c r="H56" s="105">
        <f t="shared" ca="1" si="49"/>
        <v>243095.56303745415</v>
      </c>
      <c r="I56" s="61"/>
      <c r="J56" s="61"/>
      <c r="K56" s="61"/>
      <c r="L56" s="272"/>
      <c r="M56" s="105">
        <f ca="1">M46 - M55</f>
        <v>11924</v>
      </c>
      <c r="N56" s="105">
        <f t="shared" ref="N56:Q56" ca="1" si="50">N46 - N55</f>
        <v>170544</v>
      </c>
      <c r="O56" s="105">
        <f t="shared" ca="1" si="50"/>
        <v>183779</v>
      </c>
      <c r="P56" s="105">
        <f t="shared" ca="1" si="50"/>
        <v>181624</v>
      </c>
      <c r="Q56" s="105">
        <f t="shared" ca="1" si="50"/>
        <v>230251</v>
      </c>
      <c r="T56" s="31"/>
      <c r="U56" s="31"/>
      <c r="V56" s="31"/>
      <c r="W56" s="31"/>
    </row>
    <row r="57" spans="2:25" x14ac:dyDescent="0.25">
      <c r="B57" s="143" t="s">
        <v>449</v>
      </c>
      <c r="C57" s="255"/>
      <c r="D57" s="25">
        <f ca="1">ROUND(D23 * D74, -1)</f>
        <v>1560</v>
      </c>
      <c r="E57" s="25">
        <f ca="1">ROUND(E23 * E74, -1)</f>
        <v>1560</v>
      </c>
      <c r="F57" s="25">
        <f ca="1">ROUND(F23 * F74, -1)</f>
        <v>1560</v>
      </c>
      <c r="G57" s="25">
        <f ca="1">ROUND(G23 * G74, -1)</f>
        <v>1560</v>
      </c>
      <c r="H57" s="25">
        <f ca="1">ROUND(H23 * H74, -1)</f>
        <v>1560</v>
      </c>
      <c r="L57" s="255"/>
      <c r="M57" s="25">
        <f t="shared" ref="M57:Q60" ca="1" si="51">SUMIFS(INDIRECT("'" &amp; $B$2 &amp; "'!" &amp; M$2), INDIRECT("'" &amp; $B$2 &amp; "'!$A:$A"), $B57)</f>
        <v>1790</v>
      </c>
      <c r="N57" s="25">
        <f t="shared" ca="1" si="51"/>
        <v>454</v>
      </c>
      <c r="O57" s="25">
        <f t="shared" ca="1" si="51"/>
        <v>1835</v>
      </c>
      <c r="P57" s="25">
        <f t="shared" ca="1" si="51"/>
        <v>2699</v>
      </c>
      <c r="Q57" s="25">
        <f t="shared" ca="1" si="51"/>
        <v>2185</v>
      </c>
      <c r="T57" s="31"/>
      <c r="U57" s="31"/>
      <c r="V57" s="31"/>
      <c r="W57" s="31"/>
    </row>
    <row r="58" spans="2:25" x14ac:dyDescent="0.25">
      <c r="B58" s="143" t="s">
        <v>243</v>
      </c>
      <c r="C58" s="255"/>
      <c r="D58" s="25">
        <f ca="1">ROUND(D24 * AVERAGE(D81:E81), -1)</f>
        <v>21140</v>
      </c>
      <c r="E58" s="25">
        <f ca="1">ROUND(E24 * AVERAGE(E81:F81), -1)</f>
        <v>19570</v>
      </c>
      <c r="F58" s="25">
        <f ca="1">ROUND(F24 * AVERAGE(F81:G81), -1)</f>
        <v>18130</v>
      </c>
      <c r="G58" s="25">
        <f ca="1">ROUND(G24 * AVERAGE(G81:H81), -1)</f>
        <v>16840</v>
      </c>
      <c r="H58" s="25">
        <f ca="1">ROUND(H24 * AVERAGE(H81:I81), -1)</f>
        <v>16220</v>
      </c>
      <c r="L58" s="255"/>
      <c r="M58" s="25">
        <f t="shared" ca="1" si="51"/>
        <v>16967</v>
      </c>
      <c r="N58" s="25">
        <f t="shared" ca="1" si="51"/>
        <v>16440</v>
      </c>
      <c r="O58" s="25">
        <f t="shared" ca="1" si="51"/>
        <v>20538</v>
      </c>
      <c r="P58" s="25">
        <f t="shared" ca="1" si="51"/>
        <v>23390</v>
      </c>
      <c r="Q58" s="25">
        <f t="shared" ca="1" si="51"/>
        <v>23339</v>
      </c>
      <c r="T58" s="58"/>
      <c r="U58" s="58"/>
      <c r="V58" s="58"/>
      <c r="W58" s="58"/>
    </row>
    <row r="59" spans="2:25" x14ac:dyDescent="0.25">
      <c r="B59" s="143" t="s">
        <v>450</v>
      </c>
      <c r="C59" s="255"/>
      <c r="D59" s="25">
        <v>0</v>
      </c>
      <c r="E59" s="25">
        <v>0</v>
      </c>
      <c r="F59" s="25">
        <v>0</v>
      </c>
      <c r="G59" s="25">
        <v>0</v>
      </c>
      <c r="H59" s="25">
        <v>0</v>
      </c>
      <c r="L59" s="255"/>
      <c r="M59" s="25">
        <f t="shared" ca="1" si="51"/>
        <v>0</v>
      </c>
      <c r="N59" s="25">
        <f t="shared" ca="1" si="51"/>
        <v>40196</v>
      </c>
      <c r="O59" s="25">
        <f t="shared" ca="1" si="51"/>
        <v>0</v>
      </c>
      <c r="P59" s="25">
        <f t="shared" ca="1" si="51"/>
        <v>0</v>
      </c>
      <c r="Q59" s="25">
        <f t="shared" ca="1" si="51"/>
        <v>0</v>
      </c>
      <c r="T59" s="31"/>
      <c r="U59" s="31"/>
      <c r="V59" s="31"/>
      <c r="W59" s="31"/>
    </row>
    <row r="60" spans="2:25" x14ac:dyDescent="0.25">
      <c r="B60" s="143" t="s">
        <v>451</v>
      </c>
      <c r="C60" s="255"/>
      <c r="D60" s="25">
        <f t="shared" ref="D60:H60" ca="1" si="52">ROUND(AVERAGE($M60:$Q60), -2)</f>
        <v>2400</v>
      </c>
      <c r="E60" s="25">
        <f t="shared" ca="1" si="52"/>
        <v>2400</v>
      </c>
      <c r="F60" s="25">
        <f t="shared" ca="1" si="52"/>
        <v>2400</v>
      </c>
      <c r="G60" s="25">
        <f t="shared" ca="1" si="52"/>
        <v>2400</v>
      </c>
      <c r="H60" s="25">
        <f t="shared" ca="1" si="52"/>
        <v>2400</v>
      </c>
      <c r="L60" s="255"/>
      <c r="M60" s="25">
        <f t="shared" ca="1" si="51"/>
        <v>2091</v>
      </c>
      <c r="N60" s="25">
        <f t="shared" ca="1" si="51"/>
        <v>1320</v>
      </c>
      <c r="O60" s="25">
        <f t="shared" ca="1" si="51"/>
        <v>3581</v>
      </c>
      <c r="P60" s="25">
        <f t="shared" ca="1" si="51"/>
        <v>3563</v>
      </c>
      <c r="Q60" s="25">
        <f t="shared" ca="1" si="51"/>
        <v>1667</v>
      </c>
      <c r="T60" s="31"/>
      <c r="U60" s="31"/>
      <c r="V60" s="31"/>
      <c r="W60" s="31"/>
    </row>
    <row r="61" spans="2:25" x14ac:dyDescent="0.25">
      <c r="B61" s="60" t="s">
        <v>452</v>
      </c>
      <c r="C61" s="272"/>
      <c r="D61" s="105">
        <f t="shared" ref="D61" ca="1" si="53">D56 + D57 - D58 - D59 + D60</f>
        <v>357825.24732064549</v>
      </c>
      <c r="E61" s="105">
        <f t="shared" ref="E61:H61" ca="1" si="54">E56 + E57 - E58 - E59 + E60</f>
        <v>323124.93902291544</v>
      </c>
      <c r="F61" s="105">
        <f t="shared" ca="1" si="54"/>
        <v>318005.01433055196</v>
      </c>
      <c r="G61" s="105">
        <f t="shared" ca="1" si="54"/>
        <v>238661.65366041195</v>
      </c>
      <c r="H61" s="105">
        <f t="shared" ca="1" si="54"/>
        <v>230835.56303745415</v>
      </c>
      <c r="I61" s="61"/>
      <c r="J61" s="61"/>
      <c r="K61" s="61"/>
      <c r="L61" s="272"/>
      <c r="M61" s="105">
        <f ca="1">M56 + M57 - M58 - M59 + M60</f>
        <v>-1162</v>
      </c>
      <c r="N61" s="105">
        <f t="shared" ref="N61:P61" ca="1" si="55">N56 + N57 - N58 - N59 + N60</f>
        <v>115682</v>
      </c>
      <c r="O61" s="105">
        <f t="shared" ca="1" si="55"/>
        <v>168657</v>
      </c>
      <c r="P61" s="105">
        <f t="shared" ca="1" si="55"/>
        <v>164496</v>
      </c>
      <c r="Q61" s="105">
        <f ca="1">Q56 + Q57 - Q58 - Q59 + Q60</f>
        <v>210764</v>
      </c>
    </row>
    <row r="62" spans="2:25" x14ac:dyDescent="0.25">
      <c r="B62" s="143" t="s">
        <v>453</v>
      </c>
      <c r="C62" s="255"/>
      <c r="D62" s="25">
        <f ca="1">D61 * D25</f>
        <v>152569.26935151994</v>
      </c>
      <c r="E62" s="25">
        <f ca="1">E61 * E25</f>
        <v>137773.77707449498</v>
      </c>
      <c r="F62" s="25">
        <f ca="1">F61 * F25</f>
        <v>135590.74729865379</v>
      </c>
      <c r="G62" s="25">
        <f ca="1">G61 * G25</f>
        <v>101760.38273947044</v>
      </c>
      <c r="H62" s="25">
        <f ca="1">H61 * H25</f>
        <v>98423.499897457063</v>
      </c>
      <c r="L62" s="255"/>
      <c r="M62" s="25">
        <f t="shared" ref="M62:Q62" ca="1" si="56">SUMIFS(INDIRECT("'" &amp; $B$2 &amp; "'!" &amp; M$2), INDIRECT("'" &amp; $B$2 &amp; "'!$A:$A"), $B62)</f>
        <v>61316</v>
      </c>
      <c r="N62" s="25">
        <f t="shared" ca="1" si="56"/>
        <v>55994</v>
      </c>
      <c r="O62" s="25">
        <f t="shared" ca="1" si="56"/>
        <v>52959</v>
      </c>
      <c r="P62" s="25">
        <f t="shared" ca="1" si="56"/>
        <v>79139</v>
      </c>
      <c r="Q62" s="25">
        <f t="shared" ca="1" si="56"/>
        <v>77411</v>
      </c>
    </row>
    <row r="63" spans="2:25" x14ac:dyDescent="0.25">
      <c r="B63" s="60" t="s">
        <v>454</v>
      </c>
      <c r="C63" s="272"/>
      <c r="D63" s="105">
        <f t="shared" ref="D63" ca="1" si="57">D61 - D62</f>
        <v>205255.97796912555</v>
      </c>
      <c r="E63" s="105">
        <f t="shared" ref="E63:H63" ca="1" si="58">E61 - E62</f>
        <v>185351.16194842046</v>
      </c>
      <c r="F63" s="105">
        <f t="shared" ca="1" si="58"/>
        <v>182414.26703189817</v>
      </c>
      <c r="G63" s="105">
        <f t="shared" ca="1" si="58"/>
        <v>136901.27092094149</v>
      </c>
      <c r="H63" s="105">
        <f t="shared" ca="1" si="58"/>
        <v>132412.06313999707</v>
      </c>
      <c r="I63" s="61"/>
      <c r="J63" s="61"/>
      <c r="K63" s="61"/>
      <c r="L63" s="272"/>
      <c r="M63" s="105">
        <f ca="1">M61 - M62</f>
        <v>-62478</v>
      </c>
      <c r="N63" s="105">
        <f ca="1">N61 + N62</f>
        <v>171676</v>
      </c>
      <c r="O63" s="105">
        <f t="shared" ref="O63:Q63" ca="1" si="59">O61 - O62</f>
        <v>115698</v>
      </c>
      <c r="P63" s="105">
        <f t="shared" ca="1" si="59"/>
        <v>85357</v>
      </c>
      <c r="Q63" s="105">
        <f t="shared" ca="1" si="59"/>
        <v>133353</v>
      </c>
      <c r="T63" s="31"/>
      <c r="U63" s="31"/>
      <c r="V63" s="31"/>
      <c r="W63" s="31"/>
    </row>
    <row r="64" spans="2:25" hidden="1" outlineLevel="1" x14ac:dyDescent="0.25">
      <c r="B64" s="251" t="s">
        <v>455</v>
      </c>
      <c r="C64" s="255"/>
      <c r="L64" s="255"/>
      <c r="M64" s="25">
        <v>67097</v>
      </c>
      <c r="N64" s="25">
        <v>66822</v>
      </c>
      <c r="O64" s="25">
        <v>67400</v>
      </c>
      <c r="P64" s="25">
        <v>67687</v>
      </c>
      <c r="Q64" s="25">
        <v>67294</v>
      </c>
    </row>
    <row r="65" spans="2:25" hidden="1" outlineLevel="1" x14ac:dyDescent="0.25">
      <c r="B65" s="251" t="s">
        <v>456</v>
      </c>
      <c r="C65" s="255"/>
      <c r="L65" s="255"/>
      <c r="M65" s="25">
        <v>67523</v>
      </c>
      <c r="N65" s="25">
        <v>66822</v>
      </c>
      <c r="O65" s="25">
        <v>68652</v>
      </c>
      <c r="P65" s="25">
        <v>68793</v>
      </c>
      <c r="Q65" s="25">
        <v>68773</v>
      </c>
    </row>
    <row r="66" spans="2:25" hidden="1" outlineLevel="1" x14ac:dyDescent="0.25">
      <c r="B66" s="251" t="s">
        <v>253</v>
      </c>
      <c r="C66" s="255"/>
      <c r="L66" s="255"/>
      <c r="M66" s="25">
        <v>67139.077999999994</v>
      </c>
      <c r="N66" s="25">
        <v>67086.063999999998</v>
      </c>
      <c r="O66" s="25">
        <v>67150.067999999999</v>
      </c>
      <c r="P66" s="25">
        <v>67547.497000000003</v>
      </c>
      <c r="Q66" s="25">
        <v>67677.448999999993</v>
      </c>
    </row>
    <row r="67" spans="2:25" hidden="1" outlineLevel="1" x14ac:dyDescent="0.25">
      <c r="B67" s="251" t="s">
        <v>457</v>
      </c>
      <c r="C67" s="255"/>
      <c r="L67" s="255"/>
      <c r="M67" s="24">
        <v>1.02</v>
      </c>
      <c r="N67" s="24">
        <v>4.1900000000000004</v>
      </c>
      <c r="O67" s="24">
        <v>0.59</v>
      </c>
      <c r="P67" s="24">
        <v>0.63</v>
      </c>
      <c r="Q67" s="24">
        <v>0.83</v>
      </c>
    </row>
    <row r="68" spans="2:25" hidden="1" outlineLevel="1" x14ac:dyDescent="0.25">
      <c r="B68" s="251" t="s">
        <v>458</v>
      </c>
      <c r="C68" s="255"/>
      <c r="L68" s="255"/>
      <c r="M68" s="24">
        <v>1.01</v>
      </c>
      <c r="N68" s="24">
        <v>4.1900000000000004</v>
      </c>
      <c r="O68" s="24">
        <v>0.57999999999999996</v>
      </c>
      <c r="P68" s="24">
        <v>0.62</v>
      </c>
      <c r="Q68" s="24">
        <v>0.82</v>
      </c>
    </row>
    <row r="69" spans="2:25" hidden="1" outlineLevel="1" x14ac:dyDescent="0.25">
      <c r="B69" s="251" t="s">
        <v>459</v>
      </c>
      <c r="C69" s="255"/>
      <c r="L69" s="255"/>
      <c r="M69" s="24">
        <v>0.04</v>
      </c>
      <c r="N69" s="24">
        <v>0.04</v>
      </c>
      <c r="O69" s="24">
        <v>3.5000000000000003E-2</v>
      </c>
      <c r="P69" s="24">
        <v>3.5000000000000003E-2</v>
      </c>
      <c r="Q69" s="24">
        <v>3.5000000000000003E-2</v>
      </c>
      <c r="T69"/>
      <c r="U69"/>
      <c r="V69"/>
      <c r="W69"/>
    </row>
    <row r="70" spans="2:25" collapsed="1" x14ac:dyDescent="0.25">
      <c r="B70" s="58"/>
      <c r="C70" s="255"/>
      <c r="L70" s="255"/>
      <c r="T70" s="54"/>
      <c r="U70" s="54"/>
      <c r="V70" s="54"/>
      <c r="W70" s="54"/>
    </row>
    <row r="71" spans="2:25" s="54" customFormat="1" x14ac:dyDescent="0.25">
      <c r="B71" s="257" t="s">
        <v>256</v>
      </c>
      <c r="C71" s="256"/>
      <c r="D71" s="274"/>
      <c r="E71" s="274"/>
      <c r="F71" s="274"/>
      <c r="G71" s="274"/>
      <c r="H71" s="274"/>
      <c r="I71" s="274"/>
      <c r="J71" s="274"/>
      <c r="K71" s="274"/>
      <c r="L71" s="256"/>
      <c r="M71" s="274"/>
      <c r="N71" s="274"/>
      <c r="O71" s="274"/>
      <c r="P71" s="274"/>
      <c r="Q71" s="274"/>
      <c r="T71" s="233"/>
      <c r="U71" s="233"/>
      <c r="V71" s="233"/>
      <c r="W71" s="233"/>
      <c r="Y71"/>
    </row>
    <row r="72" spans="2:25" s="119" customFormat="1" collapsed="1" x14ac:dyDescent="0.25">
      <c r="B72" s="129" t="s">
        <v>257</v>
      </c>
      <c r="C72" s="273"/>
      <c r="D72" s="125">
        <f ca="1">D27 * SUM(D$40:D$42)</f>
        <v>2371774.182946804</v>
      </c>
      <c r="E72" s="125">
        <f ca="1">E27 * SUM(E$40:E$42)</f>
        <v>2193945.1366407471</v>
      </c>
      <c r="F72" s="125">
        <f ca="1">F27 * SUM(F$40:F$42)</f>
        <v>2031796.5847125633</v>
      </c>
      <c r="G72" s="125">
        <f ca="1">G27 * SUM(G$40:G$42)</f>
        <v>1884631.6402636184</v>
      </c>
      <c r="H72" s="125">
        <f ca="1">H27 * SUM(H$40:H$42)</f>
        <v>1751957.085800746</v>
      </c>
      <c r="I72" s="126"/>
      <c r="J72" s="127"/>
      <c r="K72" s="128"/>
      <c r="L72" s="273"/>
      <c r="M72" s="125">
        <f t="shared" ref="M72:Q73" ca="1" si="60">SUMIFS(INDIRECT("'" &amp; $B$2 &amp; "'!" &amp; M$2), INDIRECT("'" &amp; $B$2 &amp; "'!$A:$A"), $B72)</f>
        <v>1670584</v>
      </c>
      <c r="N72" s="125">
        <f t="shared" ca="1" si="60"/>
        <v>1508060</v>
      </c>
      <c r="O72" s="125">
        <f t="shared" ca="1" si="60"/>
        <v>1409556</v>
      </c>
      <c r="P72" s="125">
        <f t="shared" ca="1" si="60"/>
        <v>1509042</v>
      </c>
      <c r="Q72" s="125">
        <f t="shared" ca="1" si="60"/>
        <v>1375340</v>
      </c>
      <c r="T72" s="58"/>
      <c r="U72" s="58"/>
      <c r="V72" s="58"/>
      <c r="W72" s="58"/>
      <c r="Y72"/>
    </row>
    <row r="73" spans="2:25" s="119" customFormat="1" hidden="1" outlineLevel="1" x14ac:dyDescent="0.25">
      <c r="B73" s="113" t="s">
        <v>351</v>
      </c>
      <c r="C73" s="273"/>
      <c r="D73" s="232"/>
      <c r="E73" s="232"/>
      <c r="F73" s="232"/>
      <c r="G73" s="232"/>
      <c r="H73" s="232"/>
      <c r="I73" s="315"/>
      <c r="J73" s="316"/>
      <c r="K73" s="317"/>
      <c r="L73" s="273"/>
      <c r="M73" s="318">
        <f t="shared" ca="1" si="60"/>
        <v>57755</v>
      </c>
      <c r="N73" s="318">
        <f t="shared" ca="1" si="60"/>
        <v>15278</v>
      </c>
      <c r="O73" s="318">
        <f t="shared" ca="1" si="60"/>
        <v>51037</v>
      </c>
      <c r="P73" s="318">
        <f t="shared" ca="1" si="60"/>
        <v>308561</v>
      </c>
      <c r="Q73" s="318">
        <f t="shared" ca="1" si="60"/>
        <v>14942</v>
      </c>
      <c r="T73" s="19"/>
      <c r="U73" s="19"/>
      <c r="V73" s="19"/>
      <c r="W73" s="19"/>
      <c r="Y73"/>
    </row>
    <row r="74" spans="2:25" hidden="1" outlineLevel="1" x14ac:dyDescent="0.25">
      <c r="B74" s="221" t="s">
        <v>460</v>
      </c>
      <c r="C74" s="324"/>
      <c r="D74" s="107">
        <f t="shared" ref="D74:G74" ca="1" si="61">$M74</f>
        <v>75253</v>
      </c>
      <c r="E74" s="107">
        <f t="shared" ca="1" si="61"/>
        <v>75253</v>
      </c>
      <c r="F74" s="107">
        <f t="shared" ca="1" si="61"/>
        <v>75253</v>
      </c>
      <c r="G74" s="107">
        <f t="shared" ca="1" si="61"/>
        <v>75253</v>
      </c>
      <c r="H74" s="107">
        <f ca="1">$M74</f>
        <v>75253</v>
      </c>
      <c r="I74" s="107"/>
      <c r="J74" s="107"/>
      <c r="K74" s="107"/>
      <c r="L74" s="324"/>
      <c r="M74" s="107">
        <f t="shared" ref="M74:Q74" ca="1" si="62">SUMIFS(INDIRECT("'" &amp; $B$2 &amp; "'!" &amp; M$2), INDIRECT("'" &amp; $B$2 &amp; "'!$A:$A"), $B74)</f>
        <v>75253</v>
      </c>
      <c r="N74" s="107">
        <f t="shared" ca="1" si="62"/>
        <v>76153</v>
      </c>
      <c r="O74" s="107">
        <f t="shared" ca="1" si="62"/>
        <v>86112</v>
      </c>
      <c r="P74" s="107">
        <f t="shared" ca="1" si="62"/>
        <v>84804</v>
      </c>
      <c r="Q74" s="107">
        <f t="shared" ca="1" si="62"/>
        <v>85795</v>
      </c>
    </row>
    <row r="75" spans="2:25" s="119" customFormat="1" collapsed="1" x14ac:dyDescent="0.25">
      <c r="B75" s="129" t="s">
        <v>271</v>
      </c>
      <c r="C75" s="273"/>
      <c r="D75" s="125">
        <f ca="1">SUM(D82, D91) - D72</f>
        <v>1595549.6967454921</v>
      </c>
      <c r="E75" s="125">
        <f ca="1">SUM(E82, E91) - E72</f>
        <v>1483601.125499683</v>
      </c>
      <c r="F75" s="125">
        <f ca="1">SUM(F82, F91) - F72</f>
        <v>1382759.1456493034</v>
      </c>
      <c r="G75" s="125">
        <f ca="1">SUM(G82, G91) - G72</f>
        <v>1279780.8394764597</v>
      </c>
      <c r="H75" s="125">
        <f ca="1">SUM(H82, H91) - H72</f>
        <v>1205579.8478936297</v>
      </c>
      <c r="I75" s="126"/>
      <c r="J75" s="127"/>
      <c r="K75" s="128"/>
      <c r="L75" s="273"/>
      <c r="M75" s="125">
        <f ca="1">M77 - M72</f>
        <v>1627216</v>
      </c>
      <c r="N75" s="125">
        <f ca="1">N77 - N72</f>
        <v>1318632</v>
      </c>
      <c r="O75" s="125">
        <f ca="1">O77 - O72</f>
        <v>1282708</v>
      </c>
      <c r="P75" s="125">
        <f ca="1">P77 - P72</f>
        <v>1106694</v>
      </c>
      <c r="Q75" s="125">
        <f ca="1">Q77 - Q72</f>
        <v>1283535</v>
      </c>
      <c r="T75" s="19"/>
      <c r="U75" s="19"/>
      <c r="V75" s="19"/>
      <c r="W75" s="19"/>
      <c r="Y75"/>
    </row>
    <row r="76" spans="2:25" customFormat="1" outlineLevel="1" x14ac:dyDescent="0.25">
      <c r="B76" s="311" t="s">
        <v>461</v>
      </c>
      <c r="C76" s="255"/>
      <c r="D76" s="278">
        <f t="shared" ref="D76:G76" ca="1" si="63">D32</f>
        <v>738140.58575342409</v>
      </c>
      <c r="E76" s="278">
        <f t="shared" ca="1" si="63"/>
        <v>699713.19287671242</v>
      </c>
      <c r="F76" s="278">
        <f t="shared" ca="1" si="63"/>
        <v>661390.79287671205</v>
      </c>
      <c r="G76" s="278">
        <f t="shared" ca="1" si="63"/>
        <v>623068.39287671167</v>
      </c>
      <c r="H76" s="278">
        <f ca="1">H32</f>
        <v>584745.99287671223</v>
      </c>
      <c r="I76" s="278"/>
      <c r="J76" s="278"/>
      <c r="K76" s="278"/>
      <c r="L76" s="278"/>
      <c r="M76" s="278">
        <f t="shared" ref="M76:Q76" ca="1" si="64">SUMIFS(INDIRECT("'" &amp; $B$2 &amp; "'!" &amp; M$2), INDIRECT("'" &amp; $B$2 &amp; "'!$A:$A"), $B76)</f>
        <v>548918</v>
      </c>
      <c r="N76" s="278">
        <f t="shared" ca="1" si="64"/>
        <v>513779</v>
      </c>
      <c r="O76" s="278">
        <f t="shared" ca="1" si="64"/>
        <v>450310</v>
      </c>
      <c r="P76" s="278">
        <f t="shared" ca="1" si="64"/>
        <v>442333</v>
      </c>
      <c r="Q76" s="278">
        <f t="shared" ca="1" si="64"/>
        <v>448588</v>
      </c>
      <c r="T76" s="19"/>
      <c r="U76" s="19"/>
      <c r="V76" s="19"/>
      <c r="W76" s="19"/>
    </row>
    <row r="77" spans="2:25" s="227" customFormat="1" x14ac:dyDescent="0.25">
      <c r="B77" s="223" t="s">
        <v>279</v>
      </c>
      <c r="C77" s="325"/>
      <c r="D77" s="108">
        <f ca="1">D75 + D72</f>
        <v>3967323.879692296</v>
      </c>
      <c r="E77" s="108">
        <f ca="1">E75 + E72</f>
        <v>3677546.26214043</v>
      </c>
      <c r="F77" s="108">
        <f ca="1">F75 + F72</f>
        <v>3414555.7303618668</v>
      </c>
      <c r="G77" s="108">
        <f ca="1">G75 + G72</f>
        <v>3164412.4797400781</v>
      </c>
      <c r="H77" s="108">
        <f ca="1">H75 + H72</f>
        <v>2957536.9336943757</v>
      </c>
      <c r="I77" s="224"/>
      <c r="J77" s="225"/>
      <c r="K77" s="226"/>
      <c r="L77" s="325"/>
      <c r="M77" s="108">
        <f t="shared" ref="M77:Q77" ca="1" si="65">SUMIFS(INDIRECT("'" &amp; $B$2 &amp; "'!" &amp; M$2), INDIRECT("'" &amp; $B$2 &amp; "'!$A:$A"), $B77)</f>
        <v>3297800</v>
      </c>
      <c r="N77" s="108">
        <f t="shared" ca="1" si="65"/>
        <v>2826692</v>
      </c>
      <c r="O77" s="108">
        <f t="shared" ca="1" si="65"/>
        <v>2692264</v>
      </c>
      <c r="P77" s="108">
        <f t="shared" ca="1" si="65"/>
        <v>2615736</v>
      </c>
      <c r="Q77" s="108">
        <f t="shared" ca="1" si="65"/>
        <v>2658875</v>
      </c>
      <c r="T77" s="19"/>
      <c r="U77" s="19"/>
      <c r="V77" s="19"/>
      <c r="W77" s="19"/>
      <c r="Y77"/>
    </row>
    <row r="78" spans="2:25" s="31" customFormat="1" ht="6.95" customHeight="1" x14ac:dyDescent="0.25">
      <c r="B78" s="62"/>
      <c r="C78" s="272"/>
      <c r="D78" s="63"/>
      <c r="E78" s="63"/>
      <c r="F78" s="63"/>
      <c r="G78" s="63"/>
      <c r="H78" s="63"/>
      <c r="I78" s="100"/>
      <c r="J78" s="88"/>
      <c r="K78" s="76"/>
      <c r="L78" s="272"/>
      <c r="M78" s="63"/>
      <c r="N78" s="63"/>
      <c r="O78" s="63"/>
      <c r="P78" s="63"/>
      <c r="Q78" s="63"/>
      <c r="T78" s="19"/>
      <c r="U78" s="19"/>
      <c r="V78" s="19"/>
      <c r="W78" s="19"/>
      <c r="Y78"/>
    </row>
    <row r="79" spans="2:25" s="119" customFormat="1" collapsed="1" x14ac:dyDescent="0.25">
      <c r="B79" s="129" t="s">
        <v>280</v>
      </c>
      <c r="C79" s="273"/>
      <c r="D79" s="125">
        <f t="shared" ref="D79:H80" ca="1" si="66">D29 * SUM(D$40:D$42)</f>
        <v>396998.6588965134</v>
      </c>
      <c r="E79" s="125">
        <f t="shared" ca="1" si="66"/>
        <v>367232.80116690585</v>
      </c>
      <c r="F79" s="125">
        <f t="shared" ca="1" si="66"/>
        <v>340091.61794619943</v>
      </c>
      <c r="G79" s="125">
        <f t="shared" ca="1" si="66"/>
        <v>315458.46104497119</v>
      </c>
      <c r="H79" s="125">
        <f t="shared" ca="1" si="66"/>
        <v>293250.77341173659</v>
      </c>
      <c r="I79" s="126"/>
      <c r="J79" s="127"/>
      <c r="K79" s="128"/>
      <c r="L79" s="273"/>
      <c r="M79" s="125">
        <f t="shared" ref="M79:Q80" ca="1" si="67">SUMIFS(INDIRECT("'" &amp; $B$2 &amp; "'!" &amp; M$2), INDIRECT("'" &amp; $B$2 &amp; "'!$A:$A"), $B79)</f>
        <v>272816</v>
      </c>
      <c r="N79" s="125">
        <f t="shared" ca="1" si="67"/>
        <v>293153</v>
      </c>
      <c r="O79" s="125">
        <f t="shared" ca="1" si="67"/>
        <v>304810</v>
      </c>
      <c r="P79" s="125">
        <f t="shared" ca="1" si="67"/>
        <v>297766</v>
      </c>
      <c r="Q79" s="125">
        <f t="shared" ca="1" si="67"/>
        <v>300356</v>
      </c>
      <c r="T79" s="19"/>
      <c r="U79" s="19"/>
      <c r="V79" s="19"/>
      <c r="W79" s="19"/>
      <c r="Y79"/>
    </row>
    <row r="80" spans="2:25" s="119" customFormat="1" x14ac:dyDescent="0.25">
      <c r="B80" s="129" t="s">
        <v>288</v>
      </c>
      <c r="C80" s="273"/>
      <c r="D80" s="125">
        <f t="shared" ca="1" si="66"/>
        <v>1419922.7716594108</v>
      </c>
      <c r="E80" s="125">
        <f t="shared" ca="1" si="66"/>
        <v>1313460.9026804997</v>
      </c>
      <c r="F80" s="125">
        <f t="shared" ca="1" si="66"/>
        <v>1216386.5593767173</v>
      </c>
      <c r="G80" s="125">
        <f t="shared" ca="1" si="66"/>
        <v>1128282.5327305449</v>
      </c>
      <c r="H80" s="125">
        <f t="shared" ca="1" si="66"/>
        <v>1048853.5455798635</v>
      </c>
      <c r="I80" s="126"/>
      <c r="J80" s="127"/>
      <c r="K80" s="128"/>
      <c r="L80" s="273"/>
      <c r="M80" s="125">
        <f t="shared" ca="1" si="67"/>
        <v>1287725</v>
      </c>
      <c r="N80" s="125">
        <f t="shared" ca="1" si="67"/>
        <v>772831</v>
      </c>
      <c r="O80" s="125">
        <f t="shared" ca="1" si="67"/>
        <v>659450</v>
      </c>
      <c r="P80" s="125">
        <f t="shared" ca="1" si="67"/>
        <v>836372</v>
      </c>
      <c r="Q80" s="125">
        <f t="shared" ca="1" si="67"/>
        <v>991901</v>
      </c>
      <c r="T80" s="19"/>
      <c r="U80" s="19"/>
      <c r="V80" s="19"/>
      <c r="W80" s="19"/>
      <c r="Y80"/>
    </row>
    <row r="81" spans="2:30" hidden="1" outlineLevel="1" x14ac:dyDescent="0.25">
      <c r="B81" s="221" t="s">
        <v>462</v>
      </c>
      <c r="C81" s="324"/>
      <c r="D81" s="107">
        <f ca="1">ROUND(D33 * SUM(D40:D42), -2)</f>
        <v>415900</v>
      </c>
      <c r="E81" s="107">
        <f ca="1">ROUND(E33 * SUM(E40:E42), -2)</f>
        <v>384700</v>
      </c>
      <c r="F81" s="107">
        <f ca="1">ROUND(F33 * SUM(F40:F42), -2)</f>
        <v>356300</v>
      </c>
      <c r="G81" s="107">
        <f ca="1">ROUND(G33 * SUM(G40:G42), -2)</f>
        <v>330500</v>
      </c>
      <c r="H81" s="107">
        <f ca="1">ROUND(H33 * SUM(H40:H42), -2)</f>
        <v>307200</v>
      </c>
      <c r="I81" s="107"/>
      <c r="J81" s="107"/>
      <c r="K81" s="107"/>
      <c r="L81" s="324"/>
      <c r="M81" s="107">
        <v>285801</v>
      </c>
      <c r="N81" s="107">
        <v>646069</v>
      </c>
      <c r="O81" s="107">
        <v>347107</v>
      </c>
      <c r="P81" s="107">
        <v>347767</v>
      </c>
      <c r="Q81" s="107">
        <v>408286</v>
      </c>
    </row>
    <row r="82" spans="2:30" s="31" customFormat="1" collapsed="1" x14ac:dyDescent="0.25">
      <c r="B82" s="60" t="s">
        <v>297</v>
      </c>
      <c r="C82" s="272"/>
      <c r="D82" s="61">
        <f t="shared" ref="D82" ca="1" si="68">D80 + D79</f>
        <v>1816921.4305559243</v>
      </c>
      <c r="E82" s="61">
        <f t="shared" ref="E82:H82" ca="1" si="69">E80 + E79</f>
        <v>1680693.7038474055</v>
      </c>
      <c r="F82" s="61">
        <f t="shared" ca="1" si="69"/>
        <v>1556478.1773229167</v>
      </c>
      <c r="G82" s="61">
        <f t="shared" ca="1" si="69"/>
        <v>1443740.993775516</v>
      </c>
      <c r="H82" s="61">
        <f t="shared" ca="1" si="69"/>
        <v>1342104.3189916001</v>
      </c>
      <c r="I82" s="99"/>
      <c r="J82" s="87"/>
      <c r="K82" s="75"/>
      <c r="L82" s="272"/>
      <c r="M82" s="61">
        <f ca="1">M80 + M79</f>
        <v>1560541</v>
      </c>
      <c r="N82" s="61">
        <f t="shared" ref="N82:Q82" ca="1" si="70">N80 + N79</f>
        <v>1065984</v>
      </c>
      <c r="O82" s="61">
        <f t="shared" ca="1" si="70"/>
        <v>964260</v>
      </c>
      <c r="P82" s="61">
        <f t="shared" ca="1" si="70"/>
        <v>1134138</v>
      </c>
      <c r="Q82" s="61">
        <f t="shared" ca="1" si="70"/>
        <v>1292257</v>
      </c>
      <c r="T82" s="19"/>
      <c r="U82" s="19"/>
      <c r="V82" s="19"/>
      <c r="W82" s="19"/>
      <c r="Y82"/>
    </row>
    <row r="83" spans="2:30" s="31" customFormat="1" ht="6.95" customHeight="1" x14ac:dyDescent="0.25">
      <c r="B83" s="62"/>
      <c r="C83" s="272"/>
      <c r="D83" s="63"/>
      <c r="E83" s="63"/>
      <c r="F83" s="63"/>
      <c r="G83" s="63"/>
      <c r="H83" s="63"/>
      <c r="I83" s="100"/>
      <c r="J83" s="88"/>
      <c r="K83" s="76"/>
      <c r="L83" s="272"/>
      <c r="M83" s="63"/>
      <c r="N83" s="63"/>
      <c r="O83" s="63"/>
      <c r="P83" s="63"/>
      <c r="Q83" s="63"/>
      <c r="T83" s="19"/>
      <c r="U83" s="19"/>
      <c r="V83" s="19"/>
      <c r="W83" s="19"/>
      <c r="Y83"/>
    </row>
    <row r="84" spans="2:30" x14ac:dyDescent="0.25">
      <c r="B84" s="143" t="s">
        <v>463</v>
      </c>
      <c r="C84" s="255"/>
      <c r="D84" s="25">
        <f t="shared" ref="D84:G84" ca="1" si="71">$M84</f>
        <v>45376</v>
      </c>
      <c r="E84" s="25">
        <f t="shared" ca="1" si="71"/>
        <v>45376</v>
      </c>
      <c r="F84" s="25">
        <f t="shared" ca="1" si="71"/>
        <v>45376</v>
      </c>
      <c r="G84" s="25">
        <f t="shared" ca="1" si="71"/>
        <v>45376</v>
      </c>
      <c r="H84" s="25">
        <f ca="1">$M84</f>
        <v>45376</v>
      </c>
      <c r="L84" s="255"/>
      <c r="M84" s="25">
        <f t="shared" ref="M84:Q85" ca="1" si="72">SUMIFS(INDIRECT("'" &amp; $B$2 &amp; "'!" &amp; M$2), INDIRECT("'" &amp; $B$2 &amp; "'!$A:$A"), $B84)</f>
        <v>45376</v>
      </c>
      <c r="N84" s="25">
        <f t="shared" ca="1" si="72"/>
        <v>45376</v>
      </c>
      <c r="O84" s="25">
        <f t="shared" ca="1" si="72"/>
        <v>45376</v>
      </c>
      <c r="P84" s="25">
        <f t="shared" ca="1" si="72"/>
        <v>45376</v>
      </c>
      <c r="Q84" s="25">
        <f t="shared" ca="1" si="72"/>
        <v>45376</v>
      </c>
    </row>
    <row r="85" spans="2:30" x14ac:dyDescent="0.25">
      <c r="B85" s="143" t="s">
        <v>300</v>
      </c>
      <c r="C85" s="255"/>
      <c r="D85" s="25">
        <f ca="1">ROUND(D31, -3)</f>
        <v>349000</v>
      </c>
      <c r="E85" s="25">
        <f ca="1">ROUND(E31, -3)</f>
        <v>337000</v>
      </c>
      <c r="F85" s="25">
        <f ca="1">ROUND(F31, -3)</f>
        <v>326000</v>
      </c>
      <c r="G85" s="25">
        <f ca="1">ROUND(G31, -3)</f>
        <v>314000</v>
      </c>
      <c r="H85" s="25">
        <f ca="1">ROUND(H31, -3)</f>
        <v>302000</v>
      </c>
      <c r="L85" s="255"/>
      <c r="M85" s="25">
        <f t="shared" ca="1" si="72"/>
        <v>290229</v>
      </c>
      <c r="N85" s="25">
        <f t="shared" ca="1" si="72"/>
        <v>278922</v>
      </c>
      <c r="O85" s="25">
        <f t="shared" ca="1" si="72"/>
        <v>270043</v>
      </c>
      <c r="P85" s="25">
        <f t="shared" ca="1" si="72"/>
        <v>254512</v>
      </c>
      <c r="Q85" s="25">
        <f t="shared" ca="1" si="72"/>
        <v>240112</v>
      </c>
      <c r="T85" s="233"/>
      <c r="U85" s="233"/>
      <c r="V85" s="233"/>
      <c r="W85" s="233"/>
    </row>
    <row r="86" spans="2:30" x14ac:dyDescent="0.25">
      <c r="B86" s="319" t="s">
        <v>301</v>
      </c>
      <c r="C86" s="255"/>
      <c r="D86" s="104">
        <f ca="1">E86 + D63</f>
        <v>2648203.7410103828</v>
      </c>
      <c r="E86" s="104">
        <f ca="1">F86 + E63</f>
        <v>2442947.7630412574</v>
      </c>
      <c r="F86" s="104">
        <f ca="1">G86 + F63</f>
        <v>2257596.6010928368</v>
      </c>
      <c r="G86" s="104">
        <f ca="1">H86 + G63</f>
        <v>2075182.3340609386</v>
      </c>
      <c r="H86" s="104">
        <f ca="1">M86 + H63</f>
        <v>1938281.063139997</v>
      </c>
      <c r="L86" s="255"/>
      <c r="M86" s="104">
        <v>1805869</v>
      </c>
      <c r="N86" s="104">
        <v>1740193</v>
      </c>
      <c r="O86" s="104">
        <v>2139353</v>
      </c>
      <c r="P86" s="104">
        <v>2101915</v>
      </c>
      <c r="Q86" s="104">
        <v>2061651</v>
      </c>
      <c r="T86" s="119"/>
      <c r="U86" s="119"/>
      <c r="V86" s="119"/>
      <c r="W86" s="119"/>
    </row>
    <row r="87" spans="2:30" x14ac:dyDescent="0.25">
      <c r="B87" s="143" t="s">
        <v>464</v>
      </c>
      <c r="C87" s="255"/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/>
      <c r="J87" s="27"/>
      <c r="K87" s="27"/>
      <c r="L87" s="255"/>
      <c r="M87" s="27">
        <f t="shared" ref="M87:Q90" ca="1" si="73">SUMIFS(INDIRECT("'" &amp; $B$2 &amp; "'!" &amp; M$2), INDIRECT("'" &amp; $B$2 &amp; "'!$A:$A"), $B87)</f>
        <v>0</v>
      </c>
      <c r="N87" s="27">
        <f t="shared" ca="1" si="73"/>
        <v>0</v>
      </c>
      <c r="O87" s="27">
        <f t="shared" ca="1" si="73"/>
        <v>0</v>
      </c>
      <c r="P87" s="27">
        <f t="shared" ca="1" si="73"/>
        <v>531</v>
      </c>
      <c r="Q87" s="27">
        <f t="shared" ca="1" si="73"/>
        <v>517</v>
      </c>
      <c r="T87" s="58"/>
      <c r="U87" s="58"/>
      <c r="V87" s="58"/>
      <c r="W87" s="58"/>
    </row>
    <row r="88" spans="2:30" x14ac:dyDescent="0.25">
      <c r="B88" s="143" t="s">
        <v>465</v>
      </c>
      <c r="C88" s="255"/>
      <c r="D88" s="25">
        <v>0</v>
      </c>
      <c r="E88" s="25">
        <v>0</v>
      </c>
      <c r="F88" s="25">
        <v>0</v>
      </c>
      <c r="G88" s="25">
        <v>0</v>
      </c>
      <c r="H88" s="25">
        <v>0</v>
      </c>
      <c r="L88" s="255"/>
      <c r="M88" s="25">
        <f t="shared" ca="1" si="73"/>
        <v>19</v>
      </c>
      <c r="N88" s="25">
        <f t="shared" ca="1" si="73"/>
        <v>1087</v>
      </c>
      <c r="O88" s="25">
        <f t="shared" ca="1" si="73"/>
        <v>774</v>
      </c>
      <c r="P88" s="25">
        <f t="shared" ca="1" si="73"/>
        <v>531</v>
      </c>
      <c r="Q88" s="25">
        <f t="shared" ca="1" si="73"/>
        <v>517</v>
      </c>
    </row>
    <row r="89" spans="2:30" x14ac:dyDescent="0.25">
      <c r="B89" s="106" t="s">
        <v>466</v>
      </c>
      <c r="C89" s="324"/>
      <c r="D89" s="107">
        <f t="shared" ref="D89" ca="1" si="74">SUM(D84:D87, -D88)</f>
        <v>3042579.7410103828</v>
      </c>
      <c r="E89" s="107">
        <f t="shared" ref="E89:H89" ca="1" si="75">SUM(E84:E87, -E88)</f>
        <v>2825323.7630412574</v>
      </c>
      <c r="F89" s="107">
        <f t="shared" ca="1" si="75"/>
        <v>2628972.6010928368</v>
      </c>
      <c r="G89" s="107">
        <f t="shared" ca="1" si="75"/>
        <v>2434558.3340609386</v>
      </c>
      <c r="H89" s="107">
        <f t="shared" ca="1" si="75"/>
        <v>2285657.063139997</v>
      </c>
      <c r="I89" s="107"/>
      <c r="J89" s="107"/>
      <c r="K89" s="107"/>
      <c r="L89" s="324"/>
      <c r="M89" s="107">
        <f ca="1">SUM(M84:M87, -M88)</f>
        <v>2141455</v>
      </c>
      <c r="N89" s="107">
        <f t="shared" ref="N89:Q89" ca="1" si="76">SUM(N84:N87, -N88)</f>
        <v>2063404</v>
      </c>
      <c r="O89" s="107">
        <f t="shared" ca="1" si="76"/>
        <v>2453998</v>
      </c>
      <c r="P89" s="107">
        <f t="shared" ca="1" si="76"/>
        <v>2401803</v>
      </c>
      <c r="Q89" s="107">
        <f t="shared" ca="1" si="76"/>
        <v>2347139</v>
      </c>
    </row>
    <row r="90" spans="2:30" x14ac:dyDescent="0.25">
      <c r="B90" s="143" t="s">
        <v>467</v>
      </c>
      <c r="C90" s="255"/>
      <c r="D90" s="27">
        <f ca="1">D89 * D34</f>
        <v>892177.29187401081</v>
      </c>
      <c r="E90" s="27">
        <f ca="1">E89 * E34</f>
        <v>828471.20474823297</v>
      </c>
      <c r="F90" s="27">
        <f ca="1">F89 * F34</f>
        <v>770895.04805388674</v>
      </c>
      <c r="G90" s="27">
        <f ca="1">G89 * G34</f>
        <v>713886.84809637652</v>
      </c>
      <c r="H90" s="27">
        <f ca="1">H89 * H34</f>
        <v>670224.44843722135</v>
      </c>
      <c r="I90" s="98"/>
      <c r="J90" s="86"/>
      <c r="K90" s="74"/>
      <c r="L90" s="255"/>
      <c r="M90" s="27">
        <f t="shared" ca="1" si="73"/>
        <v>627940</v>
      </c>
      <c r="N90" s="27">
        <f t="shared" ca="1" si="73"/>
        <v>567847</v>
      </c>
      <c r="O90" s="27">
        <f t="shared" ca="1" si="73"/>
        <v>407713</v>
      </c>
      <c r="P90" s="27">
        <f t="shared" ca="1" si="73"/>
        <v>352742</v>
      </c>
      <c r="Q90" s="27">
        <f t="shared" ca="1" si="73"/>
        <v>321473</v>
      </c>
    </row>
    <row r="91" spans="2:30" s="31" customFormat="1" x14ac:dyDescent="0.25">
      <c r="B91" s="60" t="s">
        <v>355</v>
      </c>
      <c r="C91" s="272"/>
      <c r="D91" s="61">
        <f t="shared" ref="D91" ca="1" si="77">D89 - D90</f>
        <v>2150402.4491363717</v>
      </c>
      <c r="E91" s="61">
        <f t="shared" ref="E91:H91" ca="1" si="78">E89 - E90</f>
        <v>1996852.5582930245</v>
      </c>
      <c r="F91" s="61">
        <f t="shared" ca="1" si="78"/>
        <v>1858077.5530389501</v>
      </c>
      <c r="G91" s="61">
        <f t="shared" ca="1" si="78"/>
        <v>1720671.485964562</v>
      </c>
      <c r="H91" s="61">
        <f t="shared" ca="1" si="78"/>
        <v>1615432.6147027756</v>
      </c>
      <c r="I91" s="99"/>
      <c r="J91" s="87"/>
      <c r="K91" s="75"/>
      <c r="L91" s="272"/>
      <c r="M91" s="61">
        <f ca="1">M89 - M90</f>
        <v>1513515</v>
      </c>
      <c r="N91" s="61">
        <f t="shared" ref="N91:Q91" ca="1" si="79">N89 - N90</f>
        <v>1495557</v>
      </c>
      <c r="O91" s="61">
        <f t="shared" ca="1" si="79"/>
        <v>2046285</v>
      </c>
      <c r="P91" s="61">
        <f t="shared" ca="1" si="79"/>
        <v>2049061</v>
      </c>
      <c r="Q91" s="61">
        <f t="shared" ca="1" si="79"/>
        <v>2025666</v>
      </c>
      <c r="T91" s="19"/>
      <c r="U91" s="19"/>
      <c r="V91" s="19"/>
      <c r="W91" s="19"/>
      <c r="Y91"/>
    </row>
    <row r="92" spans="2:30" x14ac:dyDescent="0.25">
      <c r="B92" s="58"/>
      <c r="C92" s="255"/>
      <c r="L92" s="255"/>
      <c r="R92"/>
      <c r="S92"/>
      <c r="X92"/>
      <c r="Z92"/>
      <c r="AA92"/>
      <c r="AB92"/>
      <c r="AC92"/>
      <c r="AD92"/>
    </row>
    <row r="93" spans="2:30" x14ac:dyDescent="0.25">
      <c r="B93" s="254"/>
      <c r="C93" s="255"/>
      <c r="D93" s="246"/>
      <c r="E93" s="246"/>
      <c r="F93" s="246"/>
      <c r="G93" s="246"/>
      <c r="H93" s="246"/>
      <c r="I93" s="246"/>
      <c r="J93" s="246"/>
      <c r="K93" s="246"/>
      <c r="L93" s="255"/>
      <c r="M93" s="246"/>
      <c r="N93" s="246"/>
      <c r="O93" s="246"/>
      <c r="P93" s="246"/>
      <c r="Q93" s="246"/>
      <c r="R93"/>
      <c r="S93"/>
      <c r="T93" s="31"/>
      <c r="U93" s="31"/>
      <c r="V93" s="31"/>
      <c r="W93" s="31"/>
      <c r="X93"/>
      <c r="Z93"/>
      <c r="AA93"/>
      <c r="AB93"/>
      <c r="AC93"/>
      <c r="AD93"/>
    </row>
    <row r="94" spans="2:30" ht="6.95" customHeight="1" x14ac:dyDescent="0.25">
      <c r="B94" s="58"/>
      <c r="C94" s="255"/>
      <c r="L94" s="255"/>
      <c r="R94"/>
      <c r="S94"/>
      <c r="T94" s="31"/>
      <c r="U94" s="31"/>
      <c r="V94" s="31"/>
      <c r="W94" s="31"/>
      <c r="X94"/>
      <c r="Z94"/>
      <c r="AA94"/>
      <c r="AB94"/>
      <c r="AC94"/>
      <c r="AD94"/>
    </row>
    <row r="95" spans="2:30" x14ac:dyDescent="0.25">
      <c r="B95" s="58"/>
      <c r="C95" s="255"/>
      <c r="L95" s="255"/>
      <c r="R95"/>
      <c r="S95"/>
      <c r="T95" s="233"/>
      <c r="U95" s="233"/>
      <c r="V95" s="233"/>
      <c r="W95" s="233"/>
      <c r="X95"/>
      <c r="Z95"/>
      <c r="AA95"/>
      <c r="AB95"/>
      <c r="AC95"/>
      <c r="AD95"/>
    </row>
    <row r="96" spans="2:30" s="54" customFormat="1" x14ac:dyDescent="0.25">
      <c r="B96" s="276" t="s">
        <v>304</v>
      </c>
      <c r="C96" s="255"/>
      <c r="D96" s="400">
        <f>D38</f>
        <v>45657</v>
      </c>
      <c r="E96" s="400">
        <f t="shared" ref="E96:H96" si="80">E38</f>
        <v>45291</v>
      </c>
      <c r="F96" s="400">
        <f t="shared" si="80"/>
        <v>44926</v>
      </c>
      <c r="G96" s="400">
        <f t="shared" si="80"/>
        <v>44561</v>
      </c>
      <c r="H96" s="400">
        <f t="shared" si="80"/>
        <v>44196</v>
      </c>
      <c r="I96" s="401"/>
      <c r="J96" s="401"/>
      <c r="K96" s="401"/>
      <c r="L96" s="402"/>
      <c r="M96" s="400">
        <f t="shared" ref="M96:P96" si="81">M38</f>
        <v>43830</v>
      </c>
      <c r="N96" s="400">
        <f t="shared" si="81"/>
        <v>43465</v>
      </c>
      <c r="O96" s="400">
        <f t="shared" si="81"/>
        <v>43100</v>
      </c>
      <c r="P96" s="400">
        <f t="shared" si="81"/>
        <v>42735</v>
      </c>
      <c r="Q96" s="274"/>
      <c r="R96"/>
      <c r="S96"/>
      <c r="T96" s="58"/>
      <c r="U96" s="58"/>
      <c r="V96" s="58"/>
      <c r="W96" s="58"/>
      <c r="X96"/>
      <c r="Y96"/>
      <c r="Z96"/>
      <c r="AA96"/>
      <c r="AB96"/>
      <c r="AC96"/>
      <c r="AD96"/>
    </row>
    <row r="97" spans="2:39" outlineLevel="1" x14ac:dyDescent="0.25">
      <c r="B97" s="143" t="s">
        <v>305</v>
      </c>
      <c r="C97" s="255"/>
      <c r="D97" s="25">
        <f t="shared" ref="D97:P97" ca="1" si="82">D63</f>
        <v>205255.97796912555</v>
      </c>
      <c r="E97" s="25">
        <f t="shared" ca="1" si="82"/>
        <v>185351.16194842046</v>
      </c>
      <c r="F97" s="25">
        <f t="shared" ca="1" si="82"/>
        <v>182414.26703189817</v>
      </c>
      <c r="G97" s="25">
        <f t="shared" ca="1" si="82"/>
        <v>136901.27092094149</v>
      </c>
      <c r="H97" s="25">
        <f t="shared" ca="1" si="82"/>
        <v>132412.06313999707</v>
      </c>
      <c r="I97" s="25">
        <f t="shared" si="82"/>
        <v>0</v>
      </c>
      <c r="J97" s="25">
        <f t="shared" si="82"/>
        <v>0</v>
      </c>
      <c r="K97" s="25">
        <f t="shared" si="82"/>
        <v>0</v>
      </c>
      <c r="L97" s="288">
        <f t="shared" si="82"/>
        <v>0</v>
      </c>
      <c r="M97" s="25">
        <f t="shared" ca="1" si="82"/>
        <v>-62478</v>
      </c>
      <c r="N97" s="25">
        <f t="shared" ca="1" si="82"/>
        <v>171676</v>
      </c>
      <c r="O97" s="25">
        <f t="shared" ca="1" si="82"/>
        <v>115698</v>
      </c>
      <c r="P97" s="25">
        <f t="shared" ca="1" si="82"/>
        <v>85357</v>
      </c>
      <c r="R97"/>
      <c r="S97"/>
      <c r="X97"/>
      <c r="Z97"/>
      <c r="AA97"/>
      <c r="AB97"/>
      <c r="AC97"/>
      <c r="AD97"/>
    </row>
    <row r="98" spans="2:39" s="236" customFormat="1" outlineLevel="1" x14ac:dyDescent="0.25">
      <c r="B98" s="204" t="s">
        <v>306</v>
      </c>
      <c r="C98" s="275"/>
      <c r="D98" s="205">
        <f t="shared" ref="D98:F98" si="83">E98 * $M98 / $N98</f>
        <v>181780.61130887992</v>
      </c>
      <c r="E98" s="205">
        <f t="shared" si="83"/>
        <v>162901.97651584359</v>
      </c>
      <c r="F98" s="205">
        <f t="shared" si="83"/>
        <v>145983.96254525156</v>
      </c>
      <c r="G98" s="205">
        <f>H98 * $M98 / $N98</f>
        <v>130822.95117727257</v>
      </c>
      <c r="H98" s="205">
        <f>M98 * $M98 / $N98</f>
        <v>117236.47074880509</v>
      </c>
      <c r="I98" s="205">
        <f t="shared" ref="I98:L98" si="84">I47</f>
        <v>0</v>
      </c>
      <c r="J98" s="205">
        <f t="shared" si="84"/>
        <v>0</v>
      </c>
      <c r="K98" s="205">
        <f t="shared" si="84"/>
        <v>0</v>
      </c>
      <c r="L98" s="373">
        <f t="shared" si="84"/>
        <v>0</v>
      </c>
      <c r="M98" s="205">
        <v>105061</v>
      </c>
      <c r="N98" s="205">
        <v>94150</v>
      </c>
      <c r="O98" s="205">
        <v>82572</v>
      </c>
      <c r="P98" s="205">
        <v>82378</v>
      </c>
      <c r="Q98" s="275"/>
      <c r="R98" s="206"/>
      <c r="S98" s="206"/>
      <c r="T98" s="19"/>
      <c r="U98" s="19"/>
      <c r="V98" s="19"/>
      <c r="W98" s="19"/>
      <c r="X98" s="206"/>
      <c r="Y98"/>
      <c r="Z98" s="206"/>
      <c r="AA98" s="206"/>
      <c r="AB98" s="206"/>
      <c r="AC98" s="206"/>
      <c r="AD98" s="206"/>
    </row>
    <row r="99" spans="2:39" outlineLevel="1" x14ac:dyDescent="0.25">
      <c r="B99" s="143" t="s">
        <v>307</v>
      </c>
      <c r="C99" s="255"/>
      <c r="D99" s="25">
        <f ca="1">-(D72 - E72)</f>
        <v>-177829.0463060569</v>
      </c>
      <c r="E99" s="25">
        <f ca="1">-(E72 - F72)</f>
        <v>-162148.55192818376</v>
      </c>
      <c r="F99" s="25">
        <f ca="1">-(F72 - G72)</f>
        <v>-147164.94444894488</v>
      </c>
      <c r="G99" s="25">
        <f ca="1">-(G72 - H72)</f>
        <v>-132674.55446287245</v>
      </c>
      <c r="H99" s="25">
        <f ca="1">-(H72 - M72)</f>
        <v>-81373.08580074599</v>
      </c>
      <c r="L99" s="255"/>
      <c r="M99" s="25">
        <f ca="1">-(M72 - N72)</f>
        <v>-162524</v>
      </c>
      <c r="N99" s="25">
        <f ca="1">-(N72 - O72)</f>
        <v>-98504</v>
      </c>
      <c r="O99" s="25">
        <f ca="1">-(O72 - P72)</f>
        <v>99486</v>
      </c>
      <c r="P99" s="25">
        <f ca="1">-(P72 - Q72)</f>
        <v>-133702</v>
      </c>
      <c r="Q99" s="255"/>
      <c r="R99"/>
      <c r="S99"/>
      <c r="X99"/>
      <c r="Z99"/>
      <c r="AA99"/>
      <c r="AB99"/>
      <c r="AC99"/>
      <c r="AD99"/>
    </row>
    <row r="100" spans="2:39" outlineLevel="1" x14ac:dyDescent="0.25">
      <c r="B100" s="143" t="s">
        <v>308</v>
      </c>
      <c r="C100" s="255"/>
      <c r="D100" s="25">
        <f t="shared" ref="D100:F100" ca="1" si="85">D79 - E79</f>
        <v>29765.857729607553</v>
      </c>
      <c r="E100" s="25">
        <f t="shared" ca="1" si="85"/>
        <v>27141.183220706414</v>
      </c>
      <c r="F100" s="25">
        <f t="shared" ca="1" si="85"/>
        <v>24633.156901228242</v>
      </c>
      <c r="G100" s="25">
        <f ca="1">G79 - H79</f>
        <v>22207.6876332346</v>
      </c>
      <c r="H100" s="25">
        <f ca="1">H79 - M79</f>
        <v>20434.773411736591</v>
      </c>
      <c r="L100" s="255"/>
      <c r="M100" s="25">
        <f t="shared" ref="M100:O100" ca="1" si="86">M79 - N79</f>
        <v>-20337</v>
      </c>
      <c r="N100" s="25">
        <f t="shared" ca="1" si="86"/>
        <v>-11657</v>
      </c>
      <c r="O100" s="25">
        <f t="shared" ca="1" si="86"/>
        <v>7044</v>
      </c>
      <c r="P100" s="25">
        <f ca="1">P79 - Q79</f>
        <v>-2590</v>
      </c>
      <c r="Q100" s="255"/>
      <c r="R100"/>
      <c r="S100"/>
      <c r="X100"/>
      <c r="Z100"/>
      <c r="AA100"/>
      <c r="AB100"/>
      <c r="AC100"/>
      <c r="AD100"/>
    </row>
    <row r="101" spans="2:39" outlineLevel="1" x14ac:dyDescent="0.25">
      <c r="B101" s="143" t="s">
        <v>309</v>
      </c>
      <c r="C101" s="255"/>
      <c r="D101" s="25">
        <f t="shared" ref="D101:F101" ca="1" si="87">-(D76 - E76)</f>
        <v>-38427.392876711674</v>
      </c>
      <c r="E101" s="25">
        <f t="shared" ca="1" si="87"/>
        <v>-38322.400000000373</v>
      </c>
      <c r="F101" s="25">
        <f t="shared" ca="1" si="87"/>
        <v>-38322.400000000373</v>
      </c>
      <c r="G101" s="25">
        <f ca="1">-(G76 - H76)</f>
        <v>-38322.399999999441</v>
      </c>
      <c r="H101" s="25">
        <f ca="1">-(H76 - M76)</f>
        <v>-35827.992876712233</v>
      </c>
      <c r="L101" s="255"/>
      <c r="M101" s="25">
        <f t="shared" ref="M101:O101" ca="1" si="88">-(M76 - N76)</f>
        <v>-35139</v>
      </c>
      <c r="N101" s="25">
        <f t="shared" ca="1" si="88"/>
        <v>-63469</v>
      </c>
      <c r="O101" s="25">
        <f t="shared" ca="1" si="88"/>
        <v>-7977</v>
      </c>
      <c r="P101" s="25">
        <f ca="1">-(P76 - Q76)</f>
        <v>6255</v>
      </c>
      <c r="Q101" s="255"/>
      <c r="R101"/>
      <c r="S101"/>
      <c r="X101"/>
      <c r="Z101"/>
      <c r="AA101"/>
      <c r="AB101"/>
      <c r="AC101"/>
      <c r="AD101"/>
    </row>
    <row r="102" spans="2:39" s="203" customFormat="1" outlineLevel="1" x14ac:dyDescent="0.25">
      <c r="B102" s="204" t="s">
        <v>310</v>
      </c>
      <c r="C102" s="313"/>
      <c r="D102" s="25">
        <f t="shared" ref="D102:H102" si="89">D103 + D104</f>
        <v>0</v>
      </c>
      <c r="E102" s="25">
        <f t="shared" si="89"/>
        <v>0</v>
      </c>
      <c r="F102" s="25">
        <f t="shared" si="89"/>
        <v>-2522.0397260272875</v>
      </c>
      <c r="G102" s="25">
        <f t="shared" si="89"/>
        <v>-37547.539726027288</v>
      </c>
      <c r="H102" s="25">
        <f t="shared" si="89"/>
        <v>-72573.039726027288</v>
      </c>
      <c r="I102" s="199"/>
      <c r="J102" s="199"/>
      <c r="K102" s="199"/>
      <c r="L102" s="313"/>
      <c r="M102" s="25">
        <f>M103 + M104</f>
        <v>-84531</v>
      </c>
      <c r="N102" s="25">
        <f t="shared" ref="N102:P102" si="90">N103 + N104</f>
        <v>55917</v>
      </c>
      <c r="O102" s="25">
        <f t="shared" si="90"/>
        <v>-135035</v>
      </c>
      <c r="P102" s="25">
        <f t="shared" si="90"/>
        <v>-109679</v>
      </c>
      <c r="Q102" s="166"/>
      <c r="R102" s="198"/>
      <c r="S102" s="198"/>
      <c r="T102" s="19"/>
      <c r="U102" s="19"/>
      <c r="V102" s="19"/>
      <c r="W102" s="19"/>
      <c r="X102" s="198"/>
      <c r="Y102"/>
      <c r="Z102" s="198"/>
      <c r="AA102" s="198"/>
      <c r="AB102" s="198"/>
      <c r="AC102" s="198"/>
      <c r="AD102"/>
    </row>
    <row r="103" spans="2:39" hidden="1" outlineLevel="3" x14ac:dyDescent="0.25">
      <c r="B103" s="355" t="s">
        <v>311</v>
      </c>
      <c r="C103" s="255"/>
      <c r="D103" s="25">
        <f t="shared" ref="D103:G103" si="91">$M103</f>
        <v>0</v>
      </c>
      <c r="E103" s="25">
        <f t="shared" si="91"/>
        <v>0</v>
      </c>
      <c r="F103" s="25">
        <f t="shared" si="91"/>
        <v>0</v>
      </c>
      <c r="G103" s="25">
        <f t="shared" si="91"/>
        <v>0</v>
      </c>
      <c r="H103" s="25">
        <f>$M103</f>
        <v>0</v>
      </c>
      <c r="L103" s="255"/>
      <c r="M103" s="25">
        <v>0</v>
      </c>
      <c r="N103" s="25">
        <v>240800</v>
      </c>
      <c r="O103" s="25">
        <v>27875</v>
      </c>
      <c r="P103" s="25">
        <v>98928</v>
      </c>
      <c r="R103"/>
      <c r="S103"/>
      <c r="T103" s="233"/>
      <c r="U103" s="233"/>
      <c r="V103" s="233"/>
      <c r="W103" s="233"/>
      <c r="X103"/>
      <c r="Z103"/>
      <c r="AA103"/>
      <c r="AB103"/>
      <c r="AC103"/>
      <c r="AD103"/>
    </row>
    <row r="104" spans="2:39" hidden="1" outlineLevel="3" x14ac:dyDescent="0.25">
      <c r="B104" s="355" t="s">
        <v>312</v>
      </c>
      <c r="C104" s="255"/>
      <c r="D104" s="25">
        <f t="shared" ref="D104:G104" si="92">IF(D35 &gt;= 0, 0, D35)</f>
        <v>0</v>
      </c>
      <c r="E104" s="25">
        <f t="shared" si="92"/>
        <v>0</v>
      </c>
      <c r="F104" s="25">
        <f t="shared" si="92"/>
        <v>-2522.0397260272875</v>
      </c>
      <c r="G104" s="25">
        <f t="shared" si="92"/>
        <v>-37547.539726027288</v>
      </c>
      <c r="H104" s="25">
        <f>IF(H35 &gt;= 0, 0, H35)</f>
        <v>-72573.039726027288</v>
      </c>
      <c r="L104" s="255"/>
      <c r="M104" s="25">
        <v>-84531</v>
      </c>
      <c r="N104" s="25">
        <v>-184883</v>
      </c>
      <c r="O104" s="25">
        <v>-162910</v>
      </c>
      <c r="P104" s="25">
        <v>-208607</v>
      </c>
      <c r="R104"/>
      <c r="S104"/>
      <c r="T104" s="58"/>
      <c r="U104" s="58"/>
      <c r="V104" s="58"/>
      <c r="W104" s="58"/>
      <c r="X104"/>
      <c r="Z104"/>
      <c r="AA104"/>
      <c r="AB104"/>
      <c r="AC104"/>
      <c r="AD104"/>
    </row>
    <row r="105" spans="2:39" ht="6.95" customHeight="1" outlineLevel="2" collapsed="1" x14ac:dyDescent="0.25">
      <c r="B105" s="355"/>
      <c r="C105" s="255"/>
      <c r="L105" s="255"/>
      <c r="R105"/>
      <c r="S105"/>
      <c r="X105"/>
      <c r="Z105"/>
      <c r="AA105"/>
      <c r="AB105"/>
      <c r="AC105"/>
      <c r="AD105"/>
    </row>
    <row r="106" spans="2:39" s="31" customFormat="1" x14ac:dyDescent="0.25">
      <c r="B106" s="243" t="s">
        <v>313</v>
      </c>
      <c r="C106" s="255"/>
      <c r="D106" s="244">
        <f t="shared" ref="D106:G106" ca="1" si="93">SUM(D97:D102)</f>
        <v>200546.00782484445</v>
      </c>
      <c r="E106" s="244">
        <f t="shared" ca="1" si="93"/>
        <v>174923.36975678633</v>
      </c>
      <c r="F106" s="244">
        <f t="shared" ca="1" si="93"/>
        <v>165022.00230340543</v>
      </c>
      <c r="G106" s="244">
        <f t="shared" ca="1" si="93"/>
        <v>81387.415542549512</v>
      </c>
      <c r="H106" s="244">
        <f ca="1">SUM(H97:H102)</f>
        <v>80309.188897053245</v>
      </c>
      <c r="I106" s="61"/>
      <c r="J106" s="61"/>
      <c r="K106" s="61"/>
      <c r="L106" s="255"/>
      <c r="M106" s="244">
        <f t="shared" ref="M106:P106" ca="1" si="94">SUM(M97:M102)</f>
        <v>-259948</v>
      </c>
      <c r="N106" s="244">
        <f t="shared" ca="1" si="94"/>
        <v>148113</v>
      </c>
      <c r="O106" s="244">
        <f t="shared" ca="1" si="94"/>
        <v>161788</v>
      </c>
      <c r="P106" s="244">
        <f t="shared" ca="1" si="94"/>
        <v>-71981</v>
      </c>
      <c r="Q106" s="255"/>
      <c r="R106"/>
      <c r="S106"/>
      <c r="T106" s="19"/>
      <c r="U106" s="19"/>
      <c r="V106" s="19"/>
      <c r="W106" s="19"/>
      <c r="X106"/>
      <c r="Y106"/>
      <c r="Z106"/>
      <c r="AA106"/>
      <c r="AB106"/>
      <c r="AC106"/>
      <c r="AD106"/>
      <c r="AE106"/>
      <c r="AM106" s="138"/>
    </row>
    <row r="107" spans="2:39" x14ac:dyDescent="0.25">
      <c r="B107" s="251"/>
      <c r="C107" s="255"/>
      <c r="L107" s="255"/>
      <c r="R107"/>
      <c r="S107"/>
      <c r="X107"/>
      <c r="Z107"/>
      <c r="AA107"/>
      <c r="AB107"/>
      <c r="AC107"/>
      <c r="AD107"/>
    </row>
    <row r="108" spans="2:39" x14ac:dyDescent="0.25">
      <c r="B108" s="242" t="s">
        <v>314</v>
      </c>
      <c r="C108" s="255"/>
      <c r="D108" s="237"/>
      <c r="E108" s="237"/>
      <c r="F108" s="237"/>
      <c r="G108" s="237"/>
      <c r="H108" s="237"/>
      <c r="I108" s="237"/>
      <c r="J108" s="237"/>
      <c r="K108" s="237"/>
      <c r="L108" s="255"/>
      <c r="M108" s="237"/>
      <c r="N108" s="237"/>
      <c r="O108" s="237"/>
      <c r="P108" s="237"/>
      <c r="Q108" s="237"/>
      <c r="R108"/>
      <c r="S108"/>
      <c r="X108"/>
      <c r="Z108"/>
      <c r="AA108"/>
      <c r="AB108"/>
      <c r="AC108"/>
      <c r="AD108"/>
    </row>
    <row r="109" spans="2:39" x14ac:dyDescent="0.25">
      <c r="B109" s="240" t="s">
        <v>315</v>
      </c>
      <c r="C109" s="255"/>
      <c r="D109" s="277">
        <f>D110 + (1 / D112)</f>
        <v>0.13809278350515464</v>
      </c>
      <c r="E109" s="238"/>
      <c r="F109" s="238"/>
      <c r="G109" s="238"/>
      <c r="H109" s="238"/>
      <c r="I109" s="238"/>
      <c r="J109" s="238"/>
      <c r="K109" s="238"/>
      <c r="L109" s="255"/>
      <c r="M109" s="238"/>
      <c r="N109" s="238"/>
      <c r="O109" s="238"/>
      <c r="P109" s="238"/>
      <c r="Q109" s="238"/>
      <c r="R109"/>
      <c r="S109"/>
      <c r="X109"/>
      <c r="Z109"/>
      <c r="AA109"/>
      <c r="AB109"/>
      <c r="AC109"/>
      <c r="AD109"/>
    </row>
    <row r="110" spans="2:39" x14ac:dyDescent="0.25">
      <c r="B110" s="241" t="s">
        <v>316</v>
      </c>
      <c r="C110" s="255"/>
      <c r="D110" s="277">
        <f>'Sector Drivers'!$F$5</f>
        <v>3.5000000000000003E-2</v>
      </c>
      <c r="E110" s="255"/>
      <c r="L110" s="255"/>
      <c r="R110"/>
      <c r="S110"/>
      <c r="X110"/>
      <c r="Z110"/>
      <c r="AA110"/>
      <c r="AB110"/>
      <c r="AC110"/>
      <c r="AD110"/>
    </row>
    <row r="111" spans="2:39" x14ac:dyDescent="0.25">
      <c r="B111" s="241" t="s">
        <v>317</v>
      </c>
      <c r="C111" s="255"/>
      <c r="D111" s="333">
        <f ca="1">AVERAGE(D13:H13)</f>
        <v>8.4599262662050811E-2</v>
      </c>
      <c r="E111" s="255"/>
      <c r="L111" s="255"/>
      <c r="R111"/>
      <c r="S111"/>
      <c r="X111"/>
      <c r="Z111"/>
      <c r="AA111"/>
      <c r="AB111"/>
      <c r="AC111"/>
      <c r="AD111"/>
    </row>
    <row r="112" spans="2:39" x14ac:dyDescent="0.25">
      <c r="B112" s="377" t="s">
        <v>211</v>
      </c>
      <c r="C112" s="255"/>
      <c r="D112" s="354">
        <f>'Sector Drivers'!$F$6</f>
        <v>9.6999999999999993</v>
      </c>
      <c r="L112" s="278"/>
      <c r="R112"/>
      <c r="S112"/>
      <c r="T112" s="31"/>
      <c r="U112" s="31"/>
      <c r="V112" s="31"/>
      <c r="W112" s="31"/>
      <c r="X112"/>
      <c r="Z112"/>
      <c r="AA112"/>
      <c r="AB112"/>
      <c r="AC112"/>
      <c r="AD112"/>
    </row>
    <row r="113" spans="2:39" x14ac:dyDescent="0.25">
      <c r="B113" s="239"/>
      <c r="C113" s="255"/>
      <c r="L113" s="278"/>
      <c r="R113"/>
      <c r="S113"/>
      <c r="T113" s="31"/>
      <c r="U113" s="31"/>
      <c r="V113" s="31"/>
      <c r="W113" s="31"/>
      <c r="X113"/>
      <c r="Z113"/>
      <c r="AA113"/>
      <c r="AB113"/>
      <c r="AC113"/>
      <c r="AD113"/>
    </row>
    <row r="114" spans="2:39" s="40" customFormat="1" ht="15.95" customHeight="1" x14ac:dyDescent="0.25">
      <c r="B114" s="343" t="s">
        <v>234</v>
      </c>
      <c r="C114" s="252"/>
      <c r="D114" s="344">
        <f>D38</f>
        <v>45657</v>
      </c>
      <c r="E114" s="344">
        <f>E38</f>
        <v>45291</v>
      </c>
      <c r="F114" s="344">
        <f>F38</f>
        <v>44926</v>
      </c>
      <c r="G114" s="344">
        <f>G38</f>
        <v>44561</v>
      </c>
      <c r="H114" s="344">
        <f>H38</f>
        <v>44196</v>
      </c>
      <c r="I114" s="38"/>
      <c r="J114" s="38"/>
      <c r="K114" s="38"/>
      <c r="L114" s="252"/>
      <c r="M114" s="344">
        <f>M38</f>
        <v>43830</v>
      </c>
      <c r="N114" s="344">
        <f>N38</f>
        <v>43465</v>
      </c>
      <c r="O114" s="344">
        <f>O38</f>
        <v>43100</v>
      </c>
      <c r="P114" s="344">
        <f>P38</f>
        <v>42735</v>
      </c>
      <c r="Q114"/>
      <c r="R114" s="255"/>
      <c r="S114"/>
      <c r="T114" s="19"/>
      <c r="U114" s="19"/>
      <c r="V114" s="19"/>
      <c r="W114" s="19"/>
      <c r="X114"/>
      <c r="Y114"/>
      <c r="Z114"/>
      <c r="AA114"/>
      <c r="AB114"/>
      <c r="AC114"/>
      <c r="AD114"/>
    </row>
    <row r="115" spans="2:39" x14ac:dyDescent="0.25">
      <c r="B115" s="341" t="str">
        <f>B106</f>
        <v xml:space="preserve">Free cash flow </v>
      </c>
      <c r="C115" s="255"/>
      <c r="D115" s="338">
        <f ca="1">D106</f>
        <v>200546.00782484445</v>
      </c>
      <c r="E115" s="338">
        <f ca="1">E106</f>
        <v>174923.36975678633</v>
      </c>
      <c r="F115" s="338">
        <f ca="1">F106</f>
        <v>165022.00230340543</v>
      </c>
      <c r="G115" s="338">
        <f ca="1">G106</f>
        <v>81387.415542549512</v>
      </c>
      <c r="H115" s="338">
        <f ca="1">H106</f>
        <v>80309.188897053245</v>
      </c>
      <c r="M115" s="338">
        <f ca="1">M106</f>
        <v>-259948</v>
      </c>
      <c r="N115" s="338">
        <f ca="1">N106</f>
        <v>148113</v>
      </c>
      <c r="O115" s="338">
        <f ca="1">O106</f>
        <v>161788</v>
      </c>
      <c r="P115" s="338">
        <f ca="1">P106</f>
        <v>-71981</v>
      </c>
      <c r="Q115"/>
      <c r="R115" s="255"/>
      <c r="S115"/>
      <c r="X115"/>
      <c r="Z115"/>
      <c r="AA115"/>
      <c r="AB115"/>
      <c r="AC115"/>
      <c r="AD115"/>
    </row>
    <row r="116" spans="2:39" x14ac:dyDescent="0.25">
      <c r="B116" s="342" t="s">
        <v>318</v>
      </c>
      <c r="C116" s="255"/>
      <c r="D116" s="339">
        <f ca="1">IFERROR(D115 * (1 + D110) / (D109 - D110), 0)</f>
        <v>2013381.6455575258</v>
      </c>
      <c r="E116" s="340"/>
      <c r="F116" s="335"/>
      <c r="G116" s="335"/>
      <c r="H116" s="335"/>
      <c r="M116"/>
      <c r="N116"/>
      <c r="O116"/>
      <c r="P116"/>
      <c r="Q116"/>
      <c r="R116"/>
      <c r="S116"/>
      <c r="X116"/>
      <c r="Z116"/>
      <c r="AA116"/>
      <c r="AB116"/>
      <c r="AC116"/>
      <c r="AD116"/>
    </row>
    <row r="117" spans="2:39" x14ac:dyDescent="0.25">
      <c r="B117" s="342" t="s">
        <v>319</v>
      </c>
      <c r="C117" s="255"/>
      <c r="D117" s="335">
        <f ca="1">D116 + D115</f>
        <v>2213927.6533823702</v>
      </c>
      <c r="E117" s="335">
        <f ca="1">E116 + E115</f>
        <v>174923.36975678633</v>
      </c>
      <c r="F117" s="335">
        <f t="shared" ref="F117:H117" ca="1" si="95">F116 + F115</f>
        <v>165022.00230340543</v>
      </c>
      <c r="G117" s="335">
        <f t="shared" ca="1" si="95"/>
        <v>81387.415542549512</v>
      </c>
      <c r="H117" s="335">
        <f t="shared" ca="1" si="95"/>
        <v>80309.188897053245</v>
      </c>
      <c r="P117"/>
      <c r="Q117"/>
      <c r="R117"/>
      <c r="S117"/>
      <c r="X117"/>
      <c r="Z117"/>
      <c r="AA117"/>
      <c r="AB117"/>
      <c r="AC117"/>
      <c r="AD117"/>
    </row>
    <row r="118" spans="2:39" x14ac:dyDescent="0.25">
      <c r="B118" s="239"/>
      <c r="C118" s="255"/>
      <c r="L118" s="278"/>
      <c r="R118"/>
      <c r="S118"/>
      <c r="X118"/>
      <c r="Z118"/>
      <c r="AA118"/>
      <c r="AB118"/>
      <c r="AC118"/>
      <c r="AD118"/>
    </row>
    <row r="119" spans="2:39" ht="39" x14ac:dyDescent="0.25">
      <c r="B119" s="231"/>
      <c r="C119" s="249" t="s">
        <v>320</v>
      </c>
      <c r="D119" s="25">
        <f ca="1">NPV(D109, D117:H117)</f>
        <v>2282864.1410073028</v>
      </c>
      <c r="E119" s="329" t="s">
        <v>321</v>
      </c>
      <c r="L119" s="19"/>
      <c r="M119" s="248" t="s">
        <v>328</v>
      </c>
      <c r="N119" s="248" t="s">
        <v>468</v>
      </c>
      <c r="O119" s="248" t="s">
        <v>329</v>
      </c>
      <c r="R119"/>
      <c r="S119"/>
      <c r="T119" s="31"/>
      <c r="U119" s="31"/>
      <c r="V119" s="31"/>
      <c r="W119" s="31"/>
      <c r="X119"/>
      <c r="Z119"/>
      <c r="AA119"/>
      <c r="AB119"/>
      <c r="AC119"/>
      <c r="AD119"/>
    </row>
    <row r="120" spans="2:39" x14ac:dyDescent="0.25">
      <c r="B120" s="245"/>
      <c r="C120" s="249" t="s">
        <v>322</v>
      </c>
      <c r="D120" s="25">
        <f ca="1">M73</f>
        <v>57755</v>
      </c>
      <c r="E120" s="376"/>
      <c r="L120" s="19"/>
      <c r="M120" s="359">
        <v>1700000</v>
      </c>
      <c r="N120" s="358">
        <f t="shared" ref="N120:N126" ca="1" si="96">M120 / $D$125</f>
        <v>25.480353373531337</v>
      </c>
      <c r="O120" s="357">
        <f t="array" ref="O120:O126">FREQUENCY(D138:D638, M120:M126) / COUNT(D138:D638)</f>
        <v>1.996007984031936E-3</v>
      </c>
      <c r="R120"/>
      <c r="S120"/>
      <c r="T120"/>
      <c r="U120"/>
      <c r="V120"/>
      <c r="W120"/>
      <c r="X120"/>
      <c r="Z120"/>
      <c r="AA120"/>
      <c r="AB120"/>
      <c r="AC120"/>
      <c r="AD120"/>
    </row>
    <row r="121" spans="2:39" x14ac:dyDescent="0.25">
      <c r="B121" s="231"/>
      <c r="C121" s="249" t="s">
        <v>323</v>
      </c>
      <c r="D121" s="25">
        <f ca="1">D120 + D119</f>
        <v>2340619.1410073028</v>
      </c>
      <c r="E121" s="329"/>
      <c r="L121" s="19"/>
      <c r="M121" s="359">
        <f>M120 + 100000</f>
        <v>1800000</v>
      </c>
      <c r="N121" s="358">
        <f t="shared" ca="1" si="96"/>
        <v>26.979197689621415</v>
      </c>
      <c r="O121" s="357">
        <v>1.1976047904191617E-2</v>
      </c>
      <c r="R121"/>
      <c r="S121"/>
      <c r="T121"/>
      <c r="U121"/>
      <c r="V121"/>
      <c r="W121"/>
      <c r="X121"/>
      <c r="Z121"/>
      <c r="AA121"/>
      <c r="AB121"/>
      <c r="AC121"/>
      <c r="AD121"/>
    </row>
    <row r="122" spans="2:39" x14ac:dyDescent="0.25">
      <c r="B122" s="239"/>
      <c r="C122" s="249" t="s">
        <v>324</v>
      </c>
      <c r="D122" s="25">
        <f>-M81</f>
        <v>-285801</v>
      </c>
      <c r="L122" s="19"/>
      <c r="M122" s="359">
        <f t="shared" ref="M122:M126" si="97">M121 + 100000</f>
        <v>1900000</v>
      </c>
      <c r="N122" s="358">
        <f t="shared" ca="1" si="96"/>
        <v>28.478042005711494</v>
      </c>
      <c r="O122" s="357">
        <v>0.11776447105788423</v>
      </c>
      <c r="R122"/>
      <c r="S122"/>
      <c r="T122"/>
      <c r="U122"/>
      <c r="V122"/>
      <c r="W122"/>
      <c r="X122"/>
      <c r="Z122"/>
      <c r="AA122"/>
      <c r="AB122"/>
      <c r="AC122"/>
      <c r="AD122"/>
    </row>
    <row r="123" spans="2:39" x14ac:dyDescent="0.25">
      <c r="B123" s="231"/>
      <c r="C123" s="249"/>
      <c r="L123" s="19"/>
      <c r="M123" s="359">
        <f t="shared" si="97"/>
        <v>2000000</v>
      </c>
      <c r="N123" s="358">
        <f t="shared" ca="1" si="96"/>
        <v>29.976886321801572</v>
      </c>
      <c r="O123" s="357">
        <v>0.3712574850299401</v>
      </c>
      <c r="R123"/>
      <c r="S123"/>
      <c r="T123"/>
      <c r="U123"/>
      <c r="V123"/>
      <c r="W123"/>
      <c r="X123"/>
      <c r="Z123"/>
      <c r="AA123"/>
      <c r="AB123"/>
      <c r="AC123"/>
      <c r="AD123"/>
    </row>
    <row r="124" spans="2:39" x14ac:dyDescent="0.25">
      <c r="B124" s="58"/>
      <c r="C124" s="27" t="s">
        <v>330</v>
      </c>
      <c r="D124" s="299">
        <f>AVERAGE(D138:D638)</f>
        <v>1989318.8941202553</v>
      </c>
      <c r="L124" s="19"/>
      <c r="M124" s="359">
        <f t="shared" si="97"/>
        <v>2100000</v>
      </c>
      <c r="N124" s="358">
        <f t="shared" ca="1" si="96"/>
        <v>31.475730637891651</v>
      </c>
      <c r="O124" s="357">
        <v>0.47105788423153694</v>
      </c>
      <c r="R124"/>
      <c r="S124"/>
      <c r="T124"/>
      <c r="U124"/>
      <c r="V124"/>
      <c r="W124"/>
      <c r="X124"/>
      <c r="Z124"/>
      <c r="AA124"/>
      <c r="AB124"/>
      <c r="AC124"/>
      <c r="AD124"/>
      <c r="AM124" s="131"/>
    </row>
    <row r="125" spans="2:39" x14ac:dyDescent="0.25">
      <c r="B125" s="58"/>
      <c r="C125" s="345" t="s">
        <v>253</v>
      </c>
      <c r="D125" s="247">
        <f ca="1">SUMIFS(INDIRECT("'" &amp; $B$2 &amp; "'!" &amp; M$2), INDIRECT("'" &amp; $B$2 &amp; "'!$A:$A"), $C125)</f>
        <v>66718.070000000007</v>
      </c>
      <c r="L125" s="19"/>
      <c r="M125" s="359">
        <f t="shared" si="97"/>
        <v>2200000</v>
      </c>
      <c r="N125" s="358">
        <f t="shared" ca="1" si="96"/>
        <v>32.97457495398173</v>
      </c>
      <c r="O125" s="357">
        <v>2.5948103792415168E-2</v>
      </c>
      <c r="R125"/>
      <c r="S125"/>
      <c r="T125"/>
      <c r="U125"/>
      <c r="V125"/>
      <c r="W125"/>
      <c r="X125"/>
      <c r="Z125"/>
      <c r="AA125"/>
      <c r="AB125"/>
      <c r="AC125"/>
      <c r="AD125"/>
    </row>
    <row r="126" spans="2:39" x14ac:dyDescent="0.25">
      <c r="B126" s="58"/>
      <c r="C126" s="27" t="s">
        <v>331</v>
      </c>
      <c r="D126" s="291">
        <f ca="1">D124 / D$125</f>
        <v>29.816793173427456</v>
      </c>
      <c r="L126" s="19"/>
      <c r="M126" s="359">
        <f t="shared" si="97"/>
        <v>2300000</v>
      </c>
      <c r="N126" s="358">
        <f t="shared" ca="1" si="96"/>
        <v>34.473419270071808</v>
      </c>
      <c r="O126" s="357">
        <v>0</v>
      </c>
      <c r="R126"/>
      <c r="S126"/>
      <c r="T126"/>
      <c r="U126"/>
      <c r="V126"/>
      <c r="W126"/>
      <c r="X126"/>
      <c r="Z126"/>
      <c r="AA126"/>
      <c r="AB126"/>
      <c r="AC126"/>
      <c r="AD126"/>
    </row>
    <row r="127" spans="2:39" x14ac:dyDescent="0.25">
      <c r="B127" s="58"/>
      <c r="C127" s="249" t="s">
        <v>1156</v>
      </c>
      <c r="D127" s="336">
        <v>60.6</v>
      </c>
      <c r="E127" s="372" t="str">
        <f ca="1">IF(D126 / D127 - 1 &lt; 0, "Overvalued", "Undervalued") &amp; " by " &amp; TEXT(ABS(D126 / D127 - 1), "#.0%")</f>
        <v>Overvalued by 50.8%</v>
      </c>
      <c r="L127" s="19"/>
      <c r="M127" s="19"/>
      <c r="N127" s="19"/>
      <c r="O127" s="19"/>
      <c r="R127"/>
      <c r="S127"/>
      <c r="T127"/>
      <c r="U127"/>
      <c r="V127"/>
      <c r="W127"/>
      <c r="X127"/>
      <c r="Z127"/>
      <c r="AA127"/>
      <c r="AB127"/>
      <c r="AC127"/>
      <c r="AD127"/>
    </row>
    <row r="128" spans="2:39" hidden="1" outlineLevel="1" x14ac:dyDescent="0.25">
      <c r="B128" s="58"/>
      <c r="D128"/>
      <c r="L128" s="19"/>
      <c r="M128" s="19"/>
      <c r="N128" s="19"/>
      <c r="O128" s="19"/>
      <c r="R128"/>
      <c r="S128"/>
      <c r="T128"/>
      <c r="U128"/>
      <c r="V128"/>
      <c r="W128"/>
      <c r="X128"/>
      <c r="Z128"/>
      <c r="AA128"/>
      <c r="AB128"/>
      <c r="AC128"/>
      <c r="AD128"/>
    </row>
    <row r="129" spans="2:30" customFormat="1" hidden="1" outlineLevel="1" x14ac:dyDescent="0.25">
      <c r="C129" s="249" t="str">
        <f>"95% Confidence: " &amp; C135</f>
        <v>95% Confidence: Equity value</v>
      </c>
      <c r="D129" s="280">
        <f>_xlfn.PERCENTILE.INC(D138:D638, 0.05)</f>
        <v>1862682.3817927334</v>
      </c>
      <c r="E129" s="347"/>
      <c r="M129" s="25"/>
      <c r="N129" s="25"/>
      <c r="O129" s="25"/>
    </row>
    <row r="130" spans="2:30" customFormat="1" hidden="1" outlineLevel="1" x14ac:dyDescent="0.25">
      <c r="C130" s="249" t="str">
        <f>"95% Confidence: " &amp; C136</f>
        <v>95% Confidence: Equity value per share</v>
      </c>
      <c r="D130" s="291">
        <f ca="1">D129 / D$125</f>
        <v>27.918709006311683</v>
      </c>
      <c r="M130" s="25"/>
      <c r="N130" s="25"/>
      <c r="O130" s="25"/>
      <c r="T130" s="198"/>
      <c r="U130" s="198"/>
      <c r="V130" s="198"/>
      <c r="W130" s="198"/>
    </row>
    <row r="131" spans="2:30" customFormat="1" collapsed="1" x14ac:dyDescent="0.25"/>
    <row r="132" spans="2:30" x14ac:dyDescent="0.25">
      <c r="B132" s="58"/>
      <c r="C132" s="337" t="s">
        <v>333</v>
      </c>
      <c r="D132" s="361" t="str">
        <f ca="1">IF(D127 &gt; D126, "SELL", "HOLD")</f>
        <v>SELL</v>
      </c>
      <c r="L132" s="19"/>
      <c r="M132" s="19"/>
      <c r="N132" s="19"/>
      <c r="O132" s="19"/>
      <c r="R132"/>
      <c r="S132"/>
      <c r="T132"/>
      <c r="U132"/>
      <c r="V132"/>
      <c r="W132"/>
      <c r="X132"/>
      <c r="Z132"/>
      <c r="AA132"/>
      <c r="AB132"/>
      <c r="AC132"/>
      <c r="AD132"/>
    </row>
    <row r="133" spans="2:30" x14ac:dyDescent="0.25">
      <c r="B133" s="58"/>
      <c r="C133" s="255"/>
      <c r="L133" s="19"/>
      <c r="M133" s="19"/>
      <c r="N133" s="19"/>
      <c r="O133" s="19"/>
      <c r="R133"/>
      <c r="S133"/>
      <c r="T133"/>
      <c r="U133"/>
      <c r="V133"/>
      <c r="W133"/>
      <c r="X133"/>
      <c r="Z133"/>
      <c r="AA133"/>
      <c r="AB133"/>
      <c r="AC133"/>
      <c r="AD133"/>
    </row>
    <row r="134" spans="2:30" x14ac:dyDescent="0.25">
      <c r="B134" s="58"/>
      <c r="C134" s="255"/>
      <c r="L134" s="19"/>
      <c r="M134" s="19"/>
      <c r="R134"/>
      <c r="S134"/>
      <c r="T134"/>
      <c r="U134"/>
      <c r="V134"/>
      <c r="W134"/>
      <c r="X134"/>
      <c r="Z134"/>
      <c r="AA134"/>
      <c r="AB134"/>
      <c r="AC134"/>
      <c r="AD134"/>
    </row>
    <row r="135" spans="2:30" s="48" customFormat="1" hidden="1" outlineLevel="1" x14ac:dyDescent="0.25">
      <c r="B135" s="250"/>
      <c r="C135" s="374" t="s">
        <v>325</v>
      </c>
      <c r="D135" s="346">
        <f ca="1">D122 + D121</f>
        <v>2054818.1410073028</v>
      </c>
      <c r="E135" s="49"/>
      <c r="F135" s="49"/>
      <c r="G135" s="49"/>
      <c r="H135" s="49"/>
      <c r="I135" s="49"/>
      <c r="J135" s="49"/>
      <c r="K135" s="49"/>
      <c r="L135" s="256"/>
      <c r="M135" s="49"/>
      <c r="N135" s="49"/>
      <c r="O135" s="49"/>
      <c r="P135" s="49"/>
      <c r="Q135" s="49"/>
      <c r="R135" s="2"/>
      <c r="S135" s="2"/>
      <c r="T135"/>
      <c r="U135"/>
      <c r="V135"/>
      <c r="W135"/>
      <c r="X135" s="2"/>
      <c r="Y135"/>
      <c r="Z135" s="2"/>
      <c r="AA135" s="2"/>
      <c r="AB135" s="2"/>
      <c r="AC135" s="2"/>
      <c r="AD135" s="2"/>
    </row>
    <row r="136" spans="2:30" hidden="1" outlineLevel="1" x14ac:dyDescent="0.25">
      <c r="B136" s="58"/>
      <c r="C136" s="249" t="s">
        <v>326</v>
      </c>
      <c r="D136" s="375">
        <f ca="1">D135 / D125</f>
        <v>30.798524912475774</v>
      </c>
      <c r="L136" s="19"/>
      <c r="M136" s="19"/>
      <c r="O136" s="19"/>
      <c r="P136" s="19"/>
      <c r="Q136" s="19"/>
      <c r="R136"/>
      <c r="S136"/>
      <c r="T136"/>
      <c r="U136"/>
      <c r="V136"/>
      <c r="W136"/>
      <c r="X136"/>
      <c r="Z136"/>
      <c r="AA136"/>
      <c r="AB136"/>
      <c r="AC136"/>
      <c r="AD136"/>
    </row>
    <row r="137" spans="2:30" hidden="1" outlineLevel="1" x14ac:dyDescent="0.25">
      <c r="B137" s="58"/>
      <c r="C137" s="255"/>
      <c r="D137" s="282">
        <f ca="1">D135</f>
        <v>2054818.1410073028</v>
      </c>
      <c r="L137" s="19"/>
      <c r="M137" s="19"/>
      <c r="O137" s="19"/>
      <c r="P137" s="19"/>
      <c r="Q137" s="19"/>
      <c r="R137"/>
      <c r="S137"/>
      <c r="T137"/>
      <c r="U137"/>
      <c r="V137"/>
      <c r="W137"/>
      <c r="X137"/>
      <c r="Z137"/>
      <c r="AA137"/>
      <c r="AB137"/>
      <c r="AC137"/>
      <c r="AD137"/>
    </row>
    <row r="138" spans="2:30" hidden="1" outlineLevel="1" x14ac:dyDescent="0.25">
      <c r="B138" s="58"/>
      <c r="C138" s="255">
        <v>0</v>
      </c>
      <c r="D138" s="25">
        <f t="dataTable" ref="D138:D638" dt2D="0" dtr="0" r1="C137" ca="1"/>
        <v>1971230.0419361121</v>
      </c>
      <c r="L138" s="19"/>
      <c r="M138" s="19"/>
      <c r="O138" s="19"/>
      <c r="P138" s="19"/>
      <c r="Q138" s="19"/>
      <c r="R138"/>
      <c r="S138"/>
      <c r="T138"/>
      <c r="U138"/>
      <c r="V138"/>
      <c r="W138"/>
      <c r="X138"/>
      <c r="Z138"/>
      <c r="AA138"/>
      <c r="AB138"/>
      <c r="AC138"/>
      <c r="AD138"/>
    </row>
    <row r="139" spans="2:30" hidden="1" outlineLevel="1" x14ac:dyDescent="0.25">
      <c r="B139" s="58"/>
      <c r="C139" s="264">
        <v>1</v>
      </c>
      <c r="D139" s="25">
        <v>1771782.5515583379</v>
      </c>
      <c r="L139" s="19"/>
      <c r="M139" s="19"/>
      <c r="O139" s="19"/>
      <c r="P139" s="19"/>
      <c r="Q139" s="19"/>
      <c r="R139"/>
      <c r="S139"/>
      <c r="T139"/>
      <c r="U139"/>
      <c r="V139"/>
      <c r="W139"/>
      <c r="X139"/>
      <c r="Z139"/>
      <c r="AA139"/>
      <c r="AB139"/>
      <c r="AC139"/>
      <c r="AD139"/>
    </row>
    <row r="140" spans="2:30" hidden="1" outlineLevel="1" x14ac:dyDescent="0.25">
      <c r="B140" s="58"/>
      <c r="C140" s="264">
        <v>2</v>
      </c>
      <c r="D140" s="25">
        <v>1970494.590729475</v>
      </c>
      <c r="L140" s="19"/>
      <c r="M140" s="19"/>
      <c r="O140" s="19"/>
      <c r="P140" s="19"/>
      <c r="Q140" s="19"/>
      <c r="R140"/>
      <c r="S140"/>
      <c r="T140"/>
      <c r="U140"/>
      <c r="V140"/>
      <c r="W140"/>
      <c r="X140"/>
      <c r="Z140"/>
      <c r="AA140"/>
      <c r="AB140"/>
      <c r="AC140"/>
      <c r="AD140"/>
    </row>
    <row r="141" spans="2:30" hidden="1" outlineLevel="1" x14ac:dyDescent="0.25">
      <c r="B141" s="58"/>
      <c r="C141" s="264">
        <v>3</v>
      </c>
      <c r="D141" s="25">
        <v>2016155.0264902408</v>
      </c>
      <c r="L141" s="19"/>
      <c r="M141" s="19"/>
      <c r="O141" s="19"/>
      <c r="P141" s="19"/>
      <c r="Q141" s="19"/>
      <c r="R141"/>
      <c r="S141"/>
      <c r="T141"/>
      <c r="U141"/>
      <c r="V141"/>
      <c r="W141"/>
      <c r="X141"/>
      <c r="Z141"/>
      <c r="AA141"/>
      <c r="AB141"/>
      <c r="AC141"/>
      <c r="AD141"/>
    </row>
    <row r="142" spans="2:30" hidden="1" outlineLevel="1" x14ac:dyDescent="0.25">
      <c r="B142" s="58"/>
      <c r="C142" s="264">
        <v>4</v>
      </c>
      <c r="D142" s="25">
        <v>2065196.0610450651</v>
      </c>
      <c r="L142" s="19"/>
      <c r="M142" s="19"/>
      <c r="O142" s="19"/>
      <c r="P142" s="19"/>
      <c r="Q142" s="19"/>
      <c r="R142"/>
      <c r="S142"/>
      <c r="T142"/>
      <c r="U142"/>
      <c r="V142"/>
      <c r="W142"/>
      <c r="X142"/>
      <c r="Z142"/>
      <c r="AA142"/>
      <c r="AB142"/>
      <c r="AC142"/>
      <c r="AD142"/>
    </row>
    <row r="143" spans="2:30" hidden="1" outlineLevel="1" x14ac:dyDescent="0.25">
      <c r="B143" s="58"/>
      <c r="C143" s="264">
        <v>5</v>
      </c>
      <c r="D143" s="25">
        <v>2102871.6810230934</v>
      </c>
      <c r="L143" s="19"/>
      <c r="M143" s="19"/>
      <c r="O143" s="19"/>
      <c r="P143" s="19"/>
      <c r="Q143" s="19"/>
      <c r="R143"/>
      <c r="S143"/>
      <c r="T143"/>
      <c r="U143"/>
      <c r="V143"/>
      <c r="W143"/>
      <c r="X143"/>
      <c r="Z143"/>
      <c r="AA143"/>
      <c r="AB143"/>
      <c r="AC143"/>
      <c r="AD143"/>
    </row>
    <row r="144" spans="2:30" hidden="1" outlineLevel="1" x14ac:dyDescent="0.25">
      <c r="B144" s="58"/>
      <c r="C144" s="264">
        <v>6</v>
      </c>
      <c r="D144" s="25">
        <v>1979677.0526970224</v>
      </c>
      <c r="L144" s="19"/>
      <c r="M144" s="19"/>
      <c r="R144"/>
      <c r="S144"/>
      <c r="T144"/>
      <c r="U144"/>
      <c r="V144"/>
      <c r="W144"/>
      <c r="X144"/>
      <c r="Z144"/>
      <c r="AA144"/>
      <c r="AB144"/>
      <c r="AC144"/>
      <c r="AD144"/>
    </row>
    <row r="145" spans="2:30" hidden="1" outlineLevel="1" x14ac:dyDescent="0.25">
      <c r="B145" s="58"/>
      <c r="C145" s="264">
        <v>7</v>
      </c>
      <c r="D145" s="25">
        <v>2030292.7557090013</v>
      </c>
      <c r="L145" s="19"/>
      <c r="M145" s="19"/>
      <c r="R145"/>
      <c r="S145"/>
      <c r="T145"/>
      <c r="U145"/>
      <c r="V145"/>
      <c r="W145"/>
      <c r="X145"/>
      <c r="Z145"/>
      <c r="AA145"/>
      <c r="AB145"/>
      <c r="AC145"/>
      <c r="AD145"/>
    </row>
    <row r="146" spans="2:30" hidden="1" outlineLevel="1" x14ac:dyDescent="0.25">
      <c r="B146" s="58"/>
      <c r="C146" s="264">
        <v>8</v>
      </c>
      <c r="D146" s="25">
        <v>1855418.7830990148</v>
      </c>
      <c r="L146" s="19"/>
      <c r="M146" s="19"/>
      <c r="R146"/>
      <c r="S146"/>
      <c r="T146"/>
      <c r="U146"/>
      <c r="V146"/>
      <c r="W146"/>
      <c r="X146"/>
      <c r="Z146"/>
      <c r="AA146"/>
      <c r="AB146"/>
      <c r="AC146"/>
      <c r="AD146"/>
    </row>
    <row r="147" spans="2:30" hidden="1" outlineLevel="1" x14ac:dyDescent="0.25">
      <c r="B147" s="58"/>
      <c r="C147" s="264">
        <v>9</v>
      </c>
      <c r="D147" s="25">
        <v>1918759.7713998468</v>
      </c>
      <c r="L147" s="19"/>
      <c r="M147" s="19"/>
      <c r="R147"/>
      <c r="S147"/>
      <c r="T147"/>
      <c r="U147"/>
      <c r="V147"/>
      <c r="W147"/>
      <c r="X147"/>
      <c r="Z147"/>
      <c r="AA147"/>
      <c r="AB147"/>
      <c r="AC147"/>
      <c r="AD147"/>
    </row>
    <row r="148" spans="2:30" hidden="1" outlineLevel="1" x14ac:dyDescent="0.25">
      <c r="B148" s="58"/>
      <c r="C148" s="264">
        <v>10</v>
      </c>
      <c r="D148" s="25">
        <v>1930868.4768740707</v>
      </c>
      <c r="L148" s="19"/>
      <c r="M148" s="19"/>
      <c r="R148"/>
      <c r="S148"/>
      <c r="T148"/>
      <c r="U148"/>
      <c r="V148"/>
      <c r="W148"/>
      <c r="X148"/>
      <c r="Z148"/>
      <c r="AA148"/>
      <c r="AB148"/>
      <c r="AC148"/>
      <c r="AD148"/>
    </row>
    <row r="149" spans="2:30" hidden="1" outlineLevel="1" x14ac:dyDescent="0.25">
      <c r="B149" s="58"/>
      <c r="C149" s="264">
        <v>11</v>
      </c>
      <c r="D149" s="25">
        <v>1839440.6503271894</v>
      </c>
      <c r="L149" s="19"/>
      <c r="M149" s="19"/>
      <c r="R149"/>
      <c r="S149"/>
      <c r="T149"/>
      <c r="U149"/>
      <c r="V149"/>
      <c r="W149"/>
      <c r="X149"/>
      <c r="Z149"/>
      <c r="AA149"/>
      <c r="AB149"/>
      <c r="AC149"/>
      <c r="AD149"/>
    </row>
    <row r="150" spans="2:30" hidden="1" outlineLevel="1" x14ac:dyDescent="0.25">
      <c r="B150" s="58"/>
      <c r="C150" s="264">
        <v>12</v>
      </c>
      <c r="D150" s="25">
        <v>1939596.3646570034</v>
      </c>
      <c r="L150" s="19"/>
      <c r="M150" s="19"/>
      <c r="R150"/>
      <c r="S150"/>
      <c r="T150"/>
      <c r="U150"/>
      <c r="V150"/>
      <c r="W150"/>
      <c r="X150"/>
      <c r="Z150"/>
      <c r="AA150"/>
      <c r="AB150"/>
      <c r="AC150"/>
      <c r="AD150"/>
    </row>
    <row r="151" spans="2:30" hidden="1" outlineLevel="1" x14ac:dyDescent="0.25">
      <c r="B151" s="58"/>
      <c r="C151" s="264">
        <v>13</v>
      </c>
      <c r="D151" s="25">
        <v>1629324.4742520251</v>
      </c>
      <c r="L151" s="19"/>
      <c r="M151" s="19"/>
      <c r="R151"/>
      <c r="S151"/>
      <c r="T151"/>
      <c r="U151"/>
      <c r="V151"/>
      <c r="W151"/>
      <c r="X151"/>
      <c r="Z151"/>
      <c r="AA151"/>
      <c r="AB151"/>
      <c r="AC151"/>
      <c r="AD151"/>
    </row>
    <row r="152" spans="2:30" hidden="1" outlineLevel="1" x14ac:dyDescent="0.25">
      <c r="B152" s="58"/>
      <c r="C152" s="264">
        <v>14</v>
      </c>
      <c r="D152" s="25">
        <v>2026369.9511509524</v>
      </c>
      <c r="L152" s="19"/>
      <c r="M152" s="19"/>
      <c r="R152"/>
      <c r="S152"/>
      <c r="T152"/>
      <c r="U152"/>
      <c r="V152"/>
      <c r="W152"/>
      <c r="X152"/>
      <c r="Z152"/>
      <c r="AA152"/>
      <c r="AB152"/>
      <c r="AC152"/>
      <c r="AD152"/>
    </row>
    <row r="153" spans="2:30" hidden="1" outlineLevel="1" x14ac:dyDescent="0.25">
      <c r="B153" s="58"/>
      <c r="C153" s="264">
        <v>15</v>
      </c>
      <c r="D153" s="25">
        <v>1919828.1096043349</v>
      </c>
      <c r="L153" s="19"/>
      <c r="M153" s="19"/>
      <c r="R153"/>
      <c r="S153"/>
      <c r="T153" s="368"/>
      <c r="U153" s="368"/>
      <c r="V153" s="368"/>
      <c r="W153" s="368"/>
      <c r="X153"/>
      <c r="Z153"/>
      <c r="AA153"/>
      <c r="AB153"/>
      <c r="AC153"/>
      <c r="AD153"/>
    </row>
    <row r="154" spans="2:30" hidden="1" outlineLevel="1" x14ac:dyDescent="0.25">
      <c r="B154" s="58"/>
      <c r="C154" s="264">
        <v>16</v>
      </c>
      <c r="D154" s="25">
        <v>1888600.0105157136</v>
      </c>
      <c r="L154" s="19"/>
      <c r="M154" s="19"/>
      <c r="R154"/>
      <c r="S154"/>
      <c r="T154"/>
      <c r="U154"/>
      <c r="V154"/>
      <c r="W154"/>
      <c r="X154"/>
      <c r="Z154"/>
      <c r="AA154"/>
      <c r="AB154"/>
      <c r="AC154"/>
      <c r="AD154"/>
    </row>
    <row r="155" spans="2:30" hidden="1" outlineLevel="1" x14ac:dyDescent="0.25">
      <c r="B155" s="58"/>
      <c r="C155" s="264">
        <v>17</v>
      </c>
      <c r="D155" s="25">
        <v>1880716.4247368942</v>
      </c>
      <c r="L155" s="19"/>
      <c r="M155" s="19"/>
      <c r="R155"/>
      <c r="S155"/>
      <c r="T155"/>
      <c r="U155"/>
      <c r="V155"/>
      <c r="W155"/>
      <c r="X155"/>
      <c r="Z155"/>
      <c r="AA155"/>
      <c r="AB155"/>
      <c r="AC155"/>
      <c r="AD155"/>
    </row>
    <row r="156" spans="2:30" hidden="1" outlineLevel="1" x14ac:dyDescent="0.25">
      <c r="B156" s="58"/>
      <c r="C156" s="264">
        <v>18</v>
      </c>
      <c r="D156" s="25">
        <v>2046790.2851023525</v>
      </c>
      <c r="L156" s="19"/>
      <c r="M156" s="19"/>
      <c r="R156"/>
      <c r="S156"/>
      <c r="T156"/>
      <c r="U156"/>
      <c r="V156"/>
      <c r="W156"/>
      <c r="X156"/>
      <c r="Z156"/>
      <c r="AA156"/>
      <c r="AB156"/>
      <c r="AC156"/>
      <c r="AD156"/>
    </row>
    <row r="157" spans="2:30" hidden="1" outlineLevel="1" x14ac:dyDescent="0.25">
      <c r="B157" s="58"/>
      <c r="C157" s="264">
        <v>19</v>
      </c>
      <c r="D157" s="25">
        <v>2027872.6595936292</v>
      </c>
      <c r="L157" s="19"/>
      <c r="M157" s="19"/>
      <c r="R157"/>
      <c r="S157"/>
      <c r="T157"/>
      <c r="U157"/>
      <c r="V157"/>
      <c r="W157"/>
      <c r="X157"/>
      <c r="Z157"/>
      <c r="AA157"/>
      <c r="AB157"/>
      <c r="AC157"/>
      <c r="AD157"/>
    </row>
    <row r="158" spans="2:30" hidden="1" outlineLevel="1" x14ac:dyDescent="0.25">
      <c r="B158" s="58"/>
      <c r="C158" s="264">
        <v>20</v>
      </c>
      <c r="D158" s="25">
        <v>1995859.1039366522</v>
      </c>
      <c r="L158" s="19"/>
      <c r="M158" s="19"/>
      <c r="R158"/>
      <c r="S158"/>
      <c r="T158"/>
      <c r="U158"/>
      <c r="V158"/>
      <c r="W158"/>
      <c r="X158"/>
      <c r="Z158"/>
      <c r="AA158"/>
      <c r="AB158"/>
      <c r="AC158"/>
      <c r="AD158"/>
    </row>
    <row r="159" spans="2:30" hidden="1" outlineLevel="1" x14ac:dyDescent="0.25">
      <c r="B159" s="58"/>
      <c r="C159" s="264">
        <v>21</v>
      </c>
      <c r="D159" s="25">
        <v>1970433.2528217658</v>
      </c>
      <c r="L159" s="19"/>
      <c r="M159" s="19"/>
      <c r="R159"/>
      <c r="S159"/>
      <c r="T159"/>
      <c r="U159"/>
      <c r="V159"/>
      <c r="W159"/>
      <c r="X159"/>
      <c r="Z159"/>
      <c r="AA159"/>
      <c r="AB159"/>
      <c r="AC159"/>
      <c r="AD159"/>
    </row>
    <row r="160" spans="2:30" hidden="1" outlineLevel="1" x14ac:dyDescent="0.25">
      <c r="B160" s="58"/>
      <c r="C160" s="264">
        <v>22</v>
      </c>
      <c r="D160" s="25">
        <v>1906652.2022360708</v>
      </c>
      <c r="L160" s="19"/>
      <c r="M160" s="19"/>
      <c r="R160"/>
      <c r="S160"/>
      <c r="T160"/>
      <c r="U160"/>
      <c r="V160"/>
      <c r="W160"/>
      <c r="X160"/>
      <c r="Z160"/>
      <c r="AA160"/>
      <c r="AB160"/>
      <c r="AC160"/>
      <c r="AD160"/>
    </row>
    <row r="161" spans="2:30" hidden="1" outlineLevel="1" x14ac:dyDescent="0.25">
      <c r="B161" s="58"/>
      <c r="C161" s="264">
        <v>23</v>
      </c>
      <c r="D161" s="25">
        <v>1995513.2298240862</v>
      </c>
      <c r="L161" s="19"/>
      <c r="M161" s="19"/>
      <c r="R161"/>
      <c r="S161"/>
      <c r="T161"/>
      <c r="U161"/>
      <c r="V161"/>
      <c r="W161"/>
      <c r="X161"/>
      <c r="Z161"/>
      <c r="AA161"/>
      <c r="AB161"/>
      <c r="AC161"/>
      <c r="AD161"/>
    </row>
    <row r="162" spans="2:30" hidden="1" outlineLevel="1" x14ac:dyDescent="0.25">
      <c r="B162" s="58"/>
      <c r="C162" s="264">
        <v>24</v>
      </c>
      <c r="D162" s="25">
        <v>2010151.7433950785</v>
      </c>
      <c r="L162" s="19"/>
      <c r="M162" s="19"/>
      <c r="R162"/>
      <c r="S162"/>
      <c r="T162"/>
      <c r="U162"/>
      <c r="V162"/>
      <c r="W162"/>
      <c r="X162"/>
      <c r="Z162"/>
      <c r="AA162"/>
      <c r="AB162"/>
      <c r="AC162"/>
      <c r="AD162"/>
    </row>
    <row r="163" spans="2:30" hidden="1" outlineLevel="1" x14ac:dyDescent="0.25">
      <c r="B163" s="58"/>
      <c r="C163" s="264">
        <v>25</v>
      </c>
      <c r="D163" s="25">
        <v>1926746.9115674286</v>
      </c>
      <c r="L163" s="19"/>
      <c r="M163" s="19"/>
      <c r="R163"/>
      <c r="S163"/>
      <c r="T163"/>
      <c r="U163"/>
      <c r="V163"/>
      <c r="W163"/>
      <c r="X163"/>
      <c r="Z163"/>
      <c r="AA163"/>
      <c r="AB163"/>
      <c r="AC163"/>
      <c r="AD163"/>
    </row>
    <row r="164" spans="2:30" hidden="1" outlineLevel="1" x14ac:dyDescent="0.25">
      <c r="B164" s="58"/>
      <c r="C164" s="264">
        <v>26</v>
      </c>
      <c r="D164" s="25">
        <v>2080607.0353795034</v>
      </c>
      <c r="L164" s="19"/>
      <c r="M164" s="19"/>
      <c r="R164"/>
      <c r="S164"/>
      <c r="T164"/>
      <c r="U164"/>
      <c r="V164"/>
      <c r="W164"/>
      <c r="X164"/>
      <c r="Z164"/>
      <c r="AA164"/>
      <c r="AB164"/>
      <c r="AC164"/>
      <c r="AD164"/>
    </row>
    <row r="165" spans="2:30" hidden="1" outlineLevel="1" x14ac:dyDescent="0.25">
      <c r="B165" s="58"/>
      <c r="C165" s="264">
        <v>27</v>
      </c>
      <c r="D165" s="25">
        <v>2018066.5729166074</v>
      </c>
      <c r="L165" s="19"/>
      <c r="M165" s="19"/>
      <c r="R165"/>
      <c r="S165"/>
      <c r="T165"/>
      <c r="U165"/>
      <c r="V165"/>
      <c r="W165"/>
      <c r="X165"/>
      <c r="Z165"/>
      <c r="AA165"/>
      <c r="AB165"/>
      <c r="AC165"/>
      <c r="AD165"/>
    </row>
    <row r="166" spans="2:30" hidden="1" outlineLevel="1" x14ac:dyDescent="0.25">
      <c r="B166" s="58"/>
      <c r="C166" s="264">
        <v>28</v>
      </c>
      <c r="D166" s="25">
        <v>1961196.9546813229</v>
      </c>
      <c r="L166" s="19"/>
      <c r="M166" s="19"/>
      <c r="R166"/>
      <c r="S166"/>
      <c r="T166"/>
      <c r="U166"/>
      <c r="V166"/>
      <c r="W166"/>
      <c r="X166"/>
      <c r="Z166"/>
      <c r="AA166"/>
      <c r="AB166"/>
      <c r="AC166"/>
      <c r="AD166"/>
    </row>
    <row r="167" spans="2:30" hidden="1" outlineLevel="1" x14ac:dyDescent="0.25">
      <c r="B167" s="58"/>
      <c r="C167" s="264">
        <v>29</v>
      </c>
      <c r="D167" s="25">
        <v>1877239.187416885</v>
      </c>
      <c r="L167" s="19"/>
      <c r="M167" s="19"/>
      <c r="R167"/>
      <c r="S167"/>
      <c r="T167"/>
      <c r="U167"/>
      <c r="V167"/>
      <c r="W167"/>
      <c r="X167"/>
      <c r="Z167"/>
      <c r="AA167"/>
      <c r="AB167"/>
      <c r="AC167"/>
      <c r="AD167"/>
    </row>
    <row r="168" spans="2:30" hidden="1" outlineLevel="1" x14ac:dyDescent="0.25">
      <c r="B168" s="58"/>
      <c r="C168" s="264">
        <v>30</v>
      </c>
      <c r="D168" s="25">
        <v>1987757.7009082139</v>
      </c>
      <c r="L168" s="19"/>
      <c r="M168" s="19"/>
      <c r="R168"/>
      <c r="S168"/>
      <c r="T168"/>
      <c r="U168"/>
      <c r="V168"/>
      <c r="W168"/>
      <c r="X168"/>
      <c r="Z168"/>
      <c r="AA168"/>
      <c r="AB168"/>
      <c r="AC168"/>
      <c r="AD168"/>
    </row>
    <row r="169" spans="2:30" hidden="1" outlineLevel="1" x14ac:dyDescent="0.25">
      <c r="B169" s="58"/>
      <c r="C169" s="264">
        <v>31</v>
      </c>
      <c r="D169" s="25">
        <v>1937524.7623135466</v>
      </c>
      <c r="L169" s="19"/>
      <c r="M169" s="19"/>
      <c r="R169"/>
      <c r="S169"/>
      <c r="T169"/>
      <c r="U169"/>
      <c r="V169"/>
      <c r="W169"/>
      <c r="X169"/>
      <c r="Z169"/>
      <c r="AA169"/>
      <c r="AB169"/>
      <c r="AC169"/>
      <c r="AD169"/>
    </row>
    <row r="170" spans="2:30" hidden="1" outlineLevel="1" x14ac:dyDescent="0.25">
      <c r="B170" s="58"/>
      <c r="C170" s="264">
        <v>32</v>
      </c>
      <c r="D170" s="25">
        <v>1801768.8213160043</v>
      </c>
      <c r="L170" s="19"/>
      <c r="M170" s="19"/>
      <c r="R170"/>
      <c r="S170"/>
      <c r="T170"/>
      <c r="U170"/>
      <c r="V170"/>
      <c r="W170"/>
      <c r="X170"/>
      <c r="Z170"/>
      <c r="AA170"/>
      <c r="AB170"/>
      <c r="AC170"/>
      <c r="AD170"/>
    </row>
    <row r="171" spans="2:30" hidden="1" outlineLevel="1" x14ac:dyDescent="0.25">
      <c r="B171" s="58"/>
      <c r="C171" s="264">
        <v>33</v>
      </c>
      <c r="D171" s="25">
        <v>1982000.3201471395</v>
      </c>
      <c r="L171" s="19"/>
      <c r="M171" s="19"/>
      <c r="R171"/>
      <c r="S171"/>
      <c r="T171"/>
      <c r="U171"/>
      <c r="V171"/>
      <c r="W171"/>
      <c r="X171"/>
      <c r="Z171"/>
      <c r="AA171"/>
      <c r="AB171"/>
      <c r="AC171"/>
      <c r="AD171"/>
    </row>
    <row r="172" spans="2:30" hidden="1" outlineLevel="1" x14ac:dyDescent="0.25">
      <c r="B172" s="58"/>
      <c r="C172" s="264">
        <v>34</v>
      </c>
      <c r="D172" s="25">
        <v>1951554.4883448733</v>
      </c>
      <c r="L172" s="19"/>
      <c r="M172" s="19"/>
      <c r="R172"/>
      <c r="S172"/>
      <c r="T172"/>
      <c r="U172"/>
      <c r="V172"/>
      <c r="W172"/>
      <c r="X172"/>
      <c r="Z172"/>
      <c r="AA172"/>
      <c r="AB172"/>
      <c r="AC172"/>
      <c r="AD172"/>
    </row>
    <row r="173" spans="2:30" hidden="1" outlineLevel="1" x14ac:dyDescent="0.25">
      <c r="B173" s="58"/>
      <c r="C173" s="264">
        <v>35</v>
      </c>
      <c r="D173" s="25">
        <v>1863480.8910928993</v>
      </c>
      <c r="L173" s="19"/>
      <c r="M173" s="19"/>
      <c r="R173"/>
      <c r="S173"/>
      <c r="T173"/>
      <c r="U173"/>
      <c r="V173"/>
      <c r="W173"/>
      <c r="X173"/>
      <c r="Z173"/>
      <c r="AA173"/>
      <c r="AB173"/>
      <c r="AC173"/>
      <c r="AD173"/>
    </row>
    <row r="174" spans="2:30" hidden="1" outlineLevel="1" x14ac:dyDescent="0.25">
      <c r="B174" s="58"/>
      <c r="C174" s="264">
        <v>36</v>
      </c>
      <c r="D174" s="25">
        <v>1862487.8233997254</v>
      </c>
      <c r="L174" s="19"/>
      <c r="M174" s="19"/>
      <c r="R174"/>
      <c r="S174"/>
      <c r="T174"/>
      <c r="U174"/>
      <c r="V174"/>
      <c r="W174"/>
      <c r="X174"/>
      <c r="Z174"/>
      <c r="AA174"/>
      <c r="AB174"/>
      <c r="AC174"/>
      <c r="AD174"/>
    </row>
    <row r="175" spans="2:30" hidden="1" outlineLevel="1" x14ac:dyDescent="0.25">
      <c r="B175" s="58"/>
      <c r="C175" s="264">
        <v>37</v>
      </c>
      <c r="D175" s="25">
        <v>1992309.8887625788</v>
      </c>
      <c r="L175" s="19"/>
      <c r="M175" s="19"/>
      <c r="R175"/>
      <c r="S175"/>
      <c r="T175"/>
      <c r="U175"/>
      <c r="V175"/>
      <c r="W175"/>
      <c r="X175"/>
      <c r="Z175"/>
      <c r="AA175"/>
      <c r="AB175"/>
      <c r="AC175"/>
      <c r="AD175"/>
    </row>
    <row r="176" spans="2:30" hidden="1" outlineLevel="1" x14ac:dyDescent="0.25">
      <c r="B176" s="58"/>
      <c r="C176" s="264">
        <v>38</v>
      </c>
      <c r="D176" s="25">
        <v>1985433.8971639629</v>
      </c>
      <c r="L176" s="19"/>
      <c r="M176" s="19"/>
      <c r="R176"/>
      <c r="S176"/>
      <c r="T176"/>
      <c r="U176"/>
      <c r="V176"/>
      <c r="W176"/>
      <c r="X176"/>
      <c r="Z176"/>
      <c r="AA176"/>
      <c r="AB176"/>
      <c r="AC176"/>
      <c r="AD176"/>
    </row>
    <row r="177" spans="2:30" hidden="1" outlineLevel="1" x14ac:dyDescent="0.25">
      <c r="B177" s="58"/>
      <c r="C177" s="264">
        <v>39</v>
      </c>
      <c r="D177" s="25">
        <v>1873494.6373878592</v>
      </c>
      <c r="L177" s="19"/>
      <c r="M177" s="19"/>
      <c r="R177"/>
      <c r="S177"/>
      <c r="T177"/>
      <c r="U177"/>
      <c r="V177"/>
      <c r="W177"/>
      <c r="X177"/>
      <c r="Z177"/>
      <c r="AA177"/>
      <c r="AB177"/>
      <c r="AC177"/>
      <c r="AD177"/>
    </row>
    <row r="178" spans="2:30" hidden="1" outlineLevel="1" x14ac:dyDescent="0.25">
      <c r="B178" s="58"/>
      <c r="C178" s="264">
        <v>40</v>
      </c>
      <c r="D178" s="25">
        <v>2038517.2549924334</v>
      </c>
      <c r="L178" s="19"/>
      <c r="M178" s="19"/>
      <c r="R178"/>
      <c r="S178"/>
      <c r="T178"/>
      <c r="U178"/>
      <c r="V178"/>
      <c r="W178"/>
      <c r="X178"/>
      <c r="Z178"/>
      <c r="AA178"/>
      <c r="AB178"/>
      <c r="AC178"/>
      <c r="AD178"/>
    </row>
    <row r="179" spans="2:30" hidden="1" outlineLevel="1" x14ac:dyDescent="0.25">
      <c r="B179" s="58"/>
      <c r="C179" s="264">
        <v>41</v>
      </c>
      <c r="D179" s="25">
        <v>1971706.3458817918</v>
      </c>
      <c r="L179" s="19"/>
      <c r="M179" s="19"/>
      <c r="R179"/>
      <c r="S179"/>
      <c r="T179"/>
      <c r="U179"/>
      <c r="V179"/>
      <c r="W179"/>
      <c r="X179"/>
      <c r="Z179"/>
      <c r="AA179"/>
      <c r="AB179"/>
      <c r="AC179"/>
      <c r="AD179"/>
    </row>
    <row r="180" spans="2:30" hidden="1" outlineLevel="1" x14ac:dyDescent="0.25">
      <c r="B180" s="58"/>
      <c r="C180" s="264">
        <v>42</v>
      </c>
      <c r="D180" s="25">
        <v>1926533.4335636529</v>
      </c>
      <c r="L180" s="19"/>
      <c r="M180" s="19"/>
      <c r="R180"/>
      <c r="S180"/>
      <c r="T180"/>
      <c r="U180"/>
      <c r="V180"/>
      <c r="W180"/>
      <c r="X180"/>
      <c r="Z180"/>
      <c r="AA180"/>
      <c r="AB180"/>
      <c r="AC180"/>
      <c r="AD180"/>
    </row>
    <row r="181" spans="2:30" hidden="1" outlineLevel="1" x14ac:dyDescent="0.25">
      <c r="B181" s="58"/>
      <c r="C181" s="264">
        <v>43</v>
      </c>
      <c r="D181" s="25">
        <v>1993647.4461009856</v>
      </c>
      <c r="L181" s="19"/>
      <c r="M181" s="19"/>
      <c r="R181"/>
      <c r="S181"/>
      <c r="T181"/>
      <c r="U181"/>
      <c r="V181"/>
      <c r="W181"/>
      <c r="X181"/>
      <c r="Z181"/>
      <c r="AA181"/>
      <c r="AB181"/>
      <c r="AC181"/>
      <c r="AD181"/>
    </row>
    <row r="182" spans="2:30" hidden="1" outlineLevel="1" x14ac:dyDescent="0.25">
      <c r="B182" s="58"/>
      <c r="C182" s="264">
        <v>44</v>
      </c>
      <c r="D182" s="25">
        <v>1922187.5403128606</v>
      </c>
      <c r="L182" s="19"/>
      <c r="M182" s="19"/>
      <c r="R182"/>
      <c r="S182"/>
      <c r="T182"/>
      <c r="U182"/>
      <c r="V182"/>
      <c r="W182"/>
      <c r="X182"/>
      <c r="Z182"/>
      <c r="AA182"/>
      <c r="AB182"/>
      <c r="AC182"/>
      <c r="AD182"/>
    </row>
    <row r="183" spans="2:30" hidden="1" outlineLevel="1" x14ac:dyDescent="0.25">
      <c r="B183" s="58"/>
      <c r="C183" s="264">
        <v>45</v>
      </c>
      <c r="D183" s="25">
        <v>2002985.4241287569</v>
      </c>
      <c r="L183" s="19"/>
      <c r="M183" s="19"/>
      <c r="R183"/>
      <c r="S183"/>
      <c r="T183"/>
      <c r="U183"/>
      <c r="V183"/>
      <c r="W183"/>
      <c r="X183"/>
      <c r="Z183"/>
      <c r="AA183"/>
      <c r="AB183"/>
      <c r="AC183"/>
      <c r="AD183"/>
    </row>
    <row r="184" spans="2:30" hidden="1" outlineLevel="1" x14ac:dyDescent="0.25">
      <c r="B184" s="58"/>
      <c r="C184" s="264">
        <v>46</v>
      </c>
      <c r="D184" s="25">
        <v>2054200.661787163</v>
      </c>
      <c r="L184" s="19"/>
      <c r="M184" s="19"/>
      <c r="R184"/>
      <c r="S184"/>
      <c r="T184"/>
      <c r="U184"/>
      <c r="V184"/>
      <c r="W184"/>
      <c r="X184"/>
      <c r="Z184"/>
      <c r="AA184"/>
      <c r="AB184"/>
      <c r="AC184"/>
      <c r="AD184"/>
    </row>
    <row r="185" spans="2:30" hidden="1" outlineLevel="1" x14ac:dyDescent="0.25">
      <c r="B185" s="58"/>
      <c r="C185" s="264">
        <v>47</v>
      </c>
      <c r="D185" s="25">
        <v>2036281.164561152</v>
      </c>
      <c r="L185" s="19"/>
      <c r="M185" s="19"/>
      <c r="R185"/>
      <c r="S185"/>
      <c r="T185"/>
      <c r="U185"/>
      <c r="V185"/>
      <c r="W185"/>
      <c r="X185"/>
      <c r="Z185"/>
      <c r="AA185"/>
      <c r="AB185"/>
      <c r="AC185"/>
      <c r="AD185"/>
    </row>
    <row r="186" spans="2:30" hidden="1" outlineLevel="1" x14ac:dyDescent="0.25">
      <c r="B186" s="58"/>
      <c r="C186" s="264">
        <v>48</v>
      </c>
      <c r="D186" s="25">
        <v>2016033.9657959868</v>
      </c>
      <c r="L186" s="19"/>
      <c r="M186" s="19"/>
      <c r="R186"/>
      <c r="S186"/>
      <c r="T186"/>
      <c r="U186"/>
      <c r="V186"/>
      <c r="W186"/>
      <c r="X186"/>
      <c r="Z186"/>
      <c r="AA186"/>
      <c r="AB186"/>
      <c r="AC186"/>
      <c r="AD186"/>
    </row>
    <row r="187" spans="2:30" hidden="1" outlineLevel="1" x14ac:dyDescent="0.25">
      <c r="B187" s="58"/>
      <c r="C187" s="264">
        <v>49</v>
      </c>
      <c r="D187" s="25">
        <v>1914370.5130599113</v>
      </c>
      <c r="L187" s="19"/>
      <c r="M187" s="19"/>
      <c r="R187"/>
      <c r="S187"/>
      <c r="T187"/>
      <c r="U187"/>
      <c r="V187"/>
      <c r="W187"/>
      <c r="X187"/>
      <c r="Z187"/>
      <c r="AA187"/>
      <c r="AB187"/>
      <c r="AC187"/>
      <c r="AD187"/>
    </row>
    <row r="188" spans="2:30" hidden="1" outlineLevel="1" x14ac:dyDescent="0.25">
      <c r="B188" s="58"/>
      <c r="C188" s="264">
        <v>50</v>
      </c>
      <c r="D188" s="25">
        <v>2025956.1223397795</v>
      </c>
      <c r="L188" s="19"/>
      <c r="M188" s="19"/>
      <c r="R188"/>
      <c r="S188"/>
      <c r="T188"/>
      <c r="U188"/>
      <c r="V188"/>
      <c r="W188"/>
      <c r="X188"/>
      <c r="Z188"/>
      <c r="AA188"/>
      <c r="AB188"/>
      <c r="AC188"/>
      <c r="AD188"/>
    </row>
    <row r="189" spans="2:30" hidden="1" outlineLevel="1" x14ac:dyDescent="0.25">
      <c r="B189" s="58"/>
      <c r="C189" s="264">
        <v>51</v>
      </c>
      <c r="D189" s="25">
        <v>1980218.8031097166</v>
      </c>
      <c r="L189" s="19"/>
      <c r="M189" s="19"/>
      <c r="R189"/>
      <c r="S189"/>
      <c r="T189"/>
      <c r="U189"/>
      <c r="V189"/>
      <c r="W189"/>
      <c r="X189"/>
      <c r="Z189"/>
      <c r="AA189"/>
      <c r="AB189"/>
      <c r="AC189"/>
      <c r="AD189"/>
    </row>
    <row r="190" spans="2:30" hidden="1" outlineLevel="1" x14ac:dyDescent="0.25">
      <c r="B190" s="58"/>
      <c r="C190" s="264">
        <v>52</v>
      </c>
      <c r="D190" s="25">
        <v>1942847.4874289935</v>
      </c>
      <c r="L190" s="19"/>
      <c r="M190" s="19"/>
      <c r="R190"/>
      <c r="S190"/>
      <c r="T190"/>
      <c r="U190"/>
      <c r="V190"/>
      <c r="W190"/>
      <c r="X190"/>
      <c r="Z190"/>
      <c r="AA190"/>
      <c r="AB190"/>
      <c r="AC190"/>
      <c r="AD190"/>
    </row>
    <row r="191" spans="2:30" hidden="1" outlineLevel="1" x14ac:dyDescent="0.25">
      <c r="B191" s="58"/>
      <c r="C191" s="264">
        <v>53</v>
      </c>
      <c r="D191" s="25">
        <v>1866403.2597361021</v>
      </c>
      <c r="L191" s="19"/>
      <c r="M191" s="19"/>
      <c r="R191"/>
      <c r="S191"/>
      <c r="T191"/>
      <c r="U191"/>
      <c r="V191"/>
      <c r="W191"/>
      <c r="X191"/>
      <c r="Z191"/>
      <c r="AA191"/>
      <c r="AB191"/>
      <c r="AC191"/>
      <c r="AD191"/>
    </row>
    <row r="192" spans="2:30" hidden="1" outlineLevel="1" x14ac:dyDescent="0.25">
      <c r="B192" s="58"/>
      <c r="C192" s="264">
        <v>54</v>
      </c>
      <c r="D192" s="25">
        <v>1958078.6161740324</v>
      </c>
      <c r="L192" s="19"/>
      <c r="M192" s="19"/>
      <c r="R192"/>
      <c r="S192"/>
      <c r="T192"/>
      <c r="U192"/>
      <c r="V192"/>
      <c r="W192"/>
      <c r="X192"/>
      <c r="Z192"/>
      <c r="AA192"/>
      <c r="AB192"/>
      <c r="AC192"/>
      <c r="AD192"/>
    </row>
    <row r="193" spans="2:30" hidden="1" outlineLevel="1" x14ac:dyDescent="0.25">
      <c r="B193" s="58"/>
      <c r="C193" s="264">
        <v>55</v>
      </c>
      <c r="D193" s="25">
        <v>2088806.6797621804</v>
      </c>
      <c r="L193" s="19"/>
      <c r="M193" s="19"/>
      <c r="R193"/>
      <c r="S193"/>
      <c r="T193"/>
      <c r="U193"/>
      <c r="V193"/>
      <c r="W193"/>
      <c r="X193"/>
      <c r="Z193"/>
      <c r="AA193"/>
      <c r="AB193"/>
      <c r="AC193"/>
      <c r="AD193"/>
    </row>
    <row r="194" spans="2:30" hidden="1" outlineLevel="1" x14ac:dyDescent="0.25">
      <c r="B194" s="58"/>
      <c r="C194" s="264">
        <v>56</v>
      </c>
      <c r="D194" s="25">
        <v>1888038.677630994</v>
      </c>
      <c r="L194" s="19"/>
      <c r="M194" s="19"/>
      <c r="R194"/>
      <c r="S194"/>
      <c r="T194"/>
      <c r="U194"/>
      <c r="V194"/>
      <c r="W194"/>
      <c r="X194"/>
      <c r="Z194"/>
      <c r="AA194"/>
      <c r="AB194"/>
      <c r="AC194"/>
      <c r="AD194"/>
    </row>
    <row r="195" spans="2:30" hidden="1" outlineLevel="1" x14ac:dyDescent="0.25">
      <c r="B195" s="58"/>
      <c r="C195" s="264">
        <v>57</v>
      </c>
      <c r="D195" s="25">
        <v>2068188.9156635809</v>
      </c>
      <c r="L195" s="19"/>
      <c r="M195" s="19"/>
      <c r="R195"/>
      <c r="S195"/>
      <c r="T195"/>
      <c r="U195"/>
      <c r="V195"/>
      <c r="W195"/>
      <c r="X195"/>
      <c r="Z195"/>
      <c r="AA195"/>
      <c r="AB195"/>
      <c r="AC195"/>
      <c r="AD195"/>
    </row>
    <row r="196" spans="2:30" hidden="1" outlineLevel="1" x14ac:dyDescent="0.25">
      <c r="B196" s="58"/>
      <c r="C196" s="264">
        <v>58</v>
      </c>
      <c r="D196" s="25">
        <v>1969586.6447024723</v>
      </c>
      <c r="L196" s="19"/>
      <c r="M196" s="19"/>
      <c r="R196"/>
      <c r="S196"/>
      <c r="T196"/>
      <c r="U196"/>
      <c r="V196"/>
      <c r="W196"/>
      <c r="X196"/>
      <c r="Z196"/>
      <c r="AA196"/>
      <c r="AB196"/>
      <c r="AC196"/>
      <c r="AD196"/>
    </row>
    <row r="197" spans="2:30" hidden="1" outlineLevel="1" x14ac:dyDescent="0.25">
      <c r="B197" s="58"/>
      <c r="C197" s="264">
        <v>59</v>
      </c>
      <c r="D197" s="25">
        <v>1994290.0818756134</v>
      </c>
      <c r="L197" s="19"/>
      <c r="M197" s="19"/>
      <c r="R197"/>
      <c r="S197"/>
      <c r="T197"/>
      <c r="U197"/>
      <c r="V197"/>
      <c r="W197"/>
      <c r="X197"/>
      <c r="Z197"/>
      <c r="AA197"/>
      <c r="AB197"/>
      <c r="AC197"/>
      <c r="AD197"/>
    </row>
    <row r="198" spans="2:30" hidden="1" outlineLevel="1" x14ac:dyDescent="0.25">
      <c r="B198" s="58"/>
      <c r="C198" s="264">
        <v>60</v>
      </c>
      <c r="D198" s="25">
        <v>2086479.0098281242</v>
      </c>
      <c r="L198" s="19"/>
      <c r="M198" s="19"/>
      <c r="R198"/>
      <c r="S198"/>
      <c r="T198"/>
      <c r="U198"/>
      <c r="V198"/>
      <c r="W198"/>
      <c r="X198"/>
      <c r="Z198"/>
      <c r="AA198"/>
      <c r="AB198"/>
      <c r="AC198"/>
      <c r="AD198"/>
    </row>
    <row r="199" spans="2:30" hidden="1" outlineLevel="1" x14ac:dyDescent="0.25">
      <c r="B199" s="58"/>
      <c r="C199" s="264">
        <v>61</v>
      </c>
      <c r="D199" s="25">
        <v>2009918.0922797113</v>
      </c>
      <c r="L199" s="19"/>
      <c r="M199" s="19"/>
      <c r="R199"/>
      <c r="S199"/>
      <c r="T199"/>
      <c r="U199"/>
      <c r="V199"/>
      <c r="W199"/>
      <c r="X199"/>
      <c r="Z199"/>
      <c r="AA199"/>
      <c r="AB199"/>
      <c r="AC199"/>
      <c r="AD199"/>
    </row>
    <row r="200" spans="2:30" hidden="1" outlineLevel="1" x14ac:dyDescent="0.25">
      <c r="B200" s="58"/>
      <c r="C200" s="264">
        <v>62</v>
      </c>
      <c r="D200" s="25">
        <v>1975712.0306436149</v>
      </c>
      <c r="L200" s="19"/>
      <c r="M200" s="19"/>
      <c r="R200"/>
      <c r="S200"/>
      <c r="T200"/>
      <c r="U200"/>
      <c r="V200"/>
      <c r="W200"/>
      <c r="X200"/>
      <c r="Z200"/>
      <c r="AA200"/>
      <c r="AB200"/>
      <c r="AC200"/>
      <c r="AD200"/>
    </row>
    <row r="201" spans="2:30" hidden="1" outlineLevel="1" x14ac:dyDescent="0.25">
      <c r="B201" s="58"/>
      <c r="C201" s="264">
        <v>63</v>
      </c>
      <c r="D201" s="25">
        <v>2082053.8279575668</v>
      </c>
      <c r="L201" s="19"/>
      <c r="M201" s="19"/>
      <c r="R201"/>
      <c r="S201"/>
      <c r="T201"/>
      <c r="U201"/>
      <c r="V201"/>
      <c r="W201"/>
      <c r="X201"/>
      <c r="Z201"/>
      <c r="AA201"/>
      <c r="AB201"/>
      <c r="AC201"/>
      <c r="AD201"/>
    </row>
    <row r="202" spans="2:30" hidden="1" outlineLevel="1" x14ac:dyDescent="0.25">
      <c r="B202" s="58"/>
      <c r="C202" s="264">
        <v>64</v>
      </c>
      <c r="D202" s="25">
        <v>2040381.2962310449</v>
      </c>
      <c r="L202" s="19"/>
      <c r="M202" s="19"/>
      <c r="R202"/>
      <c r="S202"/>
      <c r="T202"/>
      <c r="U202"/>
      <c r="V202"/>
      <c r="W202"/>
      <c r="X202"/>
      <c r="Z202"/>
      <c r="AA202"/>
      <c r="AB202"/>
      <c r="AC202"/>
      <c r="AD202"/>
    </row>
    <row r="203" spans="2:30" hidden="1" outlineLevel="1" x14ac:dyDescent="0.25">
      <c r="B203" s="58"/>
      <c r="C203" s="264">
        <v>65</v>
      </c>
      <c r="D203" s="25">
        <v>1892789.9974382883</v>
      </c>
      <c r="L203" s="19"/>
      <c r="M203" s="19"/>
      <c r="R203"/>
      <c r="S203"/>
      <c r="T203"/>
      <c r="U203"/>
      <c r="V203"/>
      <c r="W203"/>
      <c r="X203"/>
      <c r="Z203"/>
      <c r="AA203"/>
      <c r="AB203"/>
      <c r="AC203"/>
      <c r="AD203"/>
    </row>
    <row r="204" spans="2:30" hidden="1" outlineLevel="1" x14ac:dyDescent="0.25">
      <c r="B204" s="58"/>
      <c r="C204" s="264">
        <v>66</v>
      </c>
      <c r="D204" s="25">
        <v>1922500.2602055296</v>
      </c>
      <c r="L204" s="19"/>
      <c r="M204" s="19"/>
      <c r="R204"/>
      <c r="S204"/>
      <c r="T204"/>
      <c r="U204"/>
      <c r="V204"/>
      <c r="W204"/>
      <c r="X204"/>
      <c r="Z204"/>
      <c r="AA204"/>
      <c r="AB204"/>
      <c r="AC204"/>
      <c r="AD204"/>
    </row>
    <row r="205" spans="2:30" hidden="1" outlineLevel="1" x14ac:dyDescent="0.25">
      <c r="B205" s="58"/>
      <c r="C205" s="264">
        <v>67</v>
      </c>
      <c r="D205" s="25">
        <v>1903600.119470608</v>
      </c>
      <c r="L205" s="19"/>
      <c r="M205" s="19"/>
      <c r="R205"/>
      <c r="S205"/>
      <c r="T205"/>
      <c r="U205"/>
      <c r="V205"/>
      <c r="W205"/>
      <c r="X205"/>
      <c r="Z205"/>
      <c r="AA205"/>
      <c r="AB205"/>
      <c r="AC205"/>
      <c r="AD205"/>
    </row>
    <row r="206" spans="2:30" hidden="1" outlineLevel="1" x14ac:dyDescent="0.25">
      <c r="B206" s="58"/>
      <c r="C206" s="264">
        <v>68</v>
      </c>
      <c r="D206" s="25">
        <v>1970259.239232338</v>
      </c>
      <c r="L206" s="19"/>
      <c r="M206" s="19"/>
      <c r="R206"/>
      <c r="S206"/>
      <c r="T206"/>
      <c r="U206"/>
      <c r="V206"/>
      <c r="W206"/>
      <c r="X206"/>
      <c r="Z206"/>
      <c r="AA206"/>
      <c r="AB206"/>
      <c r="AC206"/>
      <c r="AD206"/>
    </row>
    <row r="207" spans="2:30" hidden="1" outlineLevel="1" x14ac:dyDescent="0.25">
      <c r="B207" s="58"/>
      <c r="C207" s="264">
        <v>69</v>
      </c>
      <c r="D207" s="25">
        <v>1882896.9450746528</v>
      </c>
      <c r="L207" s="19"/>
      <c r="M207" s="19"/>
      <c r="R207"/>
      <c r="S207"/>
      <c r="T207"/>
      <c r="U207"/>
      <c r="V207"/>
      <c r="W207"/>
      <c r="X207"/>
      <c r="Z207"/>
      <c r="AA207"/>
      <c r="AB207"/>
      <c r="AC207"/>
      <c r="AD207"/>
    </row>
    <row r="208" spans="2:30" hidden="1" outlineLevel="1" x14ac:dyDescent="0.25">
      <c r="B208" s="58"/>
      <c r="C208" s="264">
        <v>70</v>
      </c>
      <c r="D208" s="25">
        <v>1995545.6238954547</v>
      </c>
      <c r="L208" s="19"/>
      <c r="M208" s="19"/>
      <c r="R208"/>
      <c r="S208"/>
      <c r="T208"/>
      <c r="U208"/>
      <c r="V208"/>
      <c r="W208"/>
      <c r="X208"/>
      <c r="Z208"/>
      <c r="AA208"/>
      <c r="AB208"/>
      <c r="AC208"/>
      <c r="AD208"/>
    </row>
    <row r="209" spans="2:30" hidden="1" outlineLevel="1" x14ac:dyDescent="0.25">
      <c r="B209" s="58"/>
      <c r="C209" s="264">
        <v>71</v>
      </c>
      <c r="D209" s="25">
        <v>2081327.3246652461</v>
      </c>
      <c r="L209" s="19"/>
      <c r="M209" s="19"/>
      <c r="R209"/>
      <c r="S209"/>
      <c r="T209"/>
      <c r="U209"/>
      <c r="V209"/>
      <c r="W209"/>
      <c r="X209"/>
      <c r="Z209"/>
      <c r="AA209"/>
      <c r="AB209"/>
      <c r="AC209"/>
      <c r="AD209"/>
    </row>
    <row r="210" spans="2:30" hidden="1" outlineLevel="1" x14ac:dyDescent="0.25">
      <c r="B210" s="58"/>
      <c r="C210" s="264">
        <v>72</v>
      </c>
      <c r="D210" s="25">
        <v>1982928.6984693157</v>
      </c>
      <c r="L210" s="19"/>
      <c r="M210" s="19"/>
      <c r="R210"/>
      <c r="S210"/>
      <c r="T210"/>
      <c r="U210"/>
      <c r="V210"/>
      <c r="W210"/>
      <c r="X210"/>
      <c r="Z210"/>
      <c r="AA210"/>
      <c r="AB210"/>
      <c r="AC210"/>
      <c r="AD210"/>
    </row>
    <row r="211" spans="2:30" hidden="1" outlineLevel="1" x14ac:dyDescent="0.25">
      <c r="B211" s="58"/>
      <c r="C211" s="264">
        <v>73</v>
      </c>
      <c r="D211" s="25">
        <v>1893073.3057819251</v>
      </c>
      <c r="L211" s="19"/>
      <c r="M211" s="19"/>
      <c r="R211"/>
      <c r="S211"/>
      <c r="T211"/>
      <c r="U211"/>
      <c r="V211"/>
      <c r="W211"/>
      <c r="X211"/>
      <c r="Z211"/>
      <c r="AA211"/>
      <c r="AB211"/>
      <c r="AC211"/>
      <c r="AD211"/>
    </row>
    <row r="212" spans="2:30" hidden="1" outlineLevel="1" x14ac:dyDescent="0.25">
      <c r="B212" s="58"/>
      <c r="C212" s="264">
        <v>74</v>
      </c>
      <c r="D212" s="25">
        <v>1944167.0880527827</v>
      </c>
      <c r="L212" s="19"/>
      <c r="M212" s="19"/>
      <c r="R212"/>
      <c r="S212"/>
      <c r="T212"/>
      <c r="U212"/>
      <c r="V212"/>
      <c r="W212"/>
      <c r="X212"/>
      <c r="Z212"/>
      <c r="AA212"/>
      <c r="AB212"/>
      <c r="AC212"/>
      <c r="AD212"/>
    </row>
    <row r="213" spans="2:30" hidden="1" outlineLevel="1" x14ac:dyDescent="0.25">
      <c r="B213" s="58"/>
      <c r="C213" s="264">
        <v>75</v>
      </c>
      <c r="D213" s="25">
        <v>1756768.6346601034</v>
      </c>
      <c r="L213" s="19"/>
      <c r="M213" s="19"/>
      <c r="R213"/>
      <c r="S213"/>
      <c r="T213"/>
      <c r="U213"/>
      <c r="V213"/>
      <c r="W213"/>
      <c r="X213"/>
      <c r="Z213"/>
      <c r="AA213"/>
      <c r="AB213"/>
      <c r="AC213"/>
      <c r="AD213"/>
    </row>
    <row r="214" spans="2:30" hidden="1" outlineLevel="1" x14ac:dyDescent="0.25">
      <c r="B214" s="58"/>
      <c r="C214" s="264">
        <v>76</v>
      </c>
      <c r="D214" s="25">
        <v>2045626.3052239069</v>
      </c>
      <c r="L214" s="19"/>
      <c r="M214" s="19"/>
      <c r="R214"/>
      <c r="S214"/>
      <c r="T214"/>
      <c r="U214"/>
      <c r="V214"/>
      <c r="W214"/>
      <c r="X214"/>
      <c r="Z214"/>
      <c r="AA214"/>
      <c r="AB214"/>
      <c r="AC214"/>
      <c r="AD214"/>
    </row>
    <row r="215" spans="2:30" hidden="1" outlineLevel="1" x14ac:dyDescent="0.25">
      <c r="B215" s="58"/>
      <c r="C215" s="264">
        <v>77</v>
      </c>
      <c r="D215" s="25">
        <v>2040316.7205822854</v>
      </c>
      <c r="L215" s="19"/>
      <c r="M215" s="19"/>
      <c r="R215"/>
      <c r="S215"/>
      <c r="T215"/>
      <c r="U215"/>
      <c r="V215"/>
      <c r="W215"/>
      <c r="X215"/>
      <c r="Z215"/>
      <c r="AA215"/>
      <c r="AB215"/>
      <c r="AC215"/>
      <c r="AD215"/>
    </row>
    <row r="216" spans="2:30" hidden="1" outlineLevel="1" x14ac:dyDescent="0.25">
      <c r="B216" s="58"/>
      <c r="C216" s="264">
        <v>78</v>
      </c>
      <c r="D216" s="25">
        <v>1908794.0388093209</v>
      </c>
      <c r="L216" s="19"/>
      <c r="M216" s="19"/>
      <c r="R216"/>
      <c r="S216"/>
      <c r="T216"/>
      <c r="U216"/>
      <c r="V216"/>
      <c r="W216"/>
      <c r="X216"/>
      <c r="Z216"/>
      <c r="AA216"/>
      <c r="AB216"/>
      <c r="AC216"/>
      <c r="AD216"/>
    </row>
    <row r="217" spans="2:30" hidden="1" outlineLevel="1" x14ac:dyDescent="0.25">
      <c r="B217" s="58"/>
      <c r="C217" s="264">
        <v>79</v>
      </c>
      <c r="D217" s="25">
        <v>2072143.2886632923</v>
      </c>
      <c r="L217" s="19"/>
      <c r="M217" s="19"/>
      <c r="R217"/>
      <c r="S217"/>
      <c r="T217"/>
      <c r="U217"/>
      <c r="V217"/>
      <c r="W217"/>
      <c r="X217"/>
      <c r="Z217"/>
      <c r="AA217"/>
      <c r="AB217"/>
      <c r="AC217"/>
      <c r="AD217"/>
    </row>
    <row r="218" spans="2:30" hidden="1" outlineLevel="1" x14ac:dyDescent="0.25">
      <c r="B218" s="58"/>
      <c r="C218" s="264">
        <v>80</v>
      </c>
      <c r="D218" s="25">
        <v>1967301.0315150288</v>
      </c>
      <c r="L218" s="19"/>
      <c r="M218" s="19"/>
      <c r="R218"/>
      <c r="S218"/>
      <c r="T218"/>
      <c r="U218"/>
      <c r="V218"/>
      <c r="W218"/>
      <c r="X218"/>
      <c r="Z218"/>
      <c r="AA218"/>
      <c r="AB218"/>
      <c r="AC218"/>
      <c r="AD218"/>
    </row>
    <row r="219" spans="2:30" hidden="1" outlineLevel="1" x14ac:dyDescent="0.25">
      <c r="B219" s="58"/>
      <c r="C219" s="264">
        <v>81</v>
      </c>
      <c r="D219" s="25">
        <v>1874263.3762746248</v>
      </c>
      <c r="L219" s="19"/>
      <c r="M219" s="19"/>
      <c r="R219"/>
      <c r="S219"/>
      <c r="T219"/>
      <c r="U219"/>
      <c r="V219"/>
      <c r="W219"/>
      <c r="X219"/>
      <c r="Z219"/>
      <c r="AA219"/>
      <c r="AB219"/>
      <c r="AC219"/>
      <c r="AD219"/>
    </row>
    <row r="220" spans="2:30" hidden="1" outlineLevel="1" x14ac:dyDescent="0.25">
      <c r="B220" s="58"/>
      <c r="C220" s="264">
        <v>82</v>
      </c>
      <c r="D220" s="25">
        <v>2025903.0150663988</v>
      </c>
      <c r="L220" s="19"/>
      <c r="M220" s="19"/>
      <c r="R220"/>
      <c r="S220"/>
      <c r="T220"/>
      <c r="U220"/>
      <c r="V220"/>
      <c r="W220"/>
      <c r="X220"/>
      <c r="Z220"/>
      <c r="AA220"/>
      <c r="AB220"/>
      <c r="AC220"/>
      <c r="AD220"/>
    </row>
    <row r="221" spans="2:30" hidden="1" outlineLevel="1" x14ac:dyDescent="0.25">
      <c r="B221" s="58"/>
      <c r="C221" s="264">
        <v>83</v>
      </c>
      <c r="D221" s="25">
        <v>2003313.5709957178</v>
      </c>
      <c r="L221" s="19"/>
      <c r="M221" s="19"/>
      <c r="R221"/>
      <c r="S221"/>
      <c r="T221"/>
      <c r="U221"/>
      <c r="V221"/>
      <c r="W221"/>
      <c r="X221"/>
      <c r="Z221"/>
      <c r="AA221"/>
      <c r="AB221"/>
      <c r="AC221"/>
      <c r="AD221"/>
    </row>
    <row r="222" spans="2:30" hidden="1" outlineLevel="1" x14ac:dyDescent="0.25">
      <c r="B222" s="58"/>
      <c r="C222" s="264">
        <v>84</v>
      </c>
      <c r="D222" s="25">
        <v>1929920.5507504749</v>
      </c>
      <c r="L222" s="19"/>
      <c r="M222" s="19"/>
      <c r="R222"/>
      <c r="S222"/>
      <c r="T222"/>
      <c r="U222"/>
      <c r="V222"/>
      <c r="W222"/>
      <c r="X222"/>
      <c r="Z222"/>
      <c r="AA222"/>
      <c r="AB222"/>
      <c r="AC222"/>
      <c r="AD222"/>
    </row>
    <row r="223" spans="2:30" hidden="1" outlineLevel="1" x14ac:dyDescent="0.25">
      <c r="B223" s="58"/>
      <c r="C223" s="264">
        <v>85</v>
      </c>
      <c r="D223" s="25">
        <v>1937845.4110533851</v>
      </c>
      <c r="L223" s="19"/>
      <c r="M223" s="19"/>
      <c r="R223"/>
      <c r="S223"/>
      <c r="T223"/>
      <c r="U223"/>
      <c r="V223"/>
      <c r="W223"/>
      <c r="X223"/>
      <c r="Z223"/>
      <c r="AA223"/>
      <c r="AB223"/>
      <c r="AC223"/>
      <c r="AD223"/>
    </row>
    <row r="224" spans="2:30" hidden="1" outlineLevel="1" x14ac:dyDescent="0.25">
      <c r="B224" s="58"/>
      <c r="C224" s="264">
        <v>86</v>
      </c>
      <c r="D224" s="25">
        <v>2023887.196413836</v>
      </c>
      <c r="L224" s="19"/>
      <c r="M224" s="19"/>
      <c r="R224"/>
      <c r="S224"/>
      <c r="T224"/>
      <c r="U224"/>
      <c r="V224"/>
      <c r="W224"/>
      <c r="X224"/>
      <c r="Z224"/>
      <c r="AA224"/>
      <c r="AB224"/>
      <c r="AC224"/>
      <c r="AD224"/>
    </row>
    <row r="225" spans="2:30" hidden="1" outlineLevel="1" x14ac:dyDescent="0.25">
      <c r="B225" s="58"/>
      <c r="C225" s="264">
        <v>87</v>
      </c>
      <c r="D225" s="25">
        <v>2070169.4196516448</v>
      </c>
      <c r="L225" s="19"/>
      <c r="M225" s="19"/>
      <c r="R225"/>
      <c r="S225"/>
      <c r="T225"/>
      <c r="U225"/>
      <c r="V225"/>
      <c r="W225"/>
      <c r="X225"/>
      <c r="Z225"/>
      <c r="AA225"/>
      <c r="AB225"/>
      <c r="AC225"/>
      <c r="AD225"/>
    </row>
    <row r="226" spans="2:30" hidden="1" outlineLevel="1" x14ac:dyDescent="0.25">
      <c r="B226" s="58"/>
      <c r="C226" s="264">
        <v>88</v>
      </c>
      <c r="D226" s="25">
        <v>2024736.036534247</v>
      </c>
      <c r="L226" s="19"/>
      <c r="M226" s="19"/>
      <c r="R226"/>
      <c r="S226"/>
      <c r="T226"/>
      <c r="U226"/>
      <c r="V226"/>
      <c r="W226"/>
      <c r="X226"/>
      <c r="Z226"/>
      <c r="AA226"/>
      <c r="AB226"/>
      <c r="AC226"/>
      <c r="AD226"/>
    </row>
    <row r="227" spans="2:30" hidden="1" outlineLevel="1" x14ac:dyDescent="0.25">
      <c r="B227" s="58"/>
      <c r="C227" s="264">
        <v>89</v>
      </c>
      <c r="D227" s="25">
        <v>1979248.3940919223</v>
      </c>
      <c r="L227" s="19"/>
      <c r="M227" s="19"/>
      <c r="R227"/>
      <c r="S227"/>
      <c r="T227"/>
      <c r="U227"/>
      <c r="V227"/>
      <c r="W227"/>
      <c r="X227"/>
      <c r="Z227"/>
      <c r="AA227"/>
      <c r="AB227"/>
      <c r="AC227"/>
      <c r="AD227"/>
    </row>
    <row r="228" spans="2:30" hidden="1" outlineLevel="1" x14ac:dyDescent="0.25">
      <c r="B228" s="58"/>
      <c r="C228" s="264">
        <v>90</v>
      </c>
      <c r="D228" s="25">
        <v>1921900.3453415208</v>
      </c>
      <c r="L228" s="19"/>
      <c r="M228" s="19"/>
      <c r="R228"/>
      <c r="S228"/>
      <c r="T228"/>
      <c r="U228"/>
      <c r="V228"/>
      <c r="W228"/>
      <c r="X228"/>
      <c r="Z228"/>
      <c r="AA228"/>
      <c r="AB228"/>
      <c r="AC228"/>
      <c r="AD228"/>
    </row>
    <row r="229" spans="2:30" hidden="1" outlineLevel="1" x14ac:dyDescent="0.25">
      <c r="B229" s="58"/>
      <c r="C229" s="264">
        <v>91</v>
      </c>
      <c r="D229" s="25">
        <v>1990336.3478517486</v>
      </c>
      <c r="L229" s="19"/>
      <c r="M229" s="19"/>
      <c r="R229"/>
      <c r="S229"/>
      <c r="T229"/>
      <c r="U229"/>
      <c r="V229"/>
      <c r="W229"/>
      <c r="X229"/>
      <c r="Z229"/>
      <c r="AA229"/>
      <c r="AB229"/>
      <c r="AC229"/>
      <c r="AD229"/>
    </row>
    <row r="230" spans="2:30" hidden="1" outlineLevel="1" x14ac:dyDescent="0.25">
      <c r="B230" s="58"/>
      <c r="C230" s="264">
        <v>92</v>
      </c>
      <c r="D230" s="25">
        <v>2053613.8900288558</v>
      </c>
      <c r="L230" s="19"/>
      <c r="M230" s="19"/>
      <c r="R230"/>
      <c r="S230"/>
      <c r="T230"/>
      <c r="U230"/>
      <c r="V230"/>
      <c r="W230"/>
      <c r="X230"/>
      <c r="Z230"/>
      <c r="AA230"/>
      <c r="AB230"/>
      <c r="AC230"/>
      <c r="AD230"/>
    </row>
    <row r="231" spans="2:30" hidden="1" outlineLevel="1" x14ac:dyDescent="0.25">
      <c r="B231" s="58"/>
      <c r="C231" s="264">
        <v>93</v>
      </c>
      <c r="D231" s="25">
        <v>1953800.988238452</v>
      </c>
      <c r="L231" s="19"/>
      <c r="M231" s="19"/>
      <c r="R231"/>
      <c r="S231"/>
      <c r="T231"/>
      <c r="U231"/>
      <c r="V231"/>
      <c r="W231"/>
      <c r="X231"/>
      <c r="Z231"/>
      <c r="AA231"/>
      <c r="AB231"/>
      <c r="AC231"/>
      <c r="AD231"/>
    </row>
    <row r="232" spans="2:30" hidden="1" outlineLevel="1" x14ac:dyDescent="0.25">
      <c r="B232" s="58"/>
      <c r="C232" s="264">
        <v>94</v>
      </c>
      <c r="D232" s="25">
        <v>1760974.7077349487</v>
      </c>
      <c r="L232" s="19"/>
      <c r="M232" s="19"/>
      <c r="R232"/>
      <c r="S232"/>
      <c r="T232"/>
      <c r="U232"/>
      <c r="V232"/>
      <c r="W232"/>
      <c r="X232"/>
      <c r="Z232"/>
      <c r="AA232"/>
      <c r="AB232"/>
      <c r="AC232"/>
      <c r="AD232"/>
    </row>
    <row r="233" spans="2:30" hidden="1" outlineLevel="1" x14ac:dyDescent="0.25">
      <c r="B233" s="58"/>
      <c r="C233" s="264">
        <v>95</v>
      </c>
      <c r="D233" s="25">
        <v>1908222.7508451114</v>
      </c>
      <c r="L233" s="19"/>
      <c r="M233" s="19"/>
      <c r="R233"/>
      <c r="S233"/>
      <c r="T233"/>
      <c r="U233"/>
      <c r="V233"/>
      <c r="W233"/>
      <c r="X233"/>
      <c r="Z233"/>
      <c r="AA233"/>
      <c r="AB233"/>
      <c r="AC233"/>
      <c r="AD233"/>
    </row>
    <row r="234" spans="2:30" hidden="1" outlineLevel="1" x14ac:dyDescent="0.25">
      <c r="B234" s="58"/>
      <c r="C234" s="264">
        <v>96</v>
      </c>
      <c r="D234" s="25">
        <v>2010765.4336135555</v>
      </c>
      <c r="L234" s="19"/>
      <c r="M234" s="19"/>
      <c r="R234"/>
      <c r="S234"/>
      <c r="T234"/>
      <c r="U234"/>
      <c r="V234"/>
      <c r="W234"/>
      <c r="X234"/>
      <c r="Z234"/>
      <c r="AA234"/>
      <c r="AB234"/>
      <c r="AC234"/>
      <c r="AD234"/>
    </row>
    <row r="235" spans="2:30" hidden="1" outlineLevel="1" x14ac:dyDescent="0.25">
      <c r="B235" s="58"/>
      <c r="C235" s="264">
        <v>97</v>
      </c>
      <c r="D235" s="25">
        <v>2120141.9788284977</v>
      </c>
      <c r="L235" s="19"/>
      <c r="M235" s="19"/>
      <c r="R235"/>
      <c r="S235"/>
      <c r="T235"/>
      <c r="U235"/>
      <c r="V235"/>
      <c r="W235"/>
      <c r="X235"/>
      <c r="Z235"/>
      <c r="AA235"/>
      <c r="AB235"/>
      <c r="AC235"/>
      <c r="AD235"/>
    </row>
    <row r="236" spans="2:30" hidden="1" outlineLevel="1" x14ac:dyDescent="0.25">
      <c r="B236" s="58"/>
      <c r="C236" s="264">
        <v>98</v>
      </c>
      <c r="D236" s="25">
        <v>1964890.9105147864</v>
      </c>
      <c r="L236" s="19"/>
      <c r="M236" s="19"/>
      <c r="R236"/>
      <c r="S236"/>
      <c r="T236"/>
      <c r="U236"/>
      <c r="V236"/>
      <c r="W236"/>
      <c r="X236"/>
      <c r="Z236"/>
      <c r="AA236"/>
      <c r="AB236"/>
      <c r="AC236"/>
      <c r="AD236"/>
    </row>
    <row r="237" spans="2:30" hidden="1" outlineLevel="1" x14ac:dyDescent="0.25">
      <c r="B237" s="58"/>
      <c r="C237" s="264">
        <v>99</v>
      </c>
      <c r="D237" s="25">
        <v>1954116.018421887</v>
      </c>
      <c r="L237" s="19"/>
      <c r="M237" s="19"/>
      <c r="R237"/>
      <c r="S237"/>
      <c r="T237"/>
      <c r="U237"/>
      <c r="V237"/>
      <c r="W237"/>
      <c r="X237"/>
      <c r="Z237"/>
      <c r="AA237"/>
      <c r="AB237"/>
      <c r="AC237"/>
      <c r="AD237"/>
    </row>
    <row r="238" spans="2:30" hidden="1" outlineLevel="1" x14ac:dyDescent="0.25">
      <c r="B238" s="58"/>
      <c r="C238" s="264">
        <v>100</v>
      </c>
      <c r="D238" s="25">
        <v>1924830.7628963082</v>
      </c>
      <c r="L238" s="19"/>
      <c r="M238" s="19"/>
      <c r="R238"/>
      <c r="S238"/>
      <c r="T238"/>
      <c r="U238"/>
      <c r="V238"/>
      <c r="W238"/>
      <c r="X238"/>
      <c r="Z238"/>
      <c r="AA238"/>
      <c r="AB238"/>
      <c r="AC238"/>
      <c r="AD238"/>
    </row>
    <row r="239" spans="2:30" hidden="1" outlineLevel="1" x14ac:dyDescent="0.25">
      <c r="B239" s="58"/>
      <c r="C239" s="264">
        <v>101</v>
      </c>
      <c r="D239" s="25">
        <v>1971607.8657581857</v>
      </c>
      <c r="L239" s="19"/>
      <c r="M239" s="19"/>
      <c r="R239"/>
      <c r="S239"/>
      <c r="T239"/>
      <c r="U239"/>
      <c r="V239"/>
      <c r="W239"/>
      <c r="X239"/>
      <c r="Z239"/>
      <c r="AA239"/>
      <c r="AB239"/>
      <c r="AC239"/>
      <c r="AD239"/>
    </row>
    <row r="240" spans="2:30" hidden="1" outlineLevel="1" x14ac:dyDescent="0.25">
      <c r="B240" s="58"/>
      <c r="C240" s="264">
        <v>102</v>
      </c>
      <c r="D240" s="25">
        <v>2032589.1785314051</v>
      </c>
      <c r="L240" s="19"/>
      <c r="M240" s="19"/>
      <c r="R240"/>
      <c r="S240"/>
      <c r="T240"/>
      <c r="U240"/>
      <c r="V240"/>
      <c r="W240"/>
      <c r="X240"/>
      <c r="Z240"/>
      <c r="AA240"/>
      <c r="AB240"/>
      <c r="AC240"/>
      <c r="AD240"/>
    </row>
    <row r="241" spans="2:30" hidden="1" outlineLevel="1" x14ac:dyDescent="0.25">
      <c r="B241" s="58"/>
      <c r="C241" s="264">
        <v>103</v>
      </c>
      <c r="D241" s="25">
        <v>2057203.4282778082</v>
      </c>
      <c r="L241" s="19"/>
      <c r="M241" s="19"/>
      <c r="R241"/>
      <c r="S241"/>
      <c r="T241"/>
      <c r="U241"/>
      <c r="V241"/>
      <c r="W241"/>
      <c r="X241"/>
      <c r="Z241"/>
      <c r="AA241"/>
      <c r="AB241"/>
      <c r="AC241"/>
      <c r="AD241"/>
    </row>
    <row r="242" spans="2:30" hidden="1" outlineLevel="1" x14ac:dyDescent="0.25">
      <c r="B242" s="58"/>
      <c r="C242" s="264">
        <v>104</v>
      </c>
      <c r="D242" s="25">
        <v>2033271.2639680961</v>
      </c>
      <c r="L242" s="19"/>
      <c r="M242" s="19"/>
      <c r="R242"/>
      <c r="S242"/>
      <c r="T242"/>
      <c r="U242"/>
      <c r="V242"/>
      <c r="W242"/>
      <c r="X242"/>
      <c r="Z242"/>
      <c r="AA242"/>
      <c r="AB242"/>
      <c r="AC242"/>
      <c r="AD242"/>
    </row>
    <row r="243" spans="2:30" hidden="1" outlineLevel="1" x14ac:dyDescent="0.25">
      <c r="B243" s="58"/>
      <c r="C243" s="264">
        <v>105</v>
      </c>
      <c r="D243" s="25">
        <v>1897234.0206189542</v>
      </c>
      <c r="L243" s="19"/>
      <c r="M243" s="19"/>
      <c r="R243"/>
      <c r="S243"/>
      <c r="T243"/>
      <c r="U243"/>
      <c r="V243"/>
      <c r="W243"/>
      <c r="X243"/>
      <c r="Z243"/>
      <c r="AA243"/>
      <c r="AB243"/>
      <c r="AC243"/>
      <c r="AD243"/>
    </row>
    <row r="244" spans="2:30" hidden="1" outlineLevel="1" x14ac:dyDescent="0.25">
      <c r="B244" s="58"/>
      <c r="C244" s="264">
        <v>106</v>
      </c>
      <c r="D244" s="25">
        <v>2078819.6255145879</v>
      </c>
      <c r="L244" s="19"/>
      <c r="M244" s="19"/>
      <c r="R244"/>
      <c r="S244"/>
      <c r="T244"/>
      <c r="U244"/>
      <c r="V244"/>
      <c r="W244"/>
      <c r="X244"/>
      <c r="Z244"/>
      <c r="AA244"/>
      <c r="AB244"/>
      <c r="AC244"/>
      <c r="AD244"/>
    </row>
    <row r="245" spans="2:30" hidden="1" outlineLevel="1" x14ac:dyDescent="0.25">
      <c r="B245" s="58"/>
      <c r="C245" s="264">
        <v>107</v>
      </c>
      <c r="D245" s="25">
        <v>2064297.8640669105</v>
      </c>
      <c r="L245" s="19"/>
      <c r="M245" s="19"/>
      <c r="R245"/>
      <c r="S245"/>
      <c r="T245"/>
      <c r="U245"/>
      <c r="V245"/>
      <c r="W245"/>
      <c r="X245"/>
      <c r="Z245"/>
      <c r="AA245"/>
      <c r="AB245"/>
      <c r="AC245"/>
      <c r="AD245"/>
    </row>
    <row r="246" spans="2:30" hidden="1" outlineLevel="1" x14ac:dyDescent="0.25">
      <c r="B246" s="58"/>
      <c r="C246" s="264">
        <v>108</v>
      </c>
      <c r="D246" s="25">
        <v>2008162.9755719849</v>
      </c>
      <c r="L246" s="19"/>
      <c r="M246" s="19"/>
      <c r="R246"/>
      <c r="S246"/>
      <c r="T246"/>
      <c r="U246"/>
      <c r="V246"/>
      <c r="W246"/>
      <c r="X246"/>
      <c r="Z246"/>
      <c r="AA246"/>
      <c r="AB246"/>
      <c r="AC246"/>
      <c r="AD246"/>
    </row>
    <row r="247" spans="2:30" hidden="1" outlineLevel="1" x14ac:dyDescent="0.25">
      <c r="B247" s="58"/>
      <c r="C247" s="264">
        <v>109</v>
      </c>
      <c r="D247" s="25">
        <v>2008990.0419179485</v>
      </c>
      <c r="L247" s="19"/>
      <c r="M247" s="19"/>
      <c r="R247"/>
      <c r="S247"/>
      <c r="T247"/>
      <c r="U247"/>
      <c r="V247"/>
      <c r="W247"/>
      <c r="X247"/>
      <c r="Z247"/>
      <c r="AA247"/>
      <c r="AB247"/>
      <c r="AC247"/>
      <c r="AD247"/>
    </row>
    <row r="248" spans="2:30" hidden="1" outlineLevel="1" x14ac:dyDescent="0.25">
      <c r="B248" s="58"/>
      <c r="C248" s="264">
        <v>110</v>
      </c>
      <c r="D248" s="25">
        <v>2076821.5323362853</v>
      </c>
      <c r="L248" s="19"/>
      <c r="M248" s="19"/>
      <c r="R248"/>
      <c r="S248"/>
      <c r="T248"/>
      <c r="U248"/>
      <c r="V248"/>
      <c r="W248"/>
      <c r="X248"/>
      <c r="Z248"/>
      <c r="AA248"/>
      <c r="AB248"/>
      <c r="AC248"/>
      <c r="AD248"/>
    </row>
    <row r="249" spans="2:30" hidden="1" outlineLevel="1" x14ac:dyDescent="0.25">
      <c r="B249" s="58"/>
      <c r="C249" s="264">
        <v>111</v>
      </c>
      <c r="D249" s="25">
        <v>2040200.058044076</v>
      </c>
      <c r="L249" s="19"/>
      <c r="M249" s="19"/>
      <c r="R249"/>
      <c r="S249"/>
      <c r="T249"/>
      <c r="U249"/>
      <c r="V249"/>
      <c r="W249"/>
      <c r="X249"/>
      <c r="Z249"/>
      <c r="AA249"/>
      <c r="AB249"/>
      <c r="AC249"/>
      <c r="AD249"/>
    </row>
    <row r="250" spans="2:30" hidden="1" outlineLevel="1" x14ac:dyDescent="0.25">
      <c r="B250" s="58"/>
      <c r="C250" s="264">
        <v>112</v>
      </c>
      <c r="D250" s="25">
        <v>2003677.6116165197</v>
      </c>
      <c r="L250" s="19"/>
      <c r="M250" s="19"/>
      <c r="R250"/>
      <c r="S250"/>
      <c r="T250"/>
      <c r="U250"/>
      <c r="V250"/>
      <c r="W250"/>
      <c r="X250"/>
      <c r="Z250"/>
      <c r="AA250"/>
      <c r="AB250"/>
      <c r="AC250"/>
      <c r="AD250"/>
    </row>
    <row r="251" spans="2:30" hidden="1" outlineLevel="1" x14ac:dyDescent="0.25">
      <c r="B251" s="58"/>
      <c r="C251" s="264">
        <v>113</v>
      </c>
      <c r="D251" s="25">
        <v>1900446.4683319312</v>
      </c>
      <c r="L251" s="19"/>
      <c r="M251" s="19"/>
      <c r="R251"/>
      <c r="S251"/>
      <c r="T251"/>
      <c r="U251"/>
      <c r="V251"/>
      <c r="W251"/>
      <c r="X251"/>
      <c r="Z251"/>
      <c r="AA251"/>
      <c r="AB251"/>
      <c r="AC251"/>
      <c r="AD251"/>
    </row>
    <row r="252" spans="2:30" hidden="1" outlineLevel="1" x14ac:dyDescent="0.25">
      <c r="B252" s="58"/>
      <c r="C252" s="264">
        <v>114</v>
      </c>
      <c r="D252" s="25">
        <v>2071214.1191522833</v>
      </c>
      <c r="L252" s="19"/>
      <c r="M252" s="19"/>
      <c r="R252"/>
      <c r="S252"/>
      <c r="T252"/>
      <c r="U252"/>
      <c r="V252"/>
      <c r="W252"/>
      <c r="X252"/>
      <c r="Z252"/>
      <c r="AA252"/>
      <c r="AB252"/>
      <c r="AC252"/>
      <c r="AD252"/>
    </row>
    <row r="253" spans="2:30" hidden="1" outlineLevel="1" x14ac:dyDescent="0.25">
      <c r="B253" s="58"/>
      <c r="C253" s="264">
        <v>115</v>
      </c>
      <c r="D253" s="25">
        <v>1945229.7604232971</v>
      </c>
      <c r="L253" s="19"/>
      <c r="M253" s="19"/>
      <c r="R253"/>
      <c r="S253"/>
      <c r="T253"/>
      <c r="U253"/>
      <c r="V253"/>
      <c r="W253"/>
      <c r="X253"/>
      <c r="Z253"/>
      <c r="AA253"/>
      <c r="AB253"/>
      <c r="AC253"/>
      <c r="AD253"/>
    </row>
    <row r="254" spans="2:30" hidden="1" outlineLevel="1" x14ac:dyDescent="0.25">
      <c r="B254" s="58"/>
      <c r="C254" s="264">
        <v>116</v>
      </c>
      <c r="D254" s="25">
        <v>1913179.1453803228</v>
      </c>
      <c r="L254" s="19"/>
      <c r="M254" s="19"/>
      <c r="R254"/>
      <c r="S254"/>
      <c r="T254"/>
      <c r="U254"/>
      <c r="V254"/>
      <c r="W254"/>
      <c r="X254"/>
      <c r="Z254"/>
      <c r="AA254"/>
      <c r="AB254"/>
      <c r="AC254"/>
      <c r="AD254"/>
    </row>
    <row r="255" spans="2:30" hidden="1" outlineLevel="1" x14ac:dyDescent="0.25">
      <c r="B255" s="58"/>
      <c r="C255" s="264">
        <v>117</v>
      </c>
      <c r="D255" s="25">
        <v>1930528.1597536174</v>
      </c>
      <c r="L255" s="19"/>
      <c r="M255" s="19"/>
      <c r="R255"/>
      <c r="S255"/>
      <c r="T255"/>
      <c r="U255"/>
      <c r="V255"/>
      <c r="W255"/>
      <c r="X255"/>
      <c r="Z255"/>
      <c r="AA255"/>
      <c r="AB255"/>
      <c r="AC255"/>
      <c r="AD255"/>
    </row>
    <row r="256" spans="2:30" hidden="1" outlineLevel="1" x14ac:dyDescent="0.25">
      <c r="B256" s="58"/>
      <c r="C256" s="264">
        <v>118</v>
      </c>
      <c r="D256" s="25">
        <v>2047026.1642478728</v>
      </c>
      <c r="L256" s="19"/>
      <c r="M256" s="19"/>
      <c r="R256"/>
      <c r="S256"/>
      <c r="T256"/>
      <c r="U256"/>
      <c r="V256"/>
      <c r="W256"/>
      <c r="X256"/>
      <c r="Z256"/>
      <c r="AA256"/>
      <c r="AB256"/>
      <c r="AC256"/>
      <c r="AD256"/>
    </row>
    <row r="257" spans="2:30" hidden="1" outlineLevel="1" x14ac:dyDescent="0.25">
      <c r="B257" s="58"/>
      <c r="C257" s="264">
        <v>119</v>
      </c>
      <c r="D257" s="25">
        <v>2045693.4931464442</v>
      </c>
      <c r="L257" s="19"/>
      <c r="M257" s="19"/>
      <c r="R257"/>
      <c r="S257"/>
      <c r="T257"/>
      <c r="U257"/>
      <c r="V257"/>
      <c r="W257"/>
      <c r="X257"/>
      <c r="Z257"/>
      <c r="AA257"/>
      <c r="AB257"/>
      <c r="AC257"/>
      <c r="AD257"/>
    </row>
    <row r="258" spans="2:30" hidden="1" outlineLevel="1" x14ac:dyDescent="0.25">
      <c r="B258" s="58"/>
      <c r="C258" s="264">
        <v>120</v>
      </c>
      <c r="D258" s="25">
        <v>2055468.1302885427</v>
      </c>
      <c r="L258" s="19"/>
      <c r="M258" s="19"/>
      <c r="R258"/>
      <c r="S258"/>
      <c r="T258"/>
      <c r="U258"/>
      <c r="V258"/>
      <c r="W258"/>
      <c r="X258"/>
      <c r="Z258"/>
      <c r="AA258"/>
      <c r="AB258"/>
      <c r="AC258"/>
      <c r="AD258"/>
    </row>
    <row r="259" spans="2:30" hidden="1" outlineLevel="1" x14ac:dyDescent="0.25">
      <c r="B259" s="58"/>
      <c r="C259" s="264">
        <v>121</v>
      </c>
      <c r="D259" s="25">
        <v>1894148.3860181388</v>
      </c>
      <c r="L259" s="19"/>
      <c r="M259" s="19"/>
      <c r="R259"/>
      <c r="S259"/>
      <c r="T259"/>
      <c r="U259"/>
      <c r="V259"/>
      <c r="W259"/>
      <c r="X259"/>
      <c r="Z259"/>
      <c r="AA259"/>
      <c r="AB259"/>
      <c r="AC259"/>
      <c r="AD259"/>
    </row>
    <row r="260" spans="2:30" hidden="1" outlineLevel="1" x14ac:dyDescent="0.25">
      <c r="B260" s="58"/>
      <c r="C260" s="264">
        <v>122</v>
      </c>
      <c r="D260" s="25">
        <v>2092164.9615735826</v>
      </c>
      <c r="L260" s="19"/>
      <c r="M260" s="19"/>
      <c r="R260"/>
      <c r="S260"/>
      <c r="T260"/>
      <c r="U260"/>
      <c r="V260"/>
      <c r="W260"/>
      <c r="X260"/>
      <c r="Z260"/>
      <c r="AA260"/>
      <c r="AB260"/>
      <c r="AC260"/>
      <c r="AD260"/>
    </row>
    <row r="261" spans="2:30" hidden="1" outlineLevel="1" x14ac:dyDescent="0.25">
      <c r="B261" s="58"/>
      <c r="C261" s="264">
        <v>123</v>
      </c>
      <c r="D261" s="25">
        <v>1956912.3950218079</v>
      </c>
      <c r="L261" s="19"/>
      <c r="M261" s="19"/>
      <c r="R261"/>
      <c r="S261"/>
      <c r="T261"/>
      <c r="U261"/>
      <c r="V261"/>
      <c r="W261"/>
      <c r="X261"/>
      <c r="Z261"/>
      <c r="AA261"/>
      <c r="AB261"/>
      <c r="AC261"/>
      <c r="AD261"/>
    </row>
    <row r="262" spans="2:30" hidden="1" outlineLevel="1" x14ac:dyDescent="0.25">
      <c r="B262" s="58"/>
      <c r="C262" s="264">
        <v>124</v>
      </c>
      <c r="D262" s="25">
        <v>2096240.5036643706</v>
      </c>
      <c r="L262" s="19"/>
      <c r="M262" s="19"/>
      <c r="R262"/>
      <c r="S262"/>
      <c r="T262"/>
      <c r="U262"/>
      <c r="V262"/>
      <c r="W262"/>
      <c r="X262"/>
      <c r="Z262"/>
      <c r="AA262"/>
      <c r="AB262"/>
      <c r="AC262"/>
      <c r="AD262"/>
    </row>
    <row r="263" spans="2:30" hidden="1" outlineLevel="1" x14ac:dyDescent="0.25">
      <c r="B263" s="58"/>
      <c r="C263" s="264">
        <v>125</v>
      </c>
      <c r="D263" s="25">
        <v>2036216.5302209151</v>
      </c>
      <c r="L263" s="19"/>
      <c r="M263" s="19"/>
      <c r="R263"/>
      <c r="S263"/>
      <c r="T263"/>
      <c r="U263"/>
      <c r="V263"/>
      <c r="W263"/>
      <c r="X263"/>
      <c r="Z263"/>
      <c r="AA263"/>
      <c r="AB263"/>
      <c r="AC263"/>
      <c r="AD263"/>
    </row>
    <row r="264" spans="2:30" hidden="1" outlineLevel="1" x14ac:dyDescent="0.25">
      <c r="B264" s="58"/>
      <c r="C264" s="264">
        <v>126</v>
      </c>
      <c r="D264" s="25">
        <v>2004724.8717283942</v>
      </c>
      <c r="L264" s="19"/>
      <c r="M264" s="19"/>
      <c r="R264"/>
      <c r="S264"/>
      <c r="T264"/>
      <c r="U264"/>
      <c r="V264"/>
      <c r="W264"/>
      <c r="X264"/>
      <c r="Z264"/>
      <c r="AA264"/>
      <c r="AB264"/>
      <c r="AC264"/>
      <c r="AD264"/>
    </row>
    <row r="265" spans="2:30" hidden="1" outlineLevel="1" x14ac:dyDescent="0.25">
      <c r="B265" s="58"/>
      <c r="C265" s="264">
        <v>127</v>
      </c>
      <c r="D265" s="25">
        <v>2118989.1311253919</v>
      </c>
      <c r="L265" s="19"/>
      <c r="M265" s="19"/>
      <c r="R265"/>
      <c r="S265"/>
      <c r="T265"/>
      <c r="U265"/>
      <c r="V265"/>
      <c r="W265"/>
      <c r="X265"/>
      <c r="Z265"/>
      <c r="AA265"/>
      <c r="AB265"/>
      <c r="AC265"/>
      <c r="AD265"/>
    </row>
    <row r="266" spans="2:30" hidden="1" outlineLevel="1" x14ac:dyDescent="0.25">
      <c r="B266" s="58"/>
      <c r="C266" s="264">
        <v>128</v>
      </c>
      <c r="D266" s="25">
        <v>2037105.4551720372</v>
      </c>
      <c r="L266" s="19"/>
      <c r="M266" s="19"/>
      <c r="R266"/>
      <c r="S266"/>
      <c r="T266"/>
      <c r="U266"/>
      <c r="V266"/>
      <c r="W266"/>
      <c r="X266"/>
      <c r="Z266"/>
      <c r="AA266"/>
      <c r="AB266"/>
      <c r="AC266"/>
      <c r="AD266"/>
    </row>
    <row r="267" spans="2:30" hidden="1" outlineLevel="1" x14ac:dyDescent="0.25">
      <c r="B267" s="58"/>
      <c r="C267" s="264">
        <v>129</v>
      </c>
      <c r="D267" s="25">
        <v>2022209.4230862549</v>
      </c>
      <c r="L267" s="19"/>
      <c r="M267" s="19"/>
      <c r="R267"/>
      <c r="S267"/>
      <c r="T267"/>
      <c r="U267"/>
      <c r="V267"/>
      <c r="W267"/>
      <c r="X267"/>
      <c r="Z267"/>
      <c r="AA267"/>
      <c r="AB267"/>
      <c r="AC267"/>
      <c r="AD267"/>
    </row>
    <row r="268" spans="2:30" hidden="1" outlineLevel="1" x14ac:dyDescent="0.25">
      <c r="B268" s="58"/>
      <c r="C268" s="264">
        <v>130</v>
      </c>
      <c r="D268" s="25">
        <v>1988187.3017013501</v>
      </c>
      <c r="L268" s="19"/>
      <c r="M268" s="19"/>
      <c r="R268"/>
      <c r="S268"/>
      <c r="T268"/>
      <c r="U268"/>
      <c r="V268"/>
      <c r="W268"/>
      <c r="X268"/>
      <c r="Z268"/>
      <c r="AA268"/>
      <c r="AB268"/>
      <c r="AC268"/>
      <c r="AD268"/>
    </row>
    <row r="269" spans="2:30" hidden="1" outlineLevel="1" x14ac:dyDescent="0.25">
      <c r="B269" s="58"/>
      <c r="C269" s="264">
        <v>131</v>
      </c>
      <c r="D269" s="25">
        <v>1987362.2597559835</v>
      </c>
      <c r="L269" s="19"/>
      <c r="M269" s="19"/>
      <c r="R269"/>
      <c r="S269"/>
      <c r="T269"/>
      <c r="U269"/>
      <c r="V269"/>
      <c r="W269"/>
      <c r="X269"/>
      <c r="Z269"/>
      <c r="AA269"/>
      <c r="AB269"/>
      <c r="AC269"/>
      <c r="AD269"/>
    </row>
    <row r="270" spans="2:30" hidden="1" outlineLevel="1" x14ac:dyDescent="0.25">
      <c r="B270" s="58"/>
      <c r="C270" s="264">
        <v>132</v>
      </c>
      <c r="D270" s="25">
        <v>2076305.3227903694</v>
      </c>
      <c r="L270" s="19"/>
      <c r="M270" s="19"/>
      <c r="R270"/>
      <c r="S270"/>
      <c r="T270"/>
      <c r="U270"/>
      <c r="V270"/>
      <c r="W270"/>
      <c r="X270"/>
      <c r="Z270"/>
      <c r="AA270"/>
      <c r="AB270"/>
      <c r="AC270"/>
      <c r="AD270"/>
    </row>
    <row r="271" spans="2:30" hidden="1" outlineLevel="1" x14ac:dyDescent="0.25">
      <c r="B271" s="58"/>
      <c r="C271" s="264">
        <v>133</v>
      </c>
      <c r="D271" s="25">
        <v>1946064.6802188684</v>
      </c>
      <c r="L271" s="19"/>
      <c r="M271" s="19"/>
      <c r="R271"/>
      <c r="S271"/>
      <c r="T271"/>
      <c r="U271"/>
      <c r="V271"/>
      <c r="W271"/>
      <c r="X271"/>
      <c r="Z271"/>
      <c r="AA271"/>
      <c r="AB271"/>
      <c r="AC271"/>
      <c r="AD271"/>
    </row>
    <row r="272" spans="2:30" hidden="1" outlineLevel="1" x14ac:dyDescent="0.25">
      <c r="B272" s="58"/>
      <c r="C272" s="264">
        <v>134</v>
      </c>
      <c r="D272" s="25">
        <v>2077838.2026651544</v>
      </c>
      <c r="L272" s="19"/>
      <c r="M272" s="19"/>
      <c r="R272"/>
      <c r="S272"/>
      <c r="T272"/>
      <c r="U272"/>
      <c r="V272"/>
      <c r="W272"/>
      <c r="X272"/>
      <c r="Z272"/>
      <c r="AA272"/>
      <c r="AB272"/>
      <c r="AC272"/>
      <c r="AD272"/>
    </row>
    <row r="273" spans="2:30" hidden="1" outlineLevel="1" x14ac:dyDescent="0.25">
      <c r="B273" s="58"/>
      <c r="C273" s="264">
        <v>135</v>
      </c>
      <c r="D273" s="25">
        <v>2077213.134725322</v>
      </c>
      <c r="L273" s="19"/>
      <c r="M273" s="19"/>
      <c r="R273"/>
      <c r="S273"/>
      <c r="T273"/>
      <c r="U273"/>
      <c r="V273"/>
      <c r="W273"/>
      <c r="X273"/>
      <c r="Z273"/>
      <c r="AA273"/>
      <c r="AB273"/>
      <c r="AC273"/>
      <c r="AD273"/>
    </row>
    <row r="274" spans="2:30" hidden="1" outlineLevel="1" x14ac:dyDescent="0.25">
      <c r="B274" s="58"/>
      <c r="C274" s="264">
        <v>136</v>
      </c>
      <c r="D274" s="25">
        <v>2069606.3754085088</v>
      </c>
      <c r="L274" s="19"/>
      <c r="M274" s="19"/>
      <c r="R274"/>
      <c r="S274"/>
      <c r="T274"/>
      <c r="U274"/>
      <c r="V274"/>
      <c r="W274"/>
      <c r="X274"/>
      <c r="Z274"/>
      <c r="AA274"/>
      <c r="AB274"/>
      <c r="AC274"/>
      <c r="AD274"/>
    </row>
    <row r="275" spans="2:30" hidden="1" outlineLevel="1" x14ac:dyDescent="0.25">
      <c r="B275" s="58"/>
      <c r="C275" s="264">
        <v>137</v>
      </c>
      <c r="D275" s="25">
        <v>2010636.7824024684</v>
      </c>
      <c r="L275" s="19"/>
      <c r="M275" s="19"/>
      <c r="R275"/>
      <c r="S275"/>
      <c r="T275"/>
      <c r="U275"/>
      <c r="V275"/>
      <c r="W275"/>
      <c r="X275"/>
      <c r="Z275"/>
      <c r="AA275"/>
      <c r="AB275"/>
      <c r="AC275"/>
      <c r="AD275"/>
    </row>
    <row r="276" spans="2:30" hidden="1" outlineLevel="1" x14ac:dyDescent="0.25">
      <c r="B276" s="58"/>
      <c r="C276" s="264">
        <v>138</v>
      </c>
      <c r="D276" s="25">
        <v>1882868.3781142053</v>
      </c>
      <c r="L276" s="19"/>
      <c r="M276" s="19"/>
      <c r="R276"/>
      <c r="S276"/>
      <c r="T276"/>
      <c r="U276"/>
      <c r="V276"/>
      <c r="W276"/>
      <c r="X276"/>
      <c r="Z276"/>
      <c r="AA276"/>
      <c r="AB276"/>
      <c r="AC276"/>
      <c r="AD276"/>
    </row>
    <row r="277" spans="2:30" hidden="1" outlineLevel="1" x14ac:dyDescent="0.25">
      <c r="B277" s="58"/>
      <c r="C277" s="264">
        <v>139</v>
      </c>
      <c r="D277" s="25">
        <v>1985267.4758776827</v>
      </c>
      <c r="L277" s="19"/>
      <c r="M277" s="19"/>
      <c r="R277"/>
      <c r="S277"/>
      <c r="T277"/>
      <c r="U277"/>
      <c r="V277"/>
      <c r="W277"/>
      <c r="X277"/>
      <c r="Z277"/>
      <c r="AA277"/>
      <c r="AB277"/>
      <c r="AC277"/>
      <c r="AD277"/>
    </row>
    <row r="278" spans="2:30" hidden="1" outlineLevel="1" x14ac:dyDescent="0.25">
      <c r="B278" s="58"/>
      <c r="C278" s="264">
        <v>140</v>
      </c>
      <c r="D278" s="25">
        <v>1884070.050647309</v>
      </c>
      <c r="L278" s="19"/>
      <c r="M278" s="19"/>
      <c r="R278"/>
      <c r="S278"/>
      <c r="T278"/>
      <c r="U278"/>
      <c r="V278"/>
      <c r="W278"/>
      <c r="X278"/>
      <c r="Z278"/>
      <c r="AA278"/>
      <c r="AB278"/>
      <c r="AC278"/>
      <c r="AD278"/>
    </row>
    <row r="279" spans="2:30" hidden="1" outlineLevel="1" x14ac:dyDescent="0.25">
      <c r="B279" s="58"/>
      <c r="C279" s="264">
        <v>141</v>
      </c>
      <c r="D279" s="25">
        <v>1970444.128085738</v>
      </c>
      <c r="L279" s="19"/>
      <c r="M279" s="19"/>
      <c r="R279"/>
      <c r="S279"/>
      <c r="T279"/>
      <c r="U279"/>
      <c r="V279"/>
      <c r="W279"/>
      <c r="X279"/>
      <c r="Z279"/>
      <c r="AA279"/>
      <c r="AB279"/>
      <c r="AC279"/>
      <c r="AD279"/>
    </row>
    <row r="280" spans="2:30" hidden="1" outlineLevel="1" x14ac:dyDescent="0.25">
      <c r="B280" s="58"/>
      <c r="C280" s="264">
        <v>142</v>
      </c>
      <c r="D280" s="25">
        <v>2005924.180110456</v>
      </c>
      <c r="L280" s="19"/>
      <c r="M280" s="19"/>
      <c r="R280"/>
      <c r="S280"/>
      <c r="T280"/>
      <c r="U280"/>
      <c r="V280"/>
      <c r="W280"/>
      <c r="X280"/>
      <c r="Z280"/>
      <c r="AA280"/>
      <c r="AB280"/>
      <c r="AC280"/>
      <c r="AD280"/>
    </row>
    <row r="281" spans="2:30" hidden="1" outlineLevel="1" x14ac:dyDescent="0.25">
      <c r="B281" s="58"/>
      <c r="C281" s="264">
        <v>143</v>
      </c>
      <c r="D281" s="25">
        <v>1934314.0070640049</v>
      </c>
      <c r="L281" s="19"/>
      <c r="M281" s="19"/>
      <c r="R281"/>
      <c r="S281"/>
      <c r="T281"/>
      <c r="U281"/>
      <c r="V281"/>
      <c r="W281"/>
      <c r="X281"/>
      <c r="Z281"/>
      <c r="AA281"/>
      <c r="AB281"/>
      <c r="AC281"/>
      <c r="AD281"/>
    </row>
    <row r="282" spans="2:30" hidden="1" outlineLevel="1" x14ac:dyDescent="0.25">
      <c r="B282" s="58"/>
      <c r="C282" s="264">
        <v>144</v>
      </c>
      <c r="D282" s="25">
        <v>2067725.8698920314</v>
      </c>
      <c r="L282" s="19"/>
      <c r="M282" s="19"/>
      <c r="R282"/>
      <c r="S282"/>
      <c r="T282"/>
      <c r="U282"/>
      <c r="V282"/>
      <c r="W282"/>
      <c r="X282"/>
      <c r="Z282"/>
      <c r="AA282"/>
      <c r="AB282"/>
      <c r="AC282"/>
      <c r="AD282"/>
    </row>
    <row r="283" spans="2:30" hidden="1" outlineLevel="1" x14ac:dyDescent="0.25">
      <c r="B283" s="58"/>
      <c r="C283" s="264">
        <v>145</v>
      </c>
      <c r="D283" s="25">
        <v>1915407.4303302299</v>
      </c>
      <c r="L283" s="19"/>
      <c r="M283" s="19"/>
      <c r="R283"/>
      <c r="S283"/>
      <c r="T283"/>
      <c r="U283"/>
      <c r="V283"/>
      <c r="W283"/>
      <c r="X283"/>
      <c r="Z283"/>
      <c r="AA283"/>
      <c r="AB283"/>
      <c r="AC283"/>
      <c r="AD283"/>
    </row>
    <row r="284" spans="2:30" hidden="1" outlineLevel="1" x14ac:dyDescent="0.25">
      <c r="B284" s="58"/>
      <c r="C284" s="264">
        <v>146</v>
      </c>
      <c r="D284" s="25">
        <v>1952290.70438617</v>
      </c>
      <c r="L284" s="19"/>
      <c r="M284" s="19"/>
      <c r="R284"/>
      <c r="S284"/>
      <c r="T284"/>
      <c r="U284"/>
      <c r="V284"/>
      <c r="W284"/>
      <c r="X284"/>
      <c r="Z284"/>
      <c r="AA284"/>
      <c r="AB284"/>
      <c r="AC284"/>
      <c r="AD284"/>
    </row>
    <row r="285" spans="2:30" hidden="1" outlineLevel="1" x14ac:dyDescent="0.25">
      <c r="B285" s="58"/>
      <c r="C285" s="264">
        <v>147</v>
      </c>
      <c r="D285" s="25">
        <v>1979428.0999019337</v>
      </c>
      <c r="L285" s="19"/>
      <c r="M285" s="19"/>
      <c r="R285"/>
      <c r="S285"/>
      <c r="T285"/>
      <c r="U285"/>
      <c r="V285"/>
      <c r="W285"/>
      <c r="X285"/>
      <c r="Z285"/>
      <c r="AA285"/>
      <c r="AB285"/>
      <c r="AC285"/>
      <c r="AD285"/>
    </row>
    <row r="286" spans="2:30" hidden="1" outlineLevel="1" x14ac:dyDescent="0.25">
      <c r="B286" s="58"/>
      <c r="C286" s="264">
        <v>148</v>
      </c>
      <c r="D286" s="25">
        <v>2070842.0159948259</v>
      </c>
      <c r="L286" s="19"/>
      <c r="M286" s="19"/>
      <c r="R286"/>
      <c r="S286"/>
      <c r="T286"/>
      <c r="U286"/>
      <c r="V286"/>
      <c r="W286"/>
      <c r="X286"/>
      <c r="Z286"/>
      <c r="AA286"/>
      <c r="AB286"/>
      <c r="AC286"/>
      <c r="AD286"/>
    </row>
    <row r="287" spans="2:30" hidden="1" outlineLevel="1" x14ac:dyDescent="0.25">
      <c r="B287" s="58"/>
      <c r="C287" s="264">
        <v>149</v>
      </c>
      <c r="D287" s="25">
        <v>2002525.5611226573</v>
      </c>
      <c r="L287" s="19"/>
      <c r="M287" s="19"/>
      <c r="R287"/>
      <c r="S287"/>
      <c r="T287"/>
      <c r="U287"/>
      <c r="V287"/>
      <c r="W287"/>
      <c r="X287"/>
      <c r="Z287"/>
      <c r="AA287"/>
      <c r="AB287"/>
      <c r="AC287"/>
      <c r="AD287"/>
    </row>
    <row r="288" spans="2:30" hidden="1" outlineLevel="1" x14ac:dyDescent="0.25">
      <c r="B288" s="58"/>
      <c r="C288" s="264">
        <v>150</v>
      </c>
      <c r="D288" s="25">
        <v>2054877.8722553817</v>
      </c>
      <c r="L288" s="19"/>
      <c r="M288" s="19"/>
      <c r="R288"/>
      <c r="S288"/>
      <c r="T288"/>
      <c r="U288"/>
      <c r="V288"/>
      <c r="W288"/>
      <c r="X288"/>
      <c r="Z288"/>
      <c r="AA288"/>
      <c r="AB288"/>
      <c r="AC288"/>
      <c r="AD288"/>
    </row>
    <row r="289" spans="2:30" hidden="1" outlineLevel="1" x14ac:dyDescent="0.25">
      <c r="B289" s="58"/>
      <c r="C289" s="264">
        <v>151</v>
      </c>
      <c r="D289" s="25">
        <v>2076075.3156706356</v>
      </c>
      <c r="L289" s="19"/>
      <c r="M289" s="19"/>
      <c r="R289"/>
      <c r="S289"/>
      <c r="T289"/>
      <c r="U289"/>
      <c r="V289"/>
      <c r="W289"/>
      <c r="X289"/>
      <c r="Z289"/>
      <c r="AA289"/>
      <c r="AB289"/>
      <c r="AC289"/>
      <c r="AD289"/>
    </row>
    <row r="290" spans="2:30" hidden="1" outlineLevel="1" x14ac:dyDescent="0.25">
      <c r="B290" s="58"/>
      <c r="C290" s="264">
        <v>152</v>
      </c>
      <c r="D290" s="25">
        <v>2016362.5871551624</v>
      </c>
      <c r="L290" s="19"/>
      <c r="M290" s="19"/>
      <c r="R290"/>
      <c r="S290"/>
      <c r="T290"/>
      <c r="U290"/>
      <c r="V290"/>
      <c r="W290"/>
      <c r="X290"/>
      <c r="Z290"/>
      <c r="AA290"/>
      <c r="AB290"/>
      <c r="AC290"/>
      <c r="AD290"/>
    </row>
    <row r="291" spans="2:30" hidden="1" outlineLevel="1" x14ac:dyDescent="0.25">
      <c r="B291" s="58"/>
      <c r="C291" s="264">
        <v>153</v>
      </c>
      <c r="D291" s="25">
        <v>2009185.4351621452</v>
      </c>
      <c r="L291" s="19"/>
      <c r="M291" s="19"/>
      <c r="R291"/>
      <c r="S291"/>
      <c r="T291"/>
      <c r="U291"/>
      <c r="V291"/>
      <c r="W291"/>
      <c r="X291"/>
      <c r="Z291"/>
      <c r="AA291"/>
      <c r="AB291"/>
      <c r="AC291"/>
      <c r="AD291"/>
    </row>
    <row r="292" spans="2:30" hidden="1" outlineLevel="1" x14ac:dyDescent="0.25">
      <c r="B292" s="58"/>
      <c r="C292" s="264">
        <v>154</v>
      </c>
      <c r="D292" s="25">
        <v>1980497.0578808067</v>
      </c>
      <c r="L292" s="19"/>
      <c r="M292" s="19"/>
      <c r="R292"/>
      <c r="S292"/>
      <c r="T292"/>
      <c r="U292"/>
      <c r="V292"/>
      <c r="W292"/>
      <c r="X292"/>
      <c r="Z292"/>
      <c r="AA292"/>
      <c r="AB292"/>
      <c r="AC292"/>
      <c r="AD292"/>
    </row>
    <row r="293" spans="2:30" hidden="1" outlineLevel="1" x14ac:dyDescent="0.25">
      <c r="B293" s="58"/>
      <c r="C293" s="264">
        <v>155</v>
      </c>
      <c r="D293" s="25">
        <v>1958504.6634337609</v>
      </c>
      <c r="L293" s="19"/>
      <c r="M293" s="19"/>
      <c r="R293"/>
      <c r="S293"/>
      <c r="T293"/>
      <c r="U293"/>
      <c r="V293"/>
      <c r="W293"/>
      <c r="X293"/>
      <c r="Z293"/>
      <c r="AA293"/>
      <c r="AB293"/>
      <c r="AC293"/>
      <c r="AD293"/>
    </row>
    <row r="294" spans="2:30" hidden="1" outlineLevel="1" x14ac:dyDescent="0.25">
      <c r="B294" s="58"/>
      <c r="C294" s="264">
        <v>156</v>
      </c>
      <c r="D294" s="25">
        <v>1983686.7445266955</v>
      </c>
      <c r="L294" s="19"/>
      <c r="M294" s="19"/>
      <c r="R294"/>
      <c r="S294"/>
      <c r="T294"/>
      <c r="U294"/>
      <c r="V294"/>
      <c r="W294"/>
      <c r="X294"/>
      <c r="Z294"/>
      <c r="AA294"/>
      <c r="AB294"/>
      <c r="AC294"/>
      <c r="AD294"/>
    </row>
    <row r="295" spans="2:30" hidden="1" outlineLevel="1" x14ac:dyDescent="0.25">
      <c r="B295" s="58"/>
      <c r="C295" s="264">
        <v>157</v>
      </c>
      <c r="D295" s="25">
        <v>1960743.829954823</v>
      </c>
      <c r="L295" s="19"/>
      <c r="M295" s="19"/>
      <c r="R295"/>
      <c r="S295"/>
      <c r="T295"/>
      <c r="U295"/>
      <c r="V295"/>
      <c r="W295"/>
      <c r="X295"/>
      <c r="Z295"/>
      <c r="AA295"/>
      <c r="AB295"/>
      <c r="AC295"/>
      <c r="AD295"/>
    </row>
    <row r="296" spans="2:30" hidden="1" outlineLevel="1" x14ac:dyDescent="0.25">
      <c r="B296" s="58"/>
      <c r="C296" s="264">
        <v>158</v>
      </c>
      <c r="D296" s="25">
        <v>1987209.575121487</v>
      </c>
      <c r="L296" s="19"/>
      <c r="M296" s="19"/>
      <c r="R296"/>
      <c r="S296"/>
      <c r="T296"/>
      <c r="U296"/>
      <c r="V296"/>
      <c r="W296"/>
      <c r="X296"/>
      <c r="Z296"/>
      <c r="AA296"/>
      <c r="AB296"/>
      <c r="AC296"/>
      <c r="AD296"/>
    </row>
    <row r="297" spans="2:30" hidden="1" outlineLevel="1" x14ac:dyDescent="0.25">
      <c r="B297" s="58"/>
      <c r="C297" s="264">
        <v>159</v>
      </c>
      <c r="D297" s="25">
        <v>2030365.9445611211</v>
      </c>
      <c r="L297" s="19"/>
      <c r="M297" s="19"/>
      <c r="R297"/>
      <c r="S297"/>
      <c r="T297"/>
      <c r="U297"/>
      <c r="V297"/>
      <c r="W297"/>
      <c r="X297"/>
      <c r="Z297"/>
      <c r="AA297"/>
      <c r="AB297"/>
      <c r="AC297"/>
      <c r="AD297"/>
    </row>
    <row r="298" spans="2:30" hidden="1" outlineLevel="1" x14ac:dyDescent="0.25">
      <c r="B298" s="58"/>
      <c r="C298" s="264">
        <v>160</v>
      </c>
      <c r="D298" s="25">
        <v>2097799.3597868918</v>
      </c>
      <c r="L298" s="19"/>
      <c r="M298" s="19"/>
      <c r="R298"/>
      <c r="S298"/>
      <c r="T298"/>
      <c r="U298"/>
      <c r="V298"/>
      <c r="W298"/>
      <c r="X298"/>
      <c r="Z298"/>
      <c r="AA298"/>
      <c r="AB298"/>
      <c r="AC298"/>
      <c r="AD298"/>
    </row>
    <row r="299" spans="2:30" hidden="1" outlineLevel="1" x14ac:dyDescent="0.25">
      <c r="B299" s="58"/>
      <c r="C299" s="264">
        <v>161</v>
      </c>
      <c r="D299" s="25">
        <v>1987069.1331956829</v>
      </c>
      <c r="L299" s="19"/>
      <c r="M299" s="19"/>
      <c r="R299"/>
      <c r="S299"/>
      <c r="T299"/>
      <c r="U299"/>
      <c r="V299"/>
      <c r="W299"/>
      <c r="X299"/>
      <c r="Z299"/>
      <c r="AA299"/>
      <c r="AB299"/>
      <c r="AC299"/>
      <c r="AD299"/>
    </row>
    <row r="300" spans="2:30" hidden="1" outlineLevel="1" x14ac:dyDescent="0.25">
      <c r="B300" s="58"/>
      <c r="C300" s="264">
        <v>162</v>
      </c>
      <c r="D300" s="25">
        <v>1989615.0100697055</v>
      </c>
      <c r="L300" s="19"/>
      <c r="M300" s="19"/>
      <c r="R300"/>
      <c r="S300"/>
      <c r="T300"/>
      <c r="U300"/>
      <c r="V300"/>
      <c r="W300"/>
      <c r="X300"/>
      <c r="Z300"/>
      <c r="AA300"/>
      <c r="AB300"/>
      <c r="AC300"/>
      <c r="AD300"/>
    </row>
    <row r="301" spans="2:30" hidden="1" outlineLevel="1" x14ac:dyDescent="0.25">
      <c r="B301" s="58"/>
      <c r="C301" s="264">
        <v>163</v>
      </c>
      <c r="D301" s="25">
        <v>1976156.7358588753</v>
      </c>
      <c r="L301" s="19"/>
      <c r="M301" s="19"/>
      <c r="R301"/>
      <c r="S301"/>
      <c r="T301"/>
      <c r="U301"/>
      <c r="V301"/>
      <c r="W301"/>
      <c r="X301"/>
      <c r="Z301"/>
      <c r="AA301"/>
      <c r="AB301"/>
      <c r="AC301"/>
      <c r="AD301"/>
    </row>
    <row r="302" spans="2:30" hidden="1" outlineLevel="1" x14ac:dyDescent="0.25">
      <c r="B302" s="58"/>
      <c r="C302" s="264">
        <v>164</v>
      </c>
      <c r="D302" s="25">
        <v>2069638.7378394012</v>
      </c>
      <c r="L302" s="19"/>
      <c r="M302" s="19"/>
      <c r="R302"/>
      <c r="S302"/>
      <c r="T302"/>
      <c r="U302"/>
      <c r="V302"/>
      <c r="W302"/>
      <c r="X302"/>
      <c r="Z302"/>
      <c r="AA302"/>
      <c r="AB302"/>
      <c r="AC302"/>
      <c r="AD302"/>
    </row>
    <row r="303" spans="2:30" hidden="1" outlineLevel="1" x14ac:dyDescent="0.25">
      <c r="B303" s="58"/>
      <c r="C303" s="264">
        <v>165</v>
      </c>
      <c r="D303" s="25">
        <v>2082394.0128730247</v>
      </c>
      <c r="L303" s="19"/>
      <c r="M303" s="19"/>
      <c r="R303"/>
      <c r="S303"/>
      <c r="T303"/>
      <c r="U303"/>
      <c r="V303"/>
      <c r="W303"/>
      <c r="X303"/>
      <c r="Z303"/>
      <c r="AA303"/>
      <c r="AB303"/>
      <c r="AC303"/>
      <c r="AD303"/>
    </row>
    <row r="304" spans="2:30" hidden="1" outlineLevel="1" x14ac:dyDescent="0.25">
      <c r="B304" s="58"/>
      <c r="C304" s="264">
        <v>166</v>
      </c>
      <c r="D304" s="25">
        <v>1870039.5973883071</v>
      </c>
      <c r="L304" s="19"/>
      <c r="M304" s="19"/>
      <c r="R304"/>
      <c r="S304"/>
      <c r="T304"/>
      <c r="U304"/>
      <c r="V304"/>
      <c r="W304"/>
      <c r="X304"/>
      <c r="Z304"/>
      <c r="AA304"/>
      <c r="AB304"/>
      <c r="AC304"/>
      <c r="AD304"/>
    </row>
    <row r="305" spans="2:30" hidden="1" outlineLevel="1" x14ac:dyDescent="0.25">
      <c r="B305" s="58"/>
      <c r="C305" s="264">
        <v>167</v>
      </c>
      <c r="D305" s="25">
        <v>1974167.8537144605</v>
      </c>
      <c r="L305" s="19"/>
      <c r="M305" s="19"/>
      <c r="R305"/>
      <c r="S305"/>
      <c r="T305"/>
      <c r="U305"/>
      <c r="V305"/>
      <c r="W305"/>
      <c r="X305"/>
      <c r="Z305"/>
      <c r="AA305"/>
      <c r="AB305"/>
      <c r="AC305"/>
      <c r="AD305"/>
    </row>
    <row r="306" spans="2:30" hidden="1" outlineLevel="1" x14ac:dyDescent="0.25">
      <c r="B306" s="58"/>
      <c r="C306" s="264">
        <v>168</v>
      </c>
      <c r="D306" s="25">
        <v>2075745.8538466152</v>
      </c>
      <c r="L306" s="19"/>
      <c r="M306" s="19"/>
      <c r="R306"/>
      <c r="S306"/>
      <c r="T306"/>
      <c r="U306"/>
      <c r="V306"/>
      <c r="W306"/>
      <c r="X306"/>
      <c r="Z306"/>
      <c r="AA306"/>
      <c r="AB306"/>
      <c r="AC306"/>
      <c r="AD306"/>
    </row>
    <row r="307" spans="2:30" hidden="1" outlineLevel="1" x14ac:dyDescent="0.25">
      <c r="B307" s="58"/>
      <c r="C307" s="264">
        <v>169</v>
      </c>
      <c r="D307" s="25">
        <v>1977553.7146611093</v>
      </c>
      <c r="L307" s="19"/>
      <c r="M307" s="19"/>
      <c r="R307"/>
      <c r="S307"/>
      <c r="T307"/>
      <c r="U307"/>
      <c r="V307"/>
      <c r="W307"/>
      <c r="X307"/>
      <c r="Z307"/>
      <c r="AA307"/>
      <c r="AB307"/>
      <c r="AC307"/>
      <c r="AD307"/>
    </row>
    <row r="308" spans="2:30" hidden="1" outlineLevel="1" x14ac:dyDescent="0.25">
      <c r="B308" s="58"/>
      <c r="C308" s="264">
        <v>170</v>
      </c>
      <c r="D308" s="25">
        <v>2084514.6062894608</v>
      </c>
      <c r="L308" s="19"/>
      <c r="M308" s="19"/>
      <c r="R308"/>
      <c r="S308"/>
      <c r="T308"/>
      <c r="U308"/>
      <c r="V308"/>
      <c r="W308"/>
      <c r="X308"/>
      <c r="Z308"/>
      <c r="AA308"/>
      <c r="AB308"/>
      <c r="AC308"/>
      <c r="AD308"/>
    </row>
    <row r="309" spans="2:30" hidden="1" outlineLevel="1" x14ac:dyDescent="0.25">
      <c r="B309" s="58"/>
      <c r="C309" s="264">
        <v>171</v>
      </c>
      <c r="D309" s="25">
        <v>2076746.0543961585</v>
      </c>
      <c r="L309" s="19"/>
      <c r="M309" s="19"/>
      <c r="R309"/>
      <c r="S309"/>
      <c r="T309"/>
      <c r="U309"/>
      <c r="V309"/>
      <c r="W309"/>
      <c r="X309"/>
      <c r="Z309"/>
      <c r="AA309"/>
      <c r="AB309"/>
      <c r="AC309"/>
      <c r="AD309"/>
    </row>
    <row r="310" spans="2:30" hidden="1" outlineLevel="1" x14ac:dyDescent="0.25">
      <c r="B310" s="58"/>
      <c r="C310" s="264">
        <v>172</v>
      </c>
      <c r="D310" s="25">
        <v>2005681.9926358694</v>
      </c>
      <c r="L310" s="19"/>
      <c r="M310" s="19"/>
      <c r="R310"/>
      <c r="S310"/>
      <c r="T310"/>
      <c r="U310"/>
      <c r="V310"/>
      <c r="W310"/>
      <c r="X310"/>
      <c r="Z310"/>
      <c r="AA310"/>
      <c r="AB310"/>
      <c r="AC310"/>
      <c r="AD310"/>
    </row>
    <row r="311" spans="2:30" hidden="1" outlineLevel="1" x14ac:dyDescent="0.25">
      <c r="B311" s="58"/>
      <c r="C311" s="264">
        <v>173</v>
      </c>
      <c r="D311" s="25">
        <v>2007018.8430672623</v>
      </c>
      <c r="L311" s="19"/>
      <c r="M311" s="19"/>
      <c r="R311"/>
      <c r="S311"/>
      <c r="T311"/>
      <c r="U311"/>
      <c r="V311"/>
      <c r="W311"/>
      <c r="X311"/>
      <c r="Z311"/>
      <c r="AA311"/>
      <c r="AB311"/>
      <c r="AC311"/>
      <c r="AD311"/>
    </row>
    <row r="312" spans="2:30" hidden="1" outlineLevel="1" x14ac:dyDescent="0.25">
      <c r="B312" s="58"/>
      <c r="C312" s="264">
        <v>174</v>
      </c>
      <c r="D312" s="25">
        <v>1946371.3072547219</v>
      </c>
      <c r="L312" s="19"/>
      <c r="M312" s="19"/>
      <c r="R312"/>
      <c r="S312"/>
      <c r="T312"/>
      <c r="U312"/>
      <c r="V312"/>
      <c r="W312"/>
      <c r="X312"/>
      <c r="Z312"/>
      <c r="AA312"/>
      <c r="AB312"/>
      <c r="AC312"/>
      <c r="AD312"/>
    </row>
    <row r="313" spans="2:30" hidden="1" outlineLevel="1" x14ac:dyDescent="0.25">
      <c r="B313" s="58"/>
      <c r="C313" s="264">
        <v>175</v>
      </c>
      <c r="D313" s="25">
        <v>1922877.3851135308</v>
      </c>
      <c r="L313" s="19"/>
      <c r="M313" s="19"/>
      <c r="R313"/>
      <c r="S313"/>
      <c r="T313"/>
      <c r="U313"/>
      <c r="V313"/>
      <c r="W313"/>
      <c r="X313"/>
      <c r="Z313"/>
      <c r="AA313"/>
      <c r="AB313"/>
      <c r="AC313"/>
      <c r="AD313"/>
    </row>
    <row r="314" spans="2:30" hidden="1" outlineLevel="1" x14ac:dyDescent="0.25">
      <c r="B314" s="58"/>
      <c r="C314" s="264">
        <v>176</v>
      </c>
      <c r="D314" s="25">
        <v>1909984.7513439436</v>
      </c>
      <c r="L314" s="19"/>
      <c r="M314" s="19"/>
      <c r="R314"/>
      <c r="S314"/>
      <c r="T314"/>
      <c r="U314"/>
      <c r="V314"/>
      <c r="W314"/>
      <c r="X314"/>
      <c r="Z314"/>
      <c r="AA314"/>
      <c r="AB314"/>
      <c r="AC314"/>
      <c r="AD314"/>
    </row>
    <row r="315" spans="2:30" hidden="1" outlineLevel="1" x14ac:dyDescent="0.25">
      <c r="B315" s="58"/>
      <c r="C315" s="264">
        <v>177</v>
      </c>
      <c r="D315" s="25">
        <v>1922985.5784664545</v>
      </c>
      <c r="L315" s="19"/>
      <c r="M315" s="19"/>
      <c r="R315"/>
      <c r="S315"/>
      <c r="T315"/>
      <c r="U315"/>
      <c r="V315"/>
      <c r="W315"/>
      <c r="X315"/>
      <c r="Z315"/>
      <c r="AA315"/>
      <c r="AB315"/>
      <c r="AC315"/>
      <c r="AD315"/>
    </row>
    <row r="316" spans="2:30" hidden="1" outlineLevel="1" x14ac:dyDescent="0.25">
      <c r="B316" s="58"/>
      <c r="C316" s="264">
        <v>178</v>
      </c>
      <c r="D316" s="25">
        <v>2002211.7860277221</v>
      </c>
      <c r="L316" s="19"/>
      <c r="M316" s="19"/>
      <c r="R316"/>
      <c r="S316"/>
      <c r="T316"/>
      <c r="U316"/>
      <c r="V316"/>
      <c r="W316"/>
      <c r="X316"/>
      <c r="Z316"/>
      <c r="AA316"/>
      <c r="AB316"/>
      <c r="AC316"/>
      <c r="AD316"/>
    </row>
    <row r="317" spans="2:30" hidden="1" outlineLevel="1" x14ac:dyDescent="0.25">
      <c r="B317" s="58"/>
      <c r="C317" s="264">
        <v>179</v>
      </c>
      <c r="D317" s="25">
        <v>2060448.601783087</v>
      </c>
      <c r="L317" s="19"/>
      <c r="M317" s="19"/>
      <c r="R317"/>
      <c r="S317"/>
      <c r="T317"/>
      <c r="U317"/>
      <c r="V317"/>
      <c r="W317"/>
      <c r="X317"/>
      <c r="Z317"/>
      <c r="AA317"/>
      <c r="AB317"/>
      <c r="AC317"/>
      <c r="AD317"/>
    </row>
    <row r="318" spans="2:30" hidden="1" outlineLevel="1" x14ac:dyDescent="0.25">
      <c r="B318" s="58"/>
      <c r="C318" s="264">
        <v>180</v>
      </c>
      <c r="D318" s="25">
        <v>2016540.2084388644</v>
      </c>
      <c r="L318" s="19"/>
      <c r="M318" s="19"/>
      <c r="R318"/>
      <c r="S318"/>
      <c r="T318"/>
      <c r="U318"/>
      <c r="V318"/>
      <c r="W318"/>
      <c r="X318"/>
      <c r="Z318"/>
      <c r="AA318"/>
      <c r="AB318"/>
      <c r="AC318"/>
      <c r="AD318"/>
    </row>
    <row r="319" spans="2:30" hidden="1" outlineLevel="1" x14ac:dyDescent="0.25">
      <c r="B319" s="58"/>
      <c r="C319" s="264">
        <v>181</v>
      </c>
      <c r="D319" s="25">
        <v>2000970.1237405352</v>
      </c>
      <c r="L319" s="19"/>
      <c r="M319" s="19"/>
      <c r="R319"/>
      <c r="S319"/>
      <c r="T319"/>
      <c r="U319"/>
      <c r="V319"/>
      <c r="W319"/>
      <c r="X319"/>
      <c r="Z319"/>
      <c r="AA319"/>
      <c r="AB319"/>
      <c r="AC319"/>
      <c r="AD319"/>
    </row>
    <row r="320" spans="2:30" hidden="1" outlineLevel="1" x14ac:dyDescent="0.25">
      <c r="B320" s="58"/>
      <c r="C320" s="264">
        <v>182</v>
      </c>
      <c r="D320" s="25">
        <v>2107990.5246341596</v>
      </c>
      <c r="L320" s="19"/>
      <c r="M320" s="19"/>
      <c r="R320"/>
      <c r="S320"/>
      <c r="T320"/>
      <c r="U320"/>
      <c r="V320"/>
      <c r="W320"/>
      <c r="X320"/>
      <c r="Z320"/>
      <c r="AA320"/>
      <c r="AB320"/>
      <c r="AC320"/>
      <c r="AD320"/>
    </row>
    <row r="321" spans="2:30" hidden="1" outlineLevel="1" x14ac:dyDescent="0.25">
      <c r="B321" s="58"/>
      <c r="C321" s="264">
        <v>183</v>
      </c>
      <c r="D321" s="25">
        <v>2012246.2536675506</v>
      </c>
      <c r="L321" s="19"/>
      <c r="M321" s="19"/>
      <c r="R321"/>
      <c r="S321"/>
      <c r="T321"/>
      <c r="U321"/>
      <c r="V321"/>
      <c r="W321"/>
      <c r="X321"/>
      <c r="Z321"/>
      <c r="AA321"/>
      <c r="AB321"/>
      <c r="AC321"/>
      <c r="AD321"/>
    </row>
    <row r="322" spans="2:30" hidden="1" outlineLevel="1" x14ac:dyDescent="0.25">
      <c r="B322" s="58"/>
      <c r="C322" s="264">
        <v>184</v>
      </c>
      <c r="D322" s="25">
        <v>1940575.0745034358</v>
      </c>
      <c r="L322" s="19"/>
      <c r="M322" s="19"/>
      <c r="R322"/>
      <c r="S322"/>
      <c r="T322"/>
      <c r="U322"/>
      <c r="V322"/>
      <c r="W322"/>
      <c r="X322"/>
      <c r="Z322"/>
      <c r="AA322"/>
      <c r="AB322"/>
      <c r="AC322"/>
      <c r="AD322"/>
    </row>
    <row r="323" spans="2:30" hidden="1" outlineLevel="1" x14ac:dyDescent="0.25">
      <c r="B323" s="58"/>
      <c r="C323" s="264">
        <v>185</v>
      </c>
      <c r="D323" s="25">
        <v>2070582.9980097502</v>
      </c>
      <c r="L323" s="19"/>
      <c r="M323" s="19"/>
      <c r="R323"/>
      <c r="S323"/>
      <c r="T323"/>
      <c r="U323"/>
      <c r="V323"/>
      <c r="W323"/>
      <c r="X323"/>
      <c r="Z323"/>
      <c r="AA323"/>
      <c r="AB323"/>
      <c r="AC323"/>
      <c r="AD323"/>
    </row>
    <row r="324" spans="2:30" hidden="1" outlineLevel="1" x14ac:dyDescent="0.25">
      <c r="B324" s="58"/>
      <c r="C324" s="264">
        <v>186</v>
      </c>
      <c r="D324" s="25">
        <v>2015085.8507261369</v>
      </c>
      <c r="L324" s="19"/>
      <c r="M324" s="19"/>
      <c r="R324"/>
      <c r="S324"/>
      <c r="T324"/>
      <c r="U324"/>
      <c r="V324"/>
      <c r="W324"/>
      <c r="X324"/>
      <c r="Z324"/>
      <c r="AA324"/>
      <c r="AB324"/>
      <c r="AC324"/>
      <c r="AD324"/>
    </row>
    <row r="325" spans="2:30" hidden="1" outlineLevel="1" x14ac:dyDescent="0.25">
      <c r="B325" s="58"/>
      <c r="C325" s="264">
        <v>187</v>
      </c>
      <c r="D325" s="25">
        <v>2076189.2601106251</v>
      </c>
      <c r="L325" s="19"/>
      <c r="M325" s="19"/>
      <c r="R325"/>
      <c r="S325"/>
      <c r="T325"/>
      <c r="U325"/>
      <c r="V325"/>
      <c r="W325"/>
      <c r="X325"/>
      <c r="Z325"/>
      <c r="AA325"/>
      <c r="AB325"/>
      <c r="AC325"/>
      <c r="AD325"/>
    </row>
    <row r="326" spans="2:30" hidden="1" outlineLevel="1" x14ac:dyDescent="0.25">
      <c r="B326" s="58"/>
      <c r="C326" s="264">
        <v>188</v>
      </c>
      <c r="D326" s="25">
        <v>2014837.932560741</v>
      </c>
      <c r="L326" s="19"/>
      <c r="M326" s="19"/>
      <c r="R326"/>
      <c r="S326"/>
      <c r="T326"/>
      <c r="U326"/>
      <c r="V326"/>
      <c r="W326"/>
      <c r="X326"/>
      <c r="Z326"/>
      <c r="AA326"/>
      <c r="AB326"/>
      <c r="AC326"/>
      <c r="AD326"/>
    </row>
    <row r="327" spans="2:30" hidden="1" outlineLevel="1" x14ac:dyDescent="0.25">
      <c r="B327" s="58"/>
      <c r="C327" s="264">
        <v>189</v>
      </c>
      <c r="D327" s="25">
        <v>1861569.6596804094</v>
      </c>
      <c r="L327" s="19"/>
      <c r="M327" s="19"/>
      <c r="R327"/>
      <c r="S327"/>
      <c r="T327"/>
      <c r="U327"/>
      <c r="V327"/>
      <c r="W327"/>
      <c r="X327"/>
      <c r="Z327"/>
      <c r="AA327"/>
      <c r="AB327"/>
      <c r="AC327"/>
      <c r="AD327"/>
    </row>
    <row r="328" spans="2:30" hidden="1" outlineLevel="1" x14ac:dyDescent="0.25">
      <c r="B328" s="58"/>
      <c r="C328" s="264">
        <v>190</v>
      </c>
      <c r="D328" s="25">
        <v>2111100.1250119852</v>
      </c>
      <c r="L328" s="19"/>
      <c r="M328" s="19"/>
      <c r="R328"/>
      <c r="S328"/>
      <c r="T328"/>
      <c r="U328"/>
      <c r="V328"/>
      <c r="W328"/>
      <c r="X328"/>
      <c r="Z328"/>
      <c r="AA328"/>
      <c r="AB328"/>
      <c r="AC328"/>
      <c r="AD328"/>
    </row>
    <row r="329" spans="2:30" hidden="1" outlineLevel="1" x14ac:dyDescent="0.25">
      <c r="B329" s="58"/>
      <c r="C329" s="264">
        <v>191</v>
      </c>
      <c r="D329" s="25">
        <v>2002074.5561254909</v>
      </c>
      <c r="L329" s="19"/>
      <c r="M329" s="19"/>
      <c r="R329"/>
      <c r="S329"/>
      <c r="T329"/>
      <c r="U329"/>
      <c r="V329"/>
      <c r="W329"/>
      <c r="X329"/>
      <c r="Z329"/>
      <c r="AA329"/>
      <c r="AB329"/>
      <c r="AC329"/>
      <c r="AD329"/>
    </row>
    <row r="330" spans="2:30" hidden="1" outlineLevel="1" x14ac:dyDescent="0.25">
      <c r="B330" s="58"/>
      <c r="C330" s="264">
        <v>192</v>
      </c>
      <c r="D330" s="25">
        <v>2090251.4257836812</v>
      </c>
      <c r="L330" s="19"/>
      <c r="M330" s="19"/>
      <c r="R330"/>
      <c r="S330"/>
      <c r="T330"/>
      <c r="U330"/>
      <c r="V330"/>
      <c r="W330"/>
      <c r="X330"/>
      <c r="Z330"/>
      <c r="AA330"/>
      <c r="AB330"/>
      <c r="AC330"/>
      <c r="AD330"/>
    </row>
    <row r="331" spans="2:30" hidden="1" outlineLevel="1" x14ac:dyDescent="0.25">
      <c r="B331" s="58"/>
      <c r="C331" s="264">
        <v>193</v>
      </c>
      <c r="D331" s="25">
        <v>1999930.5869178381</v>
      </c>
      <c r="L331" s="19"/>
      <c r="M331" s="19"/>
      <c r="R331"/>
      <c r="S331"/>
      <c r="T331"/>
      <c r="U331"/>
      <c r="V331"/>
      <c r="W331"/>
      <c r="X331"/>
      <c r="Z331"/>
      <c r="AA331"/>
      <c r="AB331"/>
      <c r="AC331"/>
      <c r="AD331"/>
    </row>
    <row r="332" spans="2:30" hidden="1" outlineLevel="1" x14ac:dyDescent="0.25">
      <c r="B332" s="58"/>
      <c r="C332" s="264">
        <v>194</v>
      </c>
      <c r="D332" s="25">
        <v>1910611.0822020294</v>
      </c>
      <c r="L332" s="19"/>
      <c r="M332" s="19"/>
      <c r="R332"/>
      <c r="S332"/>
      <c r="T332"/>
      <c r="U332"/>
      <c r="V332"/>
      <c r="W332"/>
      <c r="X332"/>
      <c r="Z332"/>
      <c r="AA332"/>
      <c r="AB332"/>
      <c r="AC332"/>
      <c r="AD332"/>
    </row>
    <row r="333" spans="2:30" hidden="1" outlineLevel="1" x14ac:dyDescent="0.25">
      <c r="B333" s="58"/>
      <c r="C333" s="264">
        <v>195</v>
      </c>
      <c r="D333" s="25">
        <v>2062254.9220960005</v>
      </c>
      <c r="L333" s="19"/>
      <c r="M333" s="19"/>
      <c r="R333"/>
      <c r="S333"/>
      <c r="T333"/>
      <c r="U333"/>
      <c r="V333"/>
      <c r="W333"/>
      <c r="X333"/>
      <c r="Z333"/>
      <c r="AA333"/>
      <c r="AB333"/>
      <c r="AC333"/>
      <c r="AD333"/>
    </row>
    <row r="334" spans="2:30" hidden="1" outlineLevel="1" x14ac:dyDescent="0.25">
      <c r="B334" s="58"/>
      <c r="C334" s="264">
        <v>196</v>
      </c>
      <c r="D334" s="25">
        <v>1997278.5659914021</v>
      </c>
      <c r="L334" s="19"/>
      <c r="M334" s="19"/>
      <c r="R334"/>
      <c r="S334"/>
      <c r="T334"/>
      <c r="U334"/>
      <c r="V334"/>
      <c r="W334"/>
      <c r="X334"/>
      <c r="Z334"/>
      <c r="AA334"/>
      <c r="AB334"/>
      <c r="AC334"/>
      <c r="AD334"/>
    </row>
    <row r="335" spans="2:30" hidden="1" outlineLevel="1" x14ac:dyDescent="0.25">
      <c r="B335" s="58"/>
      <c r="C335" s="264">
        <v>197</v>
      </c>
      <c r="D335" s="25">
        <v>2007636.0410096487</v>
      </c>
      <c r="L335" s="19"/>
      <c r="M335" s="19"/>
      <c r="R335"/>
      <c r="S335"/>
      <c r="T335"/>
      <c r="U335"/>
      <c r="V335"/>
      <c r="W335"/>
      <c r="X335"/>
      <c r="Z335"/>
      <c r="AA335"/>
      <c r="AB335"/>
      <c r="AC335"/>
      <c r="AD335"/>
    </row>
    <row r="336" spans="2:30" hidden="1" outlineLevel="1" x14ac:dyDescent="0.25">
      <c r="B336" s="58"/>
      <c r="C336" s="264">
        <v>198</v>
      </c>
      <c r="D336" s="25">
        <v>2034387.6050869054</v>
      </c>
      <c r="L336" s="19"/>
      <c r="M336" s="19"/>
      <c r="R336"/>
      <c r="S336"/>
      <c r="T336"/>
      <c r="U336"/>
      <c r="V336"/>
      <c r="W336"/>
      <c r="X336"/>
      <c r="Z336"/>
      <c r="AA336"/>
      <c r="AB336"/>
      <c r="AC336"/>
      <c r="AD336"/>
    </row>
    <row r="337" spans="2:30" hidden="1" outlineLevel="1" x14ac:dyDescent="0.25">
      <c r="B337" s="58"/>
      <c r="C337" s="264">
        <v>199</v>
      </c>
      <c r="D337" s="25">
        <v>2087941.8927775766</v>
      </c>
      <c r="L337" s="19"/>
      <c r="M337" s="19"/>
      <c r="R337"/>
      <c r="S337"/>
      <c r="T337"/>
      <c r="U337"/>
      <c r="V337"/>
      <c r="W337"/>
      <c r="X337"/>
      <c r="Z337"/>
      <c r="AA337"/>
      <c r="AB337"/>
      <c r="AC337"/>
      <c r="AD337"/>
    </row>
    <row r="338" spans="2:30" hidden="1" outlineLevel="1" x14ac:dyDescent="0.25">
      <c r="B338" s="58"/>
      <c r="C338" s="264">
        <v>200</v>
      </c>
      <c r="D338" s="25">
        <v>2014210.6305939713</v>
      </c>
      <c r="L338" s="19"/>
      <c r="M338" s="19"/>
      <c r="R338"/>
      <c r="S338"/>
      <c r="T338"/>
      <c r="U338"/>
      <c r="V338"/>
      <c r="W338"/>
      <c r="X338"/>
      <c r="Z338"/>
      <c r="AA338"/>
      <c r="AB338"/>
      <c r="AC338"/>
      <c r="AD338"/>
    </row>
    <row r="339" spans="2:30" hidden="1" outlineLevel="1" x14ac:dyDescent="0.25">
      <c r="B339" s="58"/>
      <c r="C339" s="264">
        <v>201</v>
      </c>
      <c r="D339" s="25">
        <v>2096561.9293473405</v>
      </c>
      <c r="L339" s="19"/>
      <c r="M339" s="19"/>
      <c r="R339"/>
      <c r="S339"/>
      <c r="T339"/>
      <c r="U339"/>
      <c r="V339"/>
      <c r="W339"/>
      <c r="X339"/>
      <c r="Z339"/>
      <c r="AA339"/>
      <c r="AB339"/>
      <c r="AC339"/>
      <c r="AD339"/>
    </row>
    <row r="340" spans="2:30" hidden="1" outlineLevel="1" x14ac:dyDescent="0.25">
      <c r="B340" s="58"/>
      <c r="C340" s="264">
        <v>202</v>
      </c>
      <c r="D340" s="25">
        <v>1920727.834656429</v>
      </c>
      <c r="L340" s="19"/>
      <c r="M340" s="19"/>
      <c r="R340"/>
      <c r="S340"/>
      <c r="T340"/>
      <c r="U340"/>
      <c r="V340"/>
      <c r="W340"/>
      <c r="X340"/>
      <c r="Z340"/>
      <c r="AA340"/>
      <c r="AB340"/>
      <c r="AC340"/>
      <c r="AD340"/>
    </row>
    <row r="341" spans="2:30" hidden="1" outlineLevel="1" x14ac:dyDescent="0.25">
      <c r="B341" s="58"/>
      <c r="C341" s="264">
        <v>203</v>
      </c>
      <c r="D341" s="25">
        <v>1971550.5932300226</v>
      </c>
      <c r="L341" s="19"/>
      <c r="M341" s="19"/>
      <c r="R341"/>
      <c r="S341"/>
      <c r="T341"/>
      <c r="U341"/>
      <c r="V341"/>
      <c r="W341"/>
      <c r="X341"/>
      <c r="Z341"/>
      <c r="AA341"/>
      <c r="AB341"/>
      <c r="AC341"/>
      <c r="AD341"/>
    </row>
    <row r="342" spans="2:30" hidden="1" outlineLevel="1" x14ac:dyDescent="0.25">
      <c r="B342" s="58"/>
      <c r="C342" s="264">
        <v>204</v>
      </c>
      <c r="D342" s="25">
        <v>2038613.2795596616</v>
      </c>
      <c r="L342" s="19"/>
      <c r="M342" s="19"/>
      <c r="R342"/>
      <c r="S342"/>
      <c r="T342"/>
      <c r="U342"/>
      <c r="V342"/>
      <c r="W342"/>
      <c r="X342"/>
      <c r="Z342"/>
      <c r="AA342"/>
      <c r="AB342"/>
      <c r="AC342"/>
      <c r="AD342"/>
    </row>
    <row r="343" spans="2:30" hidden="1" outlineLevel="1" x14ac:dyDescent="0.25">
      <c r="B343" s="58"/>
      <c r="C343" s="264">
        <v>205</v>
      </c>
      <c r="D343" s="25">
        <v>1897478.6195887323</v>
      </c>
      <c r="L343" s="19"/>
      <c r="M343" s="19"/>
      <c r="R343"/>
      <c r="S343"/>
      <c r="T343"/>
      <c r="U343"/>
      <c r="V343"/>
      <c r="W343"/>
      <c r="X343"/>
      <c r="Z343"/>
      <c r="AA343"/>
      <c r="AB343"/>
      <c r="AC343"/>
      <c r="AD343"/>
    </row>
    <row r="344" spans="2:30" hidden="1" outlineLevel="1" x14ac:dyDescent="0.25">
      <c r="B344" s="58"/>
      <c r="C344" s="264">
        <v>206</v>
      </c>
      <c r="D344" s="25">
        <v>2033162.7536035073</v>
      </c>
      <c r="L344" s="19"/>
      <c r="M344" s="19"/>
      <c r="R344"/>
      <c r="S344"/>
      <c r="T344"/>
      <c r="U344"/>
      <c r="V344"/>
      <c r="W344"/>
      <c r="X344"/>
      <c r="Z344"/>
      <c r="AA344"/>
      <c r="AB344"/>
      <c r="AC344"/>
      <c r="AD344"/>
    </row>
    <row r="345" spans="2:30" hidden="1" outlineLevel="1" x14ac:dyDescent="0.25">
      <c r="B345" s="58"/>
      <c r="C345" s="264">
        <v>207</v>
      </c>
      <c r="D345" s="25">
        <v>2019628.438298814</v>
      </c>
      <c r="L345" s="19"/>
      <c r="M345" s="19"/>
      <c r="R345"/>
      <c r="S345"/>
      <c r="T345"/>
      <c r="U345"/>
      <c r="V345"/>
      <c r="W345"/>
      <c r="X345"/>
      <c r="Z345"/>
      <c r="AA345"/>
      <c r="AB345"/>
      <c r="AC345"/>
      <c r="AD345"/>
    </row>
    <row r="346" spans="2:30" hidden="1" outlineLevel="1" x14ac:dyDescent="0.25">
      <c r="B346" s="58"/>
      <c r="C346" s="264">
        <v>208</v>
      </c>
      <c r="D346" s="25">
        <v>2054241.8411222305</v>
      </c>
      <c r="L346" s="19"/>
      <c r="M346" s="19"/>
      <c r="R346"/>
      <c r="S346"/>
      <c r="T346"/>
      <c r="U346"/>
      <c r="V346"/>
      <c r="W346"/>
      <c r="X346"/>
      <c r="Z346"/>
      <c r="AA346"/>
      <c r="AB346"/>
      <c r="AC346"/>
      <c r="AD346"/>
    </row>
    <row r="347" spans="2:30" hidden="1" outlineLevel="1" x14ac:dyDescent="0.25">
      <c r="B347" s="58"/>
      <c r="C347" s="264">
        <v>209</v>
      </c>
      <c r="D347" s="25">
        <v>2006133.1243536831</v>
      </c>
      <c r="L347" s="19"/>
      <c r="M347" s="19"/>
      <c r="R347"/>
      <c r="S347"/>
      <c r="T347"/>
      <c r="U347"/>
      <c r="V347"/>
      <c r="W347"/>
      <c r="X347"/>
      <c r="Z347"/>
      <c r="AA347"/>
      <c r="AB347"/>
      <c r="AC347"/>
      <c r="AD347"/>
    </row>
    <row r="348" spans="2:30" hidden="1" outlineLevel="1" x14ac:dyDescent="0.25">
      <c r="B348" s="58"/>
      <c r="C348" s="264">
        <v>210</v>
      </c>
      <c r="D348" s="25">
        <v>1934754.1138469833</v>
      </c>
      <c r="L348" s="19"/>
      <c r="M348" s="19"/>
      <c r="R348"/>
      <c r="S348"/>
      <c r="T348"/>
      <c r="U348"/>
      <c r="V348"/>
      <c r="W348"/>
      <c r="X348"/>
      <c r="Z348"/>
      <c r="AA348"/>
      <c r="AB348"/>
      <c r="AC348"/>
      <c r="AD348"/>
    </row>
    <row r="349" spans="2:30" hidden="1" outlineLevel="1" x14ac:dyDescent="0.25">
      <c r="B349" s="58"/>
      <c r="C349" s="264">
        <v>211</v>
      </c>
      <c r="D349" s="25">
        <v>2069416.7450723965</v>
      </c>
      <c r="L349" s="19"/>
      <c r="M349" s="19"/>
      <c r="R349"/>
      <c r="S349"/>
      <c r="T349"/>
      <c r="U349"/>
      <c r="V349"/>
      <c r="W349"/>
      <c r="X349"/>
      <c r="Z349"/>
      <c r="AA349"/>
      <c r="AB349"/>
      <c r="AC349"/>
      <c r="AD349"/>
    </row>
    <row r="350" spans="2:30" hidden="1" outlineLevel="1" x14ac:dyDescent="0.25">
      <c r="B350" s="58"/>
      <c r="C350" s="264">
        <v>212</v>
      </c>
      <c r="D350" s="25">
        <v>2034301.3363827439</v>
      </c>
      <c r="L350" s="19"/>
      <c r="M350" s="19"/>
      <c r="R350"/>
      <c r="S350"/>
      <c r="T350"/>
      <c r="U350"/>
      <c r="V350"/>
      <c r="W350"/>
      <c r="X350"/>
      <c r="Z350"/>
      <c r="AA350"/>
      <c r="AB350"/>
      <c r="AC350"/>
      <c r="AD350"/>
    </row>
    <row r="351" spans="2:30" hidden="1" outlineLevel="1" x14ac:dyDescent="0.25">
      <c r="B351" s="58"/>
      <c r="C351" s="264">
        <v>213</v>
      </c>
      <c r="D351" s="25">
        <v>2052381.3025617562</v>
      </c>
      <c r="L351" s="19"/>
      <c r="M351" s="19"/>
      <c r="R351"/>
      <c r="S351"/>
      <c r="T351"/>
      <c r="U351"/>
      <c r="V351"/>
      <c r="W351"/>
      <c r="X351"/>
      <c r="Z351"/>
      <c r="AA351"/>
      <c r="AB351"/>
      <c r="AC351"/>
      <c r="AD351"/>
    </row>
    <row r="352" spans="2:30" hidden="1" outlineLevel="1" x14ac:dyDescent="0.25">
      <c r="B352" s="58"/>
      <c r="C352" s="264">
        <v>214</v>
      </c>
      <c r="D352" s="25">
        <v>2094632.9353726301</v>
      </c>
      <c r="L352" s="19"/>
      <c r="M352" s="19"/>
      <c r="R352"/>
      <c r="S352"/>
      <c r="T352"/>
      <c r="U352"/>
      <c r="V352"/>
      <c r="W352"/>
      <c r="X352"/>
      <c r="Z352"/>
      <c r="AA352"/>
      <c r="AB352"/>
      <c r="AC352"/>
      <c r="AD352"/>
    </row>
    <row r="353" spans="2:30" hidden="1" outlineLevel="1" x14ac:dyDescent="0.25">
      <c r="B353" s="58"/>
      <c r="C353" s="264">
        <v>215</v>
      </c>
      <c r="D353" s="25">
        <v>2114359.8870676756</v>
      </c>
      <c r="L353" s="19"/>
      <c r="M353" s="19"/>
      <c r="R353"/>
      <c r="S353"/>
      <c r="T353"/>
      <c r="U353"/>
      <c r="V353"/>
      <c r="W353"/>
      <c r="X353"/>
      <c r="Z353"/>
      <c r="AA353"/>
      <c r="AB353"/>
      <c r="AC353"/>
      <c r="AD353"/>
    </row>
    <row r="354" spans="2:30" hidden="1" outlineLevel="1" x14ac:dyDescent="0.25">
      <c r="B354" s="58"/>
      <c r="C354" s="264">
        <v>216</v>
      </c>
      <c r="D354" s="25">
        <v>2117669.1153118112</v>
      </c>
      <c r="L354" s="19"/>
      <c r="M354" s="19"/>
      <c r="R354"/>
      <c r="S354"/>
      <c r="T354"/>
      <c r="U354"/>
      <c r="V354"/>
      <c r="W354"/>
      <c r="X354"/>
      <c r="Z354"/>
      <c r="AA354"/>
      <c r="AB354"/>
      <c r="AC354"/>
      <c r="AD354"/>
    </row>
    <row r="355" spans="2:30" hidden="1" outlineLevel="1" x14ac:dyDescent="0.25">
      <c r="B355" s="58"/>
      <c r="C355" s="264">
        <v>217</v>
      </c>
      <c r="D355" s="25">
        <v>1897340.9180595903</v>
      </c>
      <c r="L355" s="19"/>
      <c r="M355" s="19"/>
      <c r="R355"/>
      <c r="S355"/>
      <c r="T355"/>
      <c r="U355"/>
      <c r="V355"/>
      <c r="W355"/>
      <c r="X355"/>
      <c r="Z355"/>
      <c r="AA355"/>
      <c r="AB355"/>
      <c r="AC355"/>
      <c r="AD355"/>
    </row>
    <row r="356" spans="2:30" hidden="1" outlineLevel="1" x14ac:dyDescent="0.25">
      <c r="B356" s="58"/>
      <c r="C356" s="264">
        <v>218</v>
      </c>
      <c r="D356" s="25">
        <v>2060301.5899495119</v>
      </c>
      <c r="L356" s="19"/>
      <c r="M356" s="19"/>
      <c r="R356"/>
      <c r="S356"/>
      <c r="T356"/>
      <c r="U356"/>
      <c r="V356"/>
      <c r="W356"/>
      <c r="X356"/>
      <c r="Z356"/>
      <c r="AA356"/>
      <c r="AB356"/>
      <c r="AC356"/>
      <c r="AD356"/>
    </row>
    <row r="357" spans="2:30" hidden="1" outlineLevel="1" x14ac:dyDescent="0.25">
      <c r="B357" s="58"/>
      <c r="C357" s="264">
        <v>219</v>
      </c>
      <c r="D357" s="25">
        <v>2003860.2349449289</v>
      </c>
      <c r="L357" s="19"/>
      <c r="M357" s="19"/>
      <c r="R357"/>
      <c r="S357"/>
      <c r="T357"/>
      <c r="U357"/>
      <c r="V357"/>
      <c r="W357"/>
      <c r="X357"/>
      <c r="Z357"/>
      <c r="AA357"/>
      <c r="AB357"/>
      <c r="AC357"/>
      <c r="AD357"/>
    </row>
    <row r="358" spans="2:30" hidden="1" outlineLevel="1" x14ac:dyDescent="0.25">
      <c r="B358" s="58"/>
      <c r="C358" s="264">
        <v>220</v>
      </c>
      <c r="D358" s="25">
        <v>1962238.0956638772</v>
      </c>
      <c r="L358" s="19"/>
      <c r="M358" s="19"/>
      <c r="R358"/>
      <c r="S358"/>
      <c r="T358"/>
      <c r="U358"/>
      <c r="V358"/>
      <c r="W358"/>
      <c r="X358"/>
      <c r="Z358"/>
      <c r="AA358"/>
      <c r="AB358"/>
      <c r="AC358"/>
      <c r="AD358"/>
    </row>
    <row r="359" spans="2:30" hidden="1" outlineLevel="1" x14ac:dyDescent="0.25">
      <c r="B359" s="58"/>
      <c r="C359" s="264">
        <v>221</v>
      </c>
      <c r="D359" s="25">
        <v>2010220.2851237366</v>
      </c>
      <c r="L359" s="19"/>
      <c r="M359" s="19"/>
      <c r="R359"/>
      <c r="S359"/>
      <c r="T359"/>
      <c r="U359"/>
      <c r="V359"/>
      <c r="W359"/>
      <c r="X359"/>
      <c r="Z359"/>
      <c r="AA359"/>
      <c r="AB359"/>
      <c r="AC359"/>
      <c r="AD359"/>
    </row>
    <row r="360" spans="2:30" hidden="1" outlineLevel="1" x14ac:dyDescent="0.25">
      <c r="B360" s="58"/>
      <c r="C360" s="264">
        <v>222</v>
      </c>
      <c r="D360" s="25">
        <v>2055644.1036723568</v>
      </c>
      <c r="L360" s="19"/>
      <c r="M360" s="19"/>
      <c r="R360"/>
      <c r="S360"/>
      <c r="T360"/>
      <c r="U360"/>
      <c r="V360"/>
      <c r="W360"/>
      <c r="X360"/>
      <c r="Z360"/>
      <c r="AA360"/>
      <c r="AB360"/>
      <c r="AC360"/>
      <c r="AD360"/>
    </row>
    <row r="361" spans="2:30" hidden="1" outlineLevel="1" x14ac:dyDescent="0.25">
      <c r="B361" s="58"/>
      <c r="C361" s="264">
        <v>223</v>
      </c>
      <c r="D361" s="25">
        <v>1975267.6366581898</v>
      </c>
      <c r="L361" s="19"/>
      <c r="M361" s="19"/>
      <c r="R361"/>
      <c r="S361"/>
      <c r="T361"/>
      <c r="U361"/>
      <c r="V361"/>
      <c r="W361"/>
      <c r="X361"/>
      <c r="Z361"/>
      <c r="AA361"/>
      <c r="AB361"/>
      <c r="AC361"/>
      <c r="AD361"/>
    </row>
    <row r="362" spans="2:30" hidden="1" outlineLevel="1" x14ac:dyDescent="0.25">
      <c r="B362" s="58"/>
      <c r="C362" s="264">
        <v>224</v>
      </c>
      <c r="D362" s="25">
        <v>1839777.7888069898</v>
      </c>
      <c r="L362" s="19"/>
      <c r="M362" s="19"/>
      <c r="R362"/>
      <c r="S362"/>
      <c r="T362"/>
      <c r="U362"/>
      <c r="V362"/>
      <c r="W362"/>
      <c r="X362"/>
      <c r="Z362"/>
      <c r="AA362"/>
      <c r="AB362"/>
      <c r="AC362"/>
      <c r="AD362"/>
    </row>
    <row r="363" spans="2:30" hidden="1" outlineLevel="1" x14ac:dyDescent="0.25">
      <c r="B363" s="58"/>
      <c r="C363" s="264">
        <v>225</v>
      </c>
      <c r="D363" s="25">
        <v>1898116.1594636412</v>
      </c>
      <c r="L363" s="19"/>
      <c r="M363" s="19"/>
      <c r="R363"/>
      <c r="S363"/>
      <c r="T363"/>
      <c r="U363"/>
      <c r="V363"/>
      <c r="W363"/>
      <c r="X363"/>
      <c r="Z363"/>
      <c r="AA363"/>
      <c r="AB363"/>
      <c r="AC363"/>
      <c r="AD363"/>
    </row>
    <row r="364" spans="2:30" hidden="1" outlineLevel="1" x14ac:dyDescent="0.25">
      <c r="B364" s="58"/>
      <c r="C364" s="264">
        <v>226</v>
      </c>
      <c r="D364" s="25">
        <v>2045242.4620889025</v>
      </c>
      <c r="L364" s="19"/>
      <c r="M364" s="19"/>
      <c r="R364"/>
      <c r="S364"/>
      <c r="T364"/>
      <c r="U364"/>
      <c r="V364"/>
      <c r="W364"/>
      <c r="X364"/>
      <c r="Z364"/>
      <c r="AA364"/>
      <c r="AB364"/>
      <c r="AC364"/>
      <c r="AD364"/>
    </row>
    <row r="365" spans="2:30" hidden="1" outlineLevel="1" x14ac:dyDescent="0.25">
      <c r="B365" s="58"/>
      <c r="C365" s="264">
        <v>227</v>
      </c>
      <c r="D365" s="25">
        <v>1946802.2869572281</v>
      </c>
      <c r="L365" s="19"/>
      <c r="M365" s="19"/>
      <c r="R365"/>
      <c r="S365"/>
      <c r="T365"/>
      <c r="U365"/>
      <c r="V365"/>
      <c r="W365"/>
      <c r="X365"/>
      <c r="Z365"/>
      <c r="AA365"/>
      <c r="AB365"/>
      <c r="AC365"/>
      <c r="AD365"/>
    </row>
    <row r="366" spans="2:30" hidden="1" outlineLevel="1" x14ac:dyDescent="0.25">
      <c r="B366" s="58"/>
      <c r="C366" s="264">
        <v>228</v>
      </c>
      <c r="D366" s="25">
        <v>1975341.4059931659</v>
      </c>
      <c r="L366" s="19"/>
      <c r="M366" s="19"/>
      <c r="R366"/>
      <c r="S366"/>
      <c r="T366"/>
      <c r="U366"/>
      <c r="V366"/>
      <c r="W366"/>
      <c r="X366"/>
      <c r="Z366"/>
      <c r="AA366"/>
      <c r="AB366"/>
      <c r="AC366"/>
      <c r="AD366"/>
    </row>
    <row r="367" spans="2:30" hidden="1" outlineLevel="1" x14ac:dyDescent="0.25">
      <c r="B367" s="58"/>
      <c r="C367" s="264">
        <v>229</v>
      </c>
      <c r="D367" s="25">
        <v>1982306.903954152</v>
      </c>
      <c r="L367" s="19"/>
      <c r="M367" s="19"/>
      <c r="R367"/>
      <c r="S367"/>
      <c r="T367"/>
      <c r="U367"/>
      <c r="V367"/>
      <c r="W367"/>
      <c r="X367"/>
      <c r="Z367"/>
      <c r="AA367"/>
      <c r="AB367"/>
      <c r="AC367"/>
      <c r="AD367"/>
    </row>
    <row r="368" spans="2:30" hidden="1" outlineLevel="1" x14ac:dyDescent="0.25">
      <c r="B368" s="58"/>
      <c r="C368" s="264">
        <v>230</v>
      </c>
      <c r="D368" s="25">
        <v>2041311.6214934364</v>
      </c>
      <c r="L368" s="19"/>
      <c r="M368" s="19"/>
      <c r="R368"/>
      <c r="S368"/>
      <c r="T368"/>
      <c r="U368"/>
      <c r="V368"/>
      <c r="W368"/>
      <c r="X368"/>
      <c r="Z368"/>
      <c r="AA368"/>
      <c r="AB368"/>
      <c r="AC368"/>
      <c r="AD368"/>
    </row>
    <row r="369" spans="2:30" hidden="1" outlineLevel="1" x14ac:dyDescent="0.25">
      <c r="B369" s="58"/>
      <c r="C369" s="264">
        <v>231</v>
      </c>
      <c r="D369" s="25">
        <v>2076143.7311536884</v>
      </c>
      <c r="L369" s="19"/>
      <c r="M369" s="19"/>
      <c r="R369"/>
      <c r="S369"/>
      <c r="T369"/>
      <c r="U369"/>
      <c r="V369"/>
      <c r="W369"/>
      <c r="X369"/>
      <c r="Z369"/>
      <c r="AA369"/>
      <c r="AB369"/>
      <c r="AC369"/>
      <c r="AD369"/>
    </row>
    <row r="370" spans="2:30" hidden="1" outlineLevel="1" x14ac:dyDescent="0.25">
      <c r="B370" s="58"/>
      <c r="C370" s="264">
        <v>232</v>
      </c>
      <c r="D370" s="25">
        <v>2048625.4149636938</v>
      </c>
      <c r="L370" s="19"/>
      <c r="M370" s="19"/>
      <c r="R370"/>
      <c r="S370"/>
      <c r="T370"/>
      <c r="U370"/>
      <c r="V370"/>
      <c r="W370"/>
      <c r="X370"/>
      <c r="Z370"/>
      <c r="AA370"/>
      <c r="AB370"/>
      <c r="AC370"/>
      <c r="AD370"/>
    </row>
    <row r="371" spans="2:30" hidden="1" outlineLevel="1" x14ac:dyDescent="0.25">
      <c r="B371" s="58"/>
      <c r="C371" s="264">
        <v>233</v>
      </c>
      <c r="D371" s="25">
        <v>2046018.2509136875</v>
      </c>
      <c r="L371" s="19"/>
      <c r="M371" s="19"/>
      <c r="R371"/>
      <c r="S371"/>
      <c r="T371"/>
      <c r="U371"/>
      <c r="V371"/>
      <c r="W371"/>
      <c r="X371"/>
      <c r="Z371"/>
      <c r="AA371"/>
      <c r="AB371"/>
      <c r="AC371"/>
      <c r="AD371"/>
    </row>
    <row r="372" spans="2:30" hidden="1" outlineLevel="1" x14ac:dyDescent="0.25">
      <c r="B372" s="58"/>
      <c r="C372" s="264">
        <v>234</v>
      </c>
      <c r="D372" s="25">
        <v>1977455.8085643784</v>
      </c>
      <c r="L372" s="19"/>
      <c r="M372" s="19"/>
      <c r="R372"/>
      <c r="S372"/>
      <c r="T372"/>
      <c r="U372"/>
      <c r="V372"/>
      <c r="W372"/>
      <c r="X372"/>
      <c r="Z372"/>
      <c r="AA372"/>
      <c r="AB372"/>
      <c r="AC372"/>
      <c r="AD372"/>
    </row>
    <row r="373" spans="2:30" hidden="1" outlineLevel="1" x14ac:dyDescent="0.25">
      <c r="B373" s="58"/>
      <c r="C373" s="264">
        <v>235</v>
      </c>
      <c r="D373" s="25">
        <v>1955540.7513848972</v>
      </c>
      <c r="L373" s="19"/>
      <c r="M373" s="19"/>
      <c r="R373"/>
      <c r="S373"/>
      <c r="T373"/>
      <c r="U373"/>
      <c r="V373"/>
      <c r="W373"/>
      <c r="X373"/>
      <c r="Z373"/>
      <c r="AA373"/>
      <c r="AB373"/>
      <c r="AC373"/>
      <c r="AD373"/>
    </row>
    <row r="374" spans="2:30" hidden="1" outlineLevel="1" x14ac:dyDescent="0.25">
      <c r="B374" s="58"/>
      <c r="C374" s="264">
        <v>236</v>
      </c>
      <c r="D374" s="25">
        <v>2075269.6429537437</v>
      </c>
      <c r="L374" s="19"/>
      <c r="M374" s="19"/>
      <c r="R374"/>
      <c r="S374"/>
      <c r="T374"/>
      <c r="U374"/>
      <c r="V374"/>
      <c r="W374"/>
      <c r="X374"/>
      <c r="Z374"/>
      <c r="AA374"/>
      <c r="AB374"/>
      <c r="AC374"/>
      <c r="AD374"/>
    </row>
    <row r="375" spans="2:30" hidden="1" outlineLevel="1" x14ac:dyDescent="0.25">
      <c r="B375" s="58"/>
      <c r="C375" s="264">
        <v>237</v>
      </c>
      <c r="D375" s="25">
        <v>2064928.4654102093</v>
      </c>
      <c r="L375" s="19"/>
      <c r="M375" s="19"/>
      <c r="R375"/>
      <c r="S375"/>
      <c r="T375"/>
      <c r="U375"/>
      <c r="V375"/>
      <c r="W375"/>
      <c r="X375"/>
      <c r="Z375"/>
      <c r="AA375"/>
      <c r="AB375"/>
      <c r="AC375"/>
      <c r="AD375"/>
    </row>
    <row r="376" spans="2:30" hidden="1" outlineLevel="1" x14ac:dyDescent="0.25">
      <c r="B376" s="58"/>
      <c r="C376" s="264">
        <v>238</v>
      </c>
      <c r="D376" s="25">
        <v>2067844.4607191519</v>
      </c>
      <c r="L376" s="19"/>
      <c r="M376" s="19"/>
      <c r="R376"/>
      <c r="S376"/>
      <c r="T376"/>
      <c r="U376"/>
      <c r="V376"/>
      <c r="W376"/>
      <c r="X376"/>
      <c r="Z376"/>
      <c r="AA376"/>
      <c r="AB376"/>
      <c r="AC376"/>
      <c r="AD376"/>
    </row>
    <row r="377" spans="2:30" hidden="1" outlineLevel="1" x14ac:dyDescent="0.25">
      <c r="B377" s="58"/>
      <c r="C377" s="264">
        <v>239</v>
      </c>
      <c r="D377" s="25">
        <v>1941261.2626787433</v>
      </c>
      <c r="L377" s="19"/>
      <c r="M377" s="19"/>
      <c r="R377"/>
      <c r="S377"/>
      <c r="T377"/>
      <c r="U377"/>
      <c r="V377"/>
      <c r="W377"/>
      <c r="X377"/>
      <c r="Z377"/>
      <c r="AA377"/>
      <c r="AB377"/>
      <c r="AC377"/>
      <c r="AD377"/>
    </row>
    <row r="378" spans="2:30" hidden="1" outlineLevel="1" x14ac:dyDescent="0.25">
      <c r="B378" s="58"/>
      <c r="C378" s="264">
        <v>240</v>
      </c>
      <c r="D378" s="25">
        <v>1962053.9638901819</v>
      </c>
      <c r="L378" s="19"/>
      <c r="M378" s="19"/>
      <c r="R378"/>
      <c r="S378"/>
      <c r="T378"/>
      <c r="U378"/>
      <c r="V378"/>
      <c r="W378"/>
      <c r="X378"/>
      <c r="Z378"/>
      <c r="AA378"/>
      <c r="AB378"/>
      <c r="AC378"/>
      <c r="AD378"/>
    </row>
    <row r="379" spans="2:30" hidden="1" outlineLevel="1" x14ac:dyDescent="0.25">
      <c r="B379" s="58"/>
      <c r="C379" s="264">
        <v>241</v>
      </c>
      <c r="D379" s="25">
        <v>1946305.5827849978</v>
      </c>
      <c r="L379" s="19"/>
      <c r="M379" s="19"/>
      <c r="R379"/>
      <c r="S379"/>
      <c r="T379"/>
      <c r="U379"/>
      <c r="V379"/>
      <c r="W379"/>
      <c r="X379"/>
      <c r="Z379"/>
      <c r="AA379"/>
      <c r="AB379"/>
      <c r="AC379"/>
      <c r="AD379"/>
    </row>
    <row r="380" spans="2:30" hidden="1" outlineLevel="1" x14ac:dyDescent="0.25">
      <c r="B380" s="58"/>
      <c r="C380" s="264">
        <v>242</v>
      </c>
      <c r="D380" s="25">
        <v>1870397.6947369743</v>
      </c>
      <c r="L380" s="19"/>
      <c r="M380" s="19"/>
      <c r="R380"/>
      <c r="S380"/>
      <c r="T380"/>
      <c r="U380"/>
      <c r="V380"/>
      <c r="W380"/>
      <c r="X380"/>
      <c r="Z380"/>
      <c r="AA380"/>
      <c r="AB380"/>
      <c r="AC380"/>
      <c r="AD380"/>
    </row>
    <row r="381" spans="2:30" hidden="1" outlineLevel="1" x14ac:dyDescent="0.25">
      <c r="B381" s="58"/>
      <c r="C381" s="264">
        <v>243</v>
      </c>
      <c r="D381" s="25">
        <v>2025262.1700120065</v>
      </c>
      <c r="L381" s="19"/>
      <c r="M381" s="19"/>
      <c r="R381"/>
      <c r="S381"/>
      <c r="T381"/>
      <c r="U381"/>
      <c r="V381"/>
      <c r="W381"/>
      <c r="X381"/>
      <c r="Z381"/>
      <c r="AA381"/>
      <c r="AB381"/>
      <c r="AC381"/>
      <c r="AD381"/>
    </row>
    <row r="382" spans="2:30" hidden="1" outlineLevel="1" x14ac:dyDescent="0.25">
      <c r="B382" s="58"/>
      <c r="C382" s="264">
        <v>244</v>
      </c>
      <c r="D382" s="25">
        <v>2025084.1387365805</v>
      </c>
      <c r="L382" s="19"/>
      <c r="M382" s="19"/>
      <c r="R382"/>
      <c r="S382"/>
      <c r="T382"/>
      <c r="U382"/>
      <c r="V382"/>
      <c r="W382"/>
      <c r="X382"/>
      <c r="Z382"/>
      <c r="AA382"/>
      <c r="AB382"/>
      <c r="AC382"/>
      <c r="AD382"/>
    </row>
    <row r="383" spans="2:30" hidden="1" outlineLevel="1" x14ac:dyDescent="0.25">
      <c r="B383" s="58"/>
      <c r="C383" s="264">
        <v>245</v>
      </c>
      <c r="D383" s="25">
        <v>1993257.6959060612</v>
      </c>
      <c r="L383" s="19"/>
      <c r="M383" s="19"/>
      <c r="R383"/>
      <c r="S383"/>
      <c r="T383"/>
      <c r="U383"/>
      <c r="V383"/>
      <c r="W383"/>
      <c r="X383"/>
      <c r="Z383"/>
      <c r="AA383"/>
      <c r="AB383"/>
      <c r="AC383"/>
      <c r="AD383"/>
    </row>
    <row r="384" spans="2:30" hidden="1" outlineLevel="1" x14ac:dyDescent="0.25">
      <c r="B384" s="58"/>
      <c r="C384" s="264">
        <v>246</v>
      </c>
      <c r="D384" s="25">
        <v>1868637.4089370314</v>
      </c>
      <c r="L384" s="19"/>
      <c r="M384" s="19"/>
      <c r="R384"/>
      <c r="S384"/>
      <c r="T384"/>
      <c r="U384"/>
      <c r="V384"/>
      <c r="W384"/>
      <c r="X384"/>
      <c r="Z384"/>
      <c r="AA384"/>
      <c r="AB384"/>
      <c r="AC384"/>
      <c r="AD384"/>
    </row>
    <row r="385" spans="2:30" hidden="1" outlineLevel="1" x14ac:dyDescent="0.25">
      <c r="B385" s="58"/>
      <c r="C385" s="264">
        <v>247</v>
      </c>
      <c r="D385" s="25">
        <v>1970154.3763850485</v>
      </c>
      <c r="L385" s="19"/>
      <c r="M385" s="19"/>
      <c r="R385"/>
      <c r="S385"/>
      <c r="T385"/>
      <c r="U385"/>
      <c r="V385"/>
      <c r="W385"/>
      <c r="X385"/>
      <c r="Z385"/>
      <c r="AA385"/>
      <c r="AB385"/>
      <c r="AC385"/>
      <c r="AD385"/>
    </row>
    <row r="386" spans="2:30" hidden="1" outlineLevel="1" x14ac:dyDescent="0.25">
      <c r="B386" s="58"/>
      <c r="C386" s="264">
        <v>248</v>
      </c>
      <c r="D386" s="25">
        <v>1855687.16402651</v>
      </c>
      <c r="L386" s="19"/>
      <c r="M386" s="19"/>
      <c r="R386"/>
      <c r="S386"/>
      <c r="T386"/>
      <c r="U386"/>
      <c r="V386"/>
      <c r="W386"/>
      <c r="X386"/>
      <c r="Z386"/>
      <c r="AA386"/>
      <c r="AB386"/>
      <c r="AC386"/>
      <c r="AD386"/>
    </row>
    <row r="387" spans="2:30" hidden="1" outlineLevel="1" x14ac:dyDescent="0.25">
      <c r="B387" s="58"/>
      <c r="C387" s="264">
        <v>249</v>
      </c>
      <c r="D387" s="25">
        <v>1901499.1460605161</v>
      </c>
      <c r="L387" s="19"/>
      <c r="M387" s="19"/>
      <c r="R387"/>
      <c r="S387"/>
      <c r="T387"/>
      <c r="U387"/>
      <c r="V387"/>
      <c r="W387"/>
      <c r="X387"/>
      <c r="Z387"/>
      <c r="AA387"/>
      <c r="AB387"/>
      <c r="AC387"/>
      <c r="AD387"/>
    </row>
    <row r="388" spans="2:30" hidden="1" outlineLevel="1" x14ac:dyDescent="0.25">
      <c r="B388" s="58"/>
      <c r="C388" s="264">
        <v>250</v>
      </c>
      <c r="D388" s="25">
        <v>1963527.1367947683</v>
      </c>
      <c r="L388" s="19"/>
      <c r="M388" s="19"/>
      <c r="R388"/>
      <c r="S388"/>
      <c r="T388"/>
      <c r="U388"/>
      <c r="V388"/>
      <c r="W388"/>
      <c r="X388"/>
      <c r="Z388"/>
      <c r="AA388"/>
      <c r="AB388"/>
      <c r="AC388"/>
      <c r="AD388"/>
    </row>
    <row r="389" spans="2:30" hidden="1" outlineLevel="1" x14ac:dyDescent="0.25">
      <c r="B389" s="58"/>
      <c r="C389" s="264">
        <v>251</v>
      </c>
      <c r="D389" s="25">
        <v>2086687.7292577107</v>
      </c>
      <c r="L389" s="19"/>
      <c r="M389" s="19"/>
      <c r="R389"/>
      <c r="S389"/>
      <c r="T389"/>
      <c r="U389"/>
      <c r="V389"/>
      <c r="W389"/>
      <c r="X389"/>
      <c r="Z389"/>
      <c r="AA389"/>
      <c r="AB389"/>
      <c r="AC389"/>
      <c r="AD389"/>
    </row>
    <row r="390" spans="2:30" hidden="1" outlineLevel="1" x14ac:dyDescent="0.25">
      <c r="B390" s="58"/>
      <c r="C390" s="264">
        <v>252</v>
      </c>
      <c r="D390" s="25">
        <v>1806792.2866233825</v>
      </c>
      <c r="L390" s="19"/>
      <c r="M390" s="19"/>
      <c r="R390"/>
      <c r="S390"/>
      <c r="T390"/>
      <c r="U390"/>
      <c r="V390"/>
      <c r="W390"/>
      <c r="X390"/>
      <c r="Z390"/>
      <c r="AA390"/>
      <c r="AB390"/>
      <c r="AC390"/>
      <c r="AD390"/>
    </row>
    <row r="391" spans="2:30" hidden="1" outlineLevel="1" x14ac:dyDescent="0.25">
      <c r="B391" s="58"/>
      <c r="C391" s="264">
        <v>253</v>
      </c>
      <c r="D391" s="25">
        <v>1995911.1194202099</v>
      </c>
      <c r="L391" s="19"/>
      <c r="M391" s="19"/>
      <c r="R391"/>
      <c r="S391"/>
      <c r="T391"/>
      <c r="U391"/>
      <c r="V391"/>
      <c r="W391"/>
      <c r="X391"/>
      <c r="Z391"/>
      <c r="AA391"/>
      <c r="AB391"/>
      <c r="AC391"/>
      <c r="AD391"/>
    </row>
    <row r="392" spans="2:30" hidden="1" outlineLevel="1" x14ac:dyDescent="0.25">
      <c r="B392" s="58"/>
      <c r="C392" s="264">
        <v>254</v>
      </c>
      <c r="D392" s="25">
        <v>2024767.2667632615</v>
      </c>
      <c r="L392" s="19"/>
      <c r="M392" s="19"/>
      <c r="R392"/>
      <c r="S392"/>
      <c r="T392"/>
      <c r="U392"/>
      <c r="V392"/>
      <c r="W392"/>
      <c r="X392"/>
      <c r="Z392"/>
      <c r="AA392"/>
      <c r="AB392"/>
      <c r="AC392"/>
      <c r="AD392"/>
    </row>
    <row r="393" spans="2:30" hidden="1" outlineLevel="1" x14ac:dyDescent="0.25">
      <c r="B393" s="58"/>
      <c r="C393" s="264">
        <v>255</v>
      </c>
      <c r="D393" s="25">
        <v>1855566.6640056251</v>
      </c>
      <c r="L393" s="19"/>
      <c r="M393" s="19"/>
      <c r="R393"/>
      <c r="S393"/>
      <c r="T393"/>
      <c r="U393"/>
      <c r="V393"/>
      <c r="W393"/>
      <c r="X393"/>
      <c r="Z393"/>
      <c r="AA393"/>
      <c r="AB393"/>
      <c r="AC393"/>
      <c r="AD393"/>
    </row>
    <row r="394" spans="2:30" hidden="1" outlineLevel="1" x14ac:dyDescent="0.25">
      <c r="B394" s="58"/>
      <c r="C394" s="264">
        <v>256</v>
      </c>
      <c r="D394" s="25">
        <v>2000011.9511661152</v>
      </c>
      <c r="L394" s="19"/>
      <c r="M394" s="19"/>
      <c r="R394"/>
      <c r="S394"/>
      <c r="T394"/>
      <c r="U394"/>
      <c r="V394"/>
      <c r="W394"/>
      <c r="X394"/>
      <c r="Z394"/>
      <c r="AA394"/>
      <c r="AB394"/>
      <c r="AC394"/>
      <c r="AD394"/>
    </row>
    <row r="395" spans="2:30" hidden="1" outlineLevel="1" x14ac:dyDescent="0.25">
      <c r="B395" s="58"/>
      <c r="C395" s="264">
        <v>257</v>
      </c>
      <c r="D395" s="25">
        <v>1940007.1724073747</v>
      </c>
      <c r="L395" s="19"/>
      <c r="M395" s="19"/>
      <c r="R395"/>
      <c r="S395"/>
      <c r="T395"/>
      <c r="U395"/>
      <c r="V395"/>
      <c r="W395"/>
      <c r="X395"/>
      <c r="Z395"/>
      <c r="AA395"/>
      <c r="AB395"/>
      <c r="AC395"/>
      <c r="AD395"/>
    </row>
    <row r="396" spans="2:30" hidden="1" outlineLevel="1" x14ac:dyDescent="0.25">
      <c r="B396" s="58"/>
      <c r="C396" s="264">
        <v>258</v>
      </c>
      <c r="D396" s="25">
        <v>1939028.094572586</v>
      </c>
      <c r="L396" s="19"/>
      <c r="M396" s="19"/>
      <c r="R396"/>
      <c r="S396"/>
      <c r="T396"/>
      <c r="U396"/>
      <c r="V396"/>
      <c r="W396"/>
      <c r="X396"/>
      <c r="Z396"/>
      <c r="AA396"/>
      <c r="AB396"/>
      <c r="AC396"/>
      <c r="AD396"/>
    </row>
    <row r="397" spans="2:30" hidden="1" outlineLevel="1" x14ac:dyDescent="0.25">
      <c r="B397" s="58"/>
      <c r="C397" s="264">
        <v>259</v>
      </c>
      <c r="D397" s="25">
        <v>2096178.457829772</v>
      </c>
      <c r="L397" s="19"/>
      <c r="M397" s="19"/>
      <c r="R397"/>
      <c r="S397"/>
      <c r="T397"/>
      <c r="U397"/>
      <c r="V397"/>
      <c r="W397"/>
      <c r="X397"/>
      <c r="Z397"/>
      <c r="AA397"/>
      <c r="AB397"/>
      <c r="AC397"/>
      <c r="AD397"/>
    </row>
    <row r="398" spans="2:30" hidden="1" outlineLevel="1" x14ac:dyDescent="0.25">
      <c r="B398" s="58"/>
      <c r="C398" s="264">
        <v>260</v>
      </c>
      <c r="D398" s="25">
        <v>2068831.4292818522</v>
      </c>
      <c r="L398" s="19"/>
      <c r="M398" s="19"/>
      <c r="R398"/>
      <c r="S398"/>
      <c r="T398"/>
      <c r="U398"/>
      <c r="V398"/>
      <c r="W398"/>
      <c r="X398"/>
      <c r="Z398"/>
      <c r="AA398"/>
      <c r="AB398"/>
      <c r="AC398"/>
      <c r="AD398"/>
    </row>
    <row r="399" spans="2:30" hidden="1" outlineLevel="1" x14ac:dyDescent="0.25">
      <c r="B399" s="58"/>
      <c r="C399" s="264">
        <v>261</v>
      </c>
      <c r="D399" s="25">
        <v>1965230.4646671042</v>
      </c>
      <c r="L399" s="19"/>
      <c r="M399" s="19"/>
      <c r="R399"/>
      <c r="S399"/>
      <c r="T399"/>
      <c r="U399"/>
      <c r="V399"/>
      <c r="W399"/>
      <c r="X399"/>
      <c r="Z399"/>
      <c r="AA399"/>
      <c r="AB399"/>
      <c r="AC399"/>
      <c r="AD399"/>
    </row>
    <row r="400" spans="2:30" hidden="1" outlineLevel="1" x14ac:dyDescent="0.25">
      <c r="B400" s="58"/>
      <c r="C400" s="264">
        <v>262</v>
      </c>
      <c r="D400" s="25">
        <v>1873860.0781905777</v>
      </c>
      <c r="L400" s="19"/>
      <c r="M400" s="19"/>
      <c r="R400"/>
      <c r="S400"/>
      <c r="T400"/>
      <c r="U400"/>
      <c r="V400"/>
      <c r="W400"/>
      <c r="X400"/>
      <c r="Z400"/>
      <c r="AA400"/>
      <c r="AB400"/>
      <c r="AC400"/>
      <c r="AD400"/>
    </row>
    <row r="401" spans="2:30" hidden="1" outlineLevel="1" x14ac:dyDescent="0.25">
      <c r="B401" s="58"/>
      <c r="C401" s="264">
        <v>263</v>
      </c>
      <c r="D401" s="25">
        <v>2029493.2103951853</v>
      </c>
      <c r="L401" s="19"/>
      <c r="M401" s="19"/>
      <c r="R401"/>
      <c r="S401"/>
      <c r="T401"/>
      <c r="U401"/>
      <c r="V401"/>
      <c r="W401"/>
      <c r="X401"/>
      <c r="Z401"/>
      <c r="AA401"/>
      <c r="AB401"/>
      <c r="AC401"/>
      <c r="AD401"/>
    </row>
    <row r="402" spans="2:30" hidden="1" outlineLevel="1" x14ac:dyDescent="0.25">
      <c r="B402" s="58"/>
      <c r="C402" s="264">
        <v>264</v>
      </c>
      <c r="D402" s="25">
        <v>1913522.6686545196</v>
      </c>
      <c r="L402" s="19"/>
      <c r="M402" s="19"/>
      <c r="R402"/>
      <c r="S402"/>
      <c r="T402"/>
      <c r="U402"/>
      <c r="V402"/>
      <c r="W402"/>
      <c r="X402"/>
      <c r="Z402"/>
      <c r="AA402"/>
      <c r="AB402"/>
      <c r="AC402"/>
      <c r="AD402"/>
    </row>
    <row r="403" spans="2:30" hidden="1" outlineLevel="1" x14ac:dyDescent="0.25">
      <c r="B403" s="58"/>
      <c r="C403" s="264">
        <v>265</v>
      </c>
      <c r="D403" s="25">
        <v>1943094.0348457424</v>
      </c>
      <c r="L403" s="19"/>
      <c r="M403" s="19"/>
      <c r="R403"/>
      <c r="S403"/>
      <c r="T403"/>
      <c r="U403"/>
      <c r="V403"/>
      <c r="W403"/>
      <c r="X403"/>
      <c r="Z403"/>
      <c r="AA403"/>
      <c r="AB403"/>
      <c r="AC403"/>
      <c r="AD403"/>
    </row>
    <row r="404" spans="2:30" hidden="1" outlineLevel="1" x14ac:dyDescent="0.25">
      <c r="B404" s="58"/>
      <c r="C404" s="264">
        <v>266</v>
      </c>
      <c r="D404" s="25">
        <v>2065493.8134706509</v>
      </c>
      <c r="L404" s="19"/>
      <c r="M404" s="19"/>
      <c r="R404"/>
      <c r="S404"/>
      <c r="T404"/>
      <c r="U404"/>
      <c r="V404"/>
      <c r="W404"/>
      <c r="X404"/>
      <c r="Z404"/>
      <c r="AA404"/>
      <c r="AB404"/>
      <c r="AC404"/>
      <c r="AD404"/>
    </row>
    <row r="405" spans="2:30" hidden="1" outlineLevel="1" x14ac:dyDescent="0.25">
      <c r="B405" s="58"/>
      <c r="C405" s="264">
        <v>267</v>
      </c>
      <c r="D405" s="25">
        <v>1924181.9848454758</v>
      </c>
      <c r="L405" s="19"/>
      <c r="M405" s="19"/>
      <c r="R405"/>
      <c r="S405"/>
      <c r="T405"/>
      <c r="U405"/>
      <c r="V405"/>
      <c r="W405"/>
      <c r="X405"/>
      <c r="Z405"/>
      <c r="AA405"/>
      <c r="AB405"/>
      <c r="AC405"/>
      <c r="AD405"/>
    </row>
    <row r="406" spans="2:30" hidden="1" outlineLevel="1" x14ac:dyDescent="0.25">
      <c r="B406" s="58"/>
      <c r="C406" s="264">
        <v>268</v>
      </c>
      <c r="D406" s="25">
        <v>2043600.7345218472</v>
      </c>
      <c r="L406" s="19"/>
      <c r="M406" s="19"/>
      <c r="R406"/>
      <c r="S406"/>
      <c r="T406"/>
      <c r="U406"/>
      <c r="V406"/>
      <c r="W406"/>
      <c r="X406"/>
      <c r="Z406"/>
      <c r="AA406"/>
      <c r="AB406"/>
      <c r="AC406"/>
      <c r="AD406"/>
    </row>
    <row r="407" spans="2:30" hidden="1" outlineLevel="1" x14ac:dyDescent="0.25">
      <c r="B407" s="58"/>
      <c r="C407" s="264">
        <v>269</v>
      </c>
      <c r="D407" s="25">
        <v>1863621.6498575211</v>
      </c>
      <c r="L407" s="19"/>
      <c r="M407" s="19"/>
      <c r="R407"/>
      <c r="S407"/>
      <c r="T407"/>
      <c r="U407"/>
      <c r="V407"/>
      <c r="W407"/>
      <c r="X407"/>
      <c r="Z407"/>
      <c r="AA407"/>
      <c r="AB407"/>
      <c r="AC407"/>
      <c r="AD407"/>
    </row>
    <row r="408" spans="2:30" hidden="1" outlineLevel="1" x14ac:dyDescent="0.25">
      <c r="B408" s="58"/>
      <c r="C408" s="264">
        <v>270</v>
      </c>
      <c r="D408" s="25">
        <v>1909651.0842728335</v>
      </c>
      <c r="L408" s="19"/>
      <c r="M408" s="19"/>
      <c r="R408"/>
      <c r="S408"/>
      <c r="T408"/>
      <c r="U408"/>
      <c r="V408"/>
      <c r="W408"/>
      <c r="X408"/>
      <c r="Z408"/>
      <c r="AA408"/>
      <c r="AB408"/>
      <c r="AC408"/>
      <c r="AD408"/>
    </row>
    <row r="409" spans="2:30" hidden="1" outlineLevel="1" x14ac:dyDescent="0.25">
      <c r="B409" s="58"/>
      <c r="C409" s="264">
        <v>271</v>
      </c>
      <c r="D409" s="25">
        <v>1848436.7969365208</v>
      </c>
      <c r="L409" s="19"/>
      <c r="M409" s="19"/>
      <c r="R409"/>
      <c r="S409"/>
      <c r="T409"/>
      <c r="U409"/>
      <c r="V409"/>
      <c r="W409"/>
      <c r="X409"/>
      <c r="Z409"/>
      <c r="AA409"/>
      <c r="AB409"/>
      <c r="AC409"/>
      <c r="AD409"/>
    </row>
    <row r="410" spans="2:30" hidden="1" outlineLevel="1" x14ac:dyDescent="0.25">
      <c r="B410" s="58"/>
      <c r="C410" s="264">
        <v>272</v>
      </c>
      <c r="D410" s="25">
        <v>2076273.2994460203</v>
      </c>
      <c r="L410" s="19"/>
      <c r="M410" s="19"/>
      <c r="R410"/>
      <c r="S410"/>
      <c r="T410"/>
      <c r="U410"/>
      <c r="V410"/>
      <c r="W410"/>
      <c r="X410"/>
      <c r="Z410"/>
      <c r="AA410"/>
      <c r="AB410"/>
      <c r="AC410"/>
      <c r="AD410"/>
    </row>
    <row r="411" spans="2:30" hidden="1" outlineLevel="1" x14ac:dyDescent="0.25">
      <c r="B411" s="58"/>
      <c r="C411" s="264">
        <v>273</v>
      </c>
      <c r="D411" s="25">
        <v>1880602.468536851</v>
      </c>
      <c r="L411" s="19"/>
      <c r="M411" s="19"/>
      <c r="R411"/>
      <c r="S411"/>
      <c r="T411"/>
      <c r="U411"/>
      <c r="V411"/>
      <c r="W411"/>
      <c r="X411"/>
      <c r="Z411"/>
      <c r="AA411"/>
      <c r="AB411"/>
      <c r="AC411"/>
      <c r="AD411"/>
    </row>
    <row r="412" spans="2:30" hidden="1" outlineLevel="1" x14ac:dyDescent="0.25">
      <c r="B412" s="58"/>
      <c r="C412" s="264">
        <v>274</v>
      </c>
      <c r="D412" s="25">
        <v>1840679.4716334445</v>
      </c>
      <c r="L412" s="19"/>
      <c r="M412" s="19"/>
      <c r="R412"/>
      <c r="S412"/>
      <c r="T412"/>
      <c r="U412"/>
      <c r="V412"/>
      <c r="W412"/>
      <c r="X412"/>
      <c r="Z412"/>
      <c r="AA412"/>
      <c r="AB412"/>
      <c r="AC412"/>
      <c r="AD412"/>
    </row>
    <row r="413" spans="2:30" hidden="1" outlineLevel="1" x14ac:dyDescent="0.25">
      <c r="B413" s="58"/>
      <c r="C413" s="264">
        <v>275</v>
      </c>
      <c r="D413" s="25">
        <v>1933725.3301012614</v>
      </c>
      <c r="L413" s="19"/>
      <c r="M413" s="19"/>
      <c r="R413"/>
      <c r="S413"/>
      <c r="T413"/>
      <c r="U413"/>
      <c r="V413"/>
      <c r="W413"/>
      <c r="X413"/>
      <c r="Z413"/>
      <c r="AA413"/>
      <c r="AB413"/>
      <c r="AC413"/>
      <c r="AD413"/>
    </row>
    <row r="414" spans="2:30" hidden="1" outlineLevel="1" x14ac:dyDescent="0.25">
      <c r="B414" s="58"/>
      <c r="C414" s="264">
        <v>276</v>
      </c>
      <c r="D414" s="25">
        <v>2004868.8677790584</v>
      </c>
      <c r="L414" s="19"/>
      <c r="M414" s="19"/>
      <c r="R414"/>
      <c r="S414"/>
      <c r="T414"/>
      <c r="U414"/>
      <c r="V414"/>
      <c r="W414"/>
      <c r="X414"/>
      <c r="Z414"/>
      <c r="AA414"/>
      <c r="AB414"/>
      <c r="AC414"/>
      <c r="AD414"/>
    </row>
    <row r="415" spans="2:30" hidden="1" outlineLevel="1" x14ac:dyDescent="0.25">
      <c r="B415" s="58"/>
      <c r="C415" s="264">
        <v>277</v>
      </c>
      <c r="D415" s="25">
        <v>1950345.0066710236</v>
      </c>
      <c r="L415" s="19"/>
      <c r="M415" s="19"/>
      <c r="R415"/>
      <c r="S415"/>
      <c r="T415"/>
      <c r="U415"/>
      <c r="V415"/>
      <c r="W415"/>
      <c r="X415"/>
      <c r="Z415"/>
      <c r="AA415"/>
      <c r="AB415"/>
      <c r="AC415"/>
      <c r="AD415"/>
    </row>
    <row r="416" spans="2:30" hidden="1" outlineLevel="1" x14ac:dyDescent="0.25">
      <c r="B416" s="58"/>
      <c r="C416" s="264">
        <v>278</v>
      </c>
      <c r="D416" s="25">
        <v>2050791.3228715104</v>
      </c>
      <c r="L416" s="19"/>
      <c r="M416" s="19"/>
      <c r="R416"/>
      <c r="S416"/>
      <c r="T416"/>
      <c r="U416"/>
      <c r="V416"/>
      <c r="W416"/>
      <c r="X416"/>
      <c r="Z416"/>
      <c r="AA416"/>
      <c r="AB416"/>
      <c r="AC416"/>
      <c r="AD416"/>
    </row>
    <row r="417" spans="2:30" hidden="1" outlineLevel="1" x14ac:dyDescent="0.25">
      <c r="B417" s="58"/>
      <c r="C417" s="264">
        <v>279</v>
      </c>
      <c r="D417" s="25">
        <v>1961038.3418202838</v>
      </c>
      <c r="L417" s="19"/>
      <c r="M417" s="19"/>
      <c r="R417"/>
      <c r="S417"/>
      <c r="T417"/>
      <c r="U417"/>
      <c r="V417"/>
      <c r="W417"/>
      <c r="X417"/>
      <c r="Z417"/>
      <c r="AA417"/>
      <c r="AB417"/>
      <c r="AC417"/>
      <c r="AD417"/>
    </row>
    <row r="418" spans="2:30" hidden="1" outlineLevel="1" x14ac:dyDescent="0.25">
      <c r="B418" s="58"/>
      <c r="C418" s="264">
        <v>280</v>
      </c>
      <c r="D418" s="25">
        <v>1933305.893757524</v>
      </c>
      <c r="L418" s="19"/>
      <c r="M418" s="19"/>
      <c r="R418"/>
      <c r="S418"/>
      <c r="T418"/>
      <c r="U418"/>
      <c r="V418"/>
      <c r="W418"/>
      <c r="X418"/>
      <c r="Z418"/>
      <c r="AA418"/>
      <c r="AB418"/>
      <c r="AC418"/>
      <c r="AD418"/>
    </row>
    <row r="419" spans="2:30" hidden="1" outlineLevel="1" x14ac:dyDescent="0.25">
      <c r="B419" s="58"/>
      <c r="C419" s="264">
        <v>281</v>
      </c>
      <c r="D419" s="25">
        <v>1898437.244623825</v>
      </c>
      <c r="L419" s="19"/>
      <c r="M419" s="19"/>
      <c r="R419"/>
      <c r="S419"/>
      <c r="T419"/>
      <c r="U419"/>
      <c r="V419"/>
      <c r="W419"/>
      <c r="X419"/>
      <c r="Z419"/>
      <c r="AA419"/>
      <c r="AB419"/>
      <c r="AC419"/>
      <c r="AD419"/>
    </row>
    <row r="420" spans="2:30" hidden="1" outlineLevel="1" x14ac:dyDescent="0.25">
      <c r="B420" s="58"/>
      <c r="C420" s="264">
        <v>282</v>
      </c>
      <c r="D420" s="25">
        <v>1809729.3784127247</v>
      </c>
      <c r="L420" s="19"/>
      <c r="M420" s="19"/>
      <c r="R420"/>
      <c r="S420"/>
      <c r="T420"/>
      <c r="U420"/>
      <c r="V420"/>
      <c r="W420"/>
      <c r="X420"/>
      <c r="Z420"/>
      <c r="AA420"/>
      <c r="AB420"/>
      <c r="AC420"/>
      <c r="AD420"/>
    </row>
    <row r="421" spans="2:30" hidden="1" outlineLevel="1" x14ac:dyDescent="0.25">
      <c r="B421" s="58"/>
      <c r="C421" s="264">
        <v>283</v>
      </c>
      <c r="D421" s="25">
        <v>1899817.6389824762</v>
      </c>
      <c r="L421" s="19"/>
      <c r="M421" s="19"/>
      <c r="R421"/>
      <c r="S421"/>
      <c r="T421"/>
      <c r="U421"/>
      <c r="V421"/>
      <c r="W421"/>
      <c r="X421"/>
      <c r="Z421"/>
      <c r="AA421"/>
      <c r="AB421"/>
      <c r="AC421"/>
      <c r="AD421"/>
    </row>
    <row r="422" spans="2:30" hidden="1" outlineLevel="1" x14ac:dyDescent="0.25">
      <c r="B422" s="58"/>
      <c r="C422" s="264">
        <v>284</v>
      </c>
      <c r="D422" s="25">
        <v>2067603.5326341335</v>
      </c>
      <c r="L422" s="19"/>
      <c r="M422" s="19"/>
      <c r="R422"/>
      <c r="S422"/>
      <c r="T422"/>
      <c r="U422"/>
      <c r="V422"/>
      <c r="W422"/>
      <c r="X422"/>
      <c r="Z422"/>
      <c r="AA422"/>
      <c r="AB422"/>
      <c r="AC422"/>
      <c r="AD422"/>
    </row>
    <row r="423" spans="2:30" hidden="1" outlineLevel="1" x14ac:dyDescent="0.25">
      <c r="B423" s="58"/>
      <c r="C423" s="264">
        <v>285</v>
      </c>
      <c r="D423" s="25">
        <v>2016796.4815095053</v>
      </c>
      <c r="L423" s="19"/>
      <c r="M423" s="19"/>
      <c r="R423"/>
      <c r="S423"/>
      <c r="T423"/>
      <c r="U423"/>
      <c r="V423"/>
      <c r="W423"/>
      <c r="X423"/>
      <c r="Z423"/>
      <c r="AA423"/>
      <c r="AB423"/>
      <c r="AC423"/>
      <c r="AD423"/>
    </row>
    <row r="424" spans="2:30" hidden="1" outlineLevel="1" x14ac:dyDescent="0.25">
      <c r="B424" s="58"/>
      <c r="C424" s="264">
        <v>286</v>
      </c>
      <c r="D424" s="25">
        <v>1771093.9376004762</v>
      </c>
      <c r="L424" s="19"/>
      <c r="M424" s="19"/>
      <c r="R424"/>
      <c r="S424"/>
      <c r="T424"/>
      <c r="U424"/>
      <c r="V424"/>
      <c r="W424"/>
      <c r="X424"/>
      <c r="Z424"/>
      <c r="AA424"/>
      <c r="AB424"/>
      <c r="AC424"/>
      <c r="AD424"/>
    </row>
    <row r="425" spans="2:30" hidden="1" outlineLevel="1" x14ac:dyDescent="0.25">
      <c r="B425" s="58"/>
      <c r="C425" s="264">
        <v>287</v>
      </c>
      <c r="D425" s="25">
        <v>2032024.0357308821</v>
      </c>
      <c r="L425" s="19"/>
      <c r="M425" s="19"/>
      <c r="R425"/>
      <c r="S425"/>
      <c r="T425"/>
      <c r="U425"/>
      <c r="V425"/>
      <c r="W425"/>
      <c r="X425"/>
      <c r="Z425"/>
      <c r="AA425"/>
      <c r="AB425"/>
      <c r="AC425"/>
      <c r="AD425"/>
    </row>
    <row r="426" spans="2:30" hidden="1" outlineLevel="1" x14ac:dyDescent="0.25">
      <c r="B426" s="58"/>
      <c r="C426" s="264">
        <v>288</v>
      </c>
      <c r="D426" s="25">
        <v>1977646.8155801808</v>
      </c>
      <c r="L426" s="19"/>
      <c r="M426" s="19"/>
      <c r="R426"/>
      <c r="S426"/>
      <c r="T426"/>
      <c r="U426"/>
      <c r="V426"/>
      <c r="W426"/>
      <c r="X426"/>
      <c r="Z426"/>
      <c r="AA426"/>
      <c r="AB426"/>
      <c r="AC426"/>
      <c r="AD426"/>
    </row>
    <row r="427" spans="2:30" hidden="1" outlineLevel="1" x14ac:dyDescent="0.25">
      <c r="B427" s="58"/>
      <c r="C427" s="264">
        <v>289</v>
      </c>
      <c r="D427" s="25">
        <v>2036708.9980083322</v>
      </c>
      <c r="L427" s="19"/>
      <c r="M427" s="19"/>
      <c r="R427"/>
      <c r="S427"/>
      <c r="T427"/>
      <c r="U427"/>
      <c r="V427"/>
      <c r="W427"/>
      <c r="X427"/>
      <c r="Z427"/>
      <c r="AA427"/>
      <c r="AB427"/>
      <c r="AC427"/>
      <c r="AD427"/>
    </row>
    <row r="428" spans="2:30" hidden="1" outlineLevel="1" x14ac:dyDescent="0.25">
      <c r="B428" s="58"/>
      <c r="C428" s="264">
        <v>290</v>
      </c>
      <c r="D428" s="25">
        <v>1897798.3789705606</v>
      </c>
      <c r="L428" s="19"/>
      <c r="M428" s="19"/>
      <c r="R428"/>
      <c r="S428"/>
      <c r="T428"/>
      <c r="U428"/>
      <c r="V428"/>
      <c r="W428"/>
      <c r="X428"/>
      <c r="Z428"/>
      <c r="AA428"/>
      <c r="AB428"/>
      <c r="AC428"/>
      <c r="AD428"/>
    </row>
    <row r="429" spans="2:30" hidden="1" outlineLevel="1" x14ac:dyDescent="0.25">
      <c r="B429" s="58"/>
      <c r="C429" s="264">
        <v>291</v>
      </c>
      <c r="D429" s="25">
        <v>2029651.1510588331</v>
      </c>
      <c r="L429" s="19"/>
      <c r="M429" s="19"/>
      <c r="R429"/>
      <c r="S429"/>
      <c r="T429"/>
      <c r="U429"/>
      <c r="V429"/>
      <c r="W429"/>
      <c r="X429"/>
      <c r="Z429"/>
      <c r="AA429"/>
      <c r="AB429"/>
      <c r="AC429"/>
      <c r="AD429"/>
    </row>
    <row r="430" spans="2:30" hidden="1" outlineLevel="1" x14ac:dyDescent="0.25">
      <c r="B430" s="58"/>
      <c r="C430" s="264">
        <v>292</v>
      </c>
      <c r="D430" s="25">
        <v>1980243.7506278018</v>
      </c>
      <c r="L430" s="19"/>
      <c r="M430" s="19"/>
      <c r="R430"/>
      <c r="S430"/>
      <c r="T430"/>
      <c r="U430"/>
      <c r="V430"/>
      <c r="W430"/>
      <c r="X430"/>
      <c r="Z430"/>
      <c r="AA430"/>
      <c r="AB430"/>
      <c r="AC430"/>
      <c r="AD430"/>
    </row>
    <row r="431" spans="2:30" hidden="1" outlineLevel="1" x14ac:dyDescent="0.25">
      <c r="B431" s="58"/>
      <c r="C431" s="264">
        <v>293</v>
      </c>
      <c r="D431" s="25">
        <v>1898273.8477003714</v>
      </c>
      <c r="L431" s="19"/>
      <c r="M431" s="19"/>
      <c r="R431"/>
      <c r="S431"/>
      <c r="T431"/>
      <c r="U431"/>
      <c r="V431"/>
      <c r="W431"/>
      <c r="X431"/>
      <c r="Z431"/>
      <c r="AA431"/>
      <c r="AB431"/>
      <c r="AC431"/>
      <c r="AD431"/>
    </row>
    <row r="432" spans="2:30" hidden="1" outlineLevel="1" x14ac:dyDescent="0.25">
      <c r="B432" s="58"/>
      <c r="C432" s="264">
        <v>294</v>
      </c>
      <c r="D432" s="25">
        <v>1912450.3902290259</v>
      </c>
      <c r="L432" s="19"/>
      <c r="M432" s="19"/>
      <c r="R432"/>
      <c r="S432"/>
      <c r="T432"/>
      <c r="U432"/>
      <c r="V432"/>
      <c r="W432"/>
      <c r="X432"/>
      <c r="Z432"/>
      <c r="AA432"/>
      <c r="AB432"/>
      <c r="AC432"/>
      <c r="AD432"/>
    </row>
    <row r="433" spans="2:30" hidden="1" outlineLevel="1" x14ac:dyDescent="0.25">
      <c r="B433" s="58"/>
      <c r="C433" s="264">
        <v>295</v>
      </c>
      <c r="D433" s="25">
        <v>1993563.4069002499</v>
      </c>
      <c r="L433" s="19"/>
      <c r="M433" s="19"/>
      <c r="R433"/>
      <c r="S433"/>
      <c r="T433"/>
      <c r="U433"/>
      <c r="V433"/>
      <c r="W433"/>
      <c r="X433"/>
      <c r="Z433"/>
      <c r="AA433"/>
      <c r="AB433"/>
      <c r="AC433"/>
      <c r="AD433"/>
    </row>
    <row r="434" spans="2:30" hidden="1" outlineLevel="1" x14ac:dyDescent="0.25">
      <c r="B434" s="58"/>
      <c r="C434" s="264">
        <v>296</v>
      </c>
      <c r="D434" s="25">
        <v>1976724.276699645</v>
      </c>
      <c r="L434" s="19"/>
      <c r="M434" s="19"/>
      <c r="R434"/>
      <c r="S434"/>
      <c r="T434"/>
      <c r="U434"/>
      <c r="V434"/>
      <c r="W434"/>
      <c r="X434"/>
      <c r="Z434"/>
      <c r="AA434"/>
      <c r="AB434"/>
      <c r="AC434"/>
      <c r="AD434"/>
    </row>
    <row r="435" spans="2:30" hidden="1" outlineLevel="1" x14ac:dyDescent="0.25">
      <c r="B435" s="58"/>
      <c r="C435" s="264">
        <v>297</v>
      </c>
      <c r="D435" s="25">
        <v>1971320.318208544</v>
      </c>
      <c r="L435" s="19"/>
      <c r="M435" s="19"/>
      <c r="R435"/>
      <c r="S435"/>
      <c r="T435"/>
      <c r="U435"/>
      <c r="V435"/>
      <c r="W435"/>
      <c r="X435"/>
      <c r="Z435"/>
      <c r="AA435"/>
      <c r="AB435"/>
      <c r="AC435"/>
      <c r="AD435"/>
    </row>
    <row r="436" spans="2:30" hidden="1" outlineLevel="1" x14ac:dyDescent="0.25">
      <c r="B436" s="58"/>
      <c r="C436" s="264">
        <v>298</v>
      </c>
      <c r="D436" s="25">
        <v>2054629.764931926</v>
      </c>
      <c r="L436" s="19"/>
      <c r="M436" s="19"/>
      <c r="R436"/>
      <c r="S436"/>
      <c r="T436"/>
      <c r="U436"/>
      <c r="V436"/>
      <c r="W436"/>
      <c r="X436"/>
      <c r="Z436"/>
      <c r="AA436"/>
      <c r="AB436"/>
      <c r="AC436"/>
      <c r="AD436"/>
    </row>
    <row r="437" spans="2:30" hidden="1" outlineLevel="1" x14ac:dyDescent="0.25">
      <c r="B437" s="58"/>
      <c r="C437" s="264">
        <v>299</v>
      </c>
      <c r="D437" s="25">
        <v>2014658.0426378218</v>
      </c>
      <c r="L437" s="19"/>
      <c r="M437" s="19"/>
      <c r="R437"/>
      <c r="S437"/>
      <c r="T437"/>
      <c r="U437"/>
      <c r="V437"/>
      <c r="W437"/>
      <c r="X437"/>
      <c r="Z437"/>
      <c r="AA437"/>
      <c r="AB437"/>
      <c r="AC437"/>
      <c r="AD437"/>
    </row>
    <row r="438" spans="2:30" hidden="1" outlineLevel="1" x14ac:dyDescent="0.25">
      <c r="B438" s="58"/>
      <c r="C438" s="264">
        <v>300</v>
      </c>
      <c r="D438" s="25">
        <v>1969843.2125094505</v>
      </c>
      <c r="L438" s="19"/>
      <c r="M438" s="19"/>
      <c r="R438"/>
      <c r="S438"/>
      <c r="T438"/>
      <c r="U438"/>
      <c r="V438"/>
      <c r="W438"/>
      <c r="X438"/>
      <c r="Z438"/>
      <c r="AA438"/>
      <c r="AB438"/>
      <c r="AC438"/>
      <c r="AD438"/>
    </row>
    <row r="439" spans="2:30" hidden="1" outlineLevel="1" x14ac:dyDescent="0.25">
      <c r="B439" s="58"/>
      <c r="C439" s="264">
        <v>301</v>
      </c>
      <c r="D439" s="25">
        <v>1917848.374373937</v>
      </c>
      <c r="L439" s="19"/>
      <c r="M439" s="19"/>
      <c r="R439"/>
      <c r="S439"/>
      <c r="T439"/>
      <c r="U439"/>
      <c r="V439"/>
      <c r="W439"/>
      <c r="X439"/>
      <c r="Z439"/>
      <c r="AA439"/>
      <c r="AB439"/>
      <c r="AC439"/>
      <c r="AD439"/>
    </row>
    <row r="440" spans="2:30" hidden="1" outlineLevel="1" x14ac:dyDescent="0.25">
      <c r="B440" s="58"/>
      <c r="C440" s="264">
        <v>302</v>
      </c>
      <c r="D440" s="25">
        <v>1940020.9141203677</v>
      </c>
      <c r="L440" s="19"/>
      <c r="M440" s="19"/>
      <c r="R440"/>
      <c r="S440"/>
      <c r="T440"/>
      <c r="U440"/>
      <c r="V440"/>
      <c r="W440"/>
      <c r="X440"/>
      <c r="Z440"/>
      <c r="AA440"/>
      <c r="AB440"/>
      <c r="AC440"/>
      <c r="AD440"/>
    </row>
    <row r="441" spans="2:30" hidden="1" outlineLevel="1" x14ac:dyDescent="0.25">
      <c r="B441" s="58"/>
      <c r="C441" s="264">
        <v>303</v>
      </c>
      <c r="D441" s="25">
        <v>1972721.5746967499</v>
      </c>
      <c r="L441" s="19"/>
      <c r="M441" s="19"/>
      <c r="R441"/>
      <c r="S441"/>
      <c r="T441"/>
      <c r="U441"/>
      <c r="V441"/>
      <c r="W441"/>
      <c r="X441"/>
      <c r="Z441"/>
      <c r="AA441"/>
      <c r="AB441"/>
      <c r="AC441"/>
      <c r="AD441"/>
    </row>
    <row r="442" spans="2:30" hidden="1" outlineLevel="1" x14ac:dyDescent="0.25">
      <c r="B442" s="58"/>
      <c r="C442" s="264">
        <v>304</v>
      </c>
      <c r="D442" s="25">
        <v>1916292.5612256853</v>
      </c>
      <c r="L442" s="19"/>
      <c r="M442" s="19"/>
      <c r="R442"/>
      <c r="S442"/>
      <c r="T442"/>
      <c r="U442"/>
      <c r="V442"/>
      <c r="W442"/>
      <c r="X442"/>
      <c r="Z442"/>
      <c r="AA442"/>
      <c r="AB442"/>
      <c r="AC442"/>
      <c r="AD442"/>
    </row>
    <row r="443" spans="2:30" hidden="1" outlineLevel="1" x14ac:dyDescent="0.25">
      <c r="B443" s="58"/>
      <c r="C443" s="264">
        <v>305</v>
      </c>
      <c r="D443" s="25">
        <v>2034175.1751939077</v>
      </c>
      <c r="L443" s="19"/>
      <c r="M443" s="19"/>
      <c r="R443"/>
      <c r="S443"/>
      <c r="T443"/>
      <c r="U443"/>
      <c r="V443"/>
      <c r="W443"/>
      <c r="X443"/>
      <c r="Z443"/>
      <c r="AA443"/>
      <c r="AB443"/>
      <c r="AC443"/>
      <c r="AD443"/>
    </row>
    <row r="444" spans="2:30" hidden="1" outlineLevel="1" x14ac:dyDescent="0.25">
      <c r="B444" s="58"/>
      <c r="C444" s="264">
        <v>306</v>
      </c>
      <c r="D444" s="25">
        <v>2066783.6171086128</v>
      </c>
      <c r="L444" s="19"/>
      <c r="M444" s="19"/>
      <c r="R444"/>
      <c r="S444"/>
      <c r="T444"/>
      <c r="U444"/>
      <c r="V444"/>
      <c r="W444"/>
      <c r="X444"/>
      <c r="Z444"/>
      <c r="AA444"/>
      <c r="AB444"/>
      <c r="AC444"/>
      <c r="AD444"/>
    </row>
    <row r="445" spans="2:30" hidden="1" outlineLevel="1" x14ac:dyDescent="0.25">
      <c r="B445" s="58"/>
      <c r="C445" s="264">
        <v>307</v>
      </c>
      <c r="D445" s="25">
        <v>2112669.5630785492</v>
      </c>
      <c r="L445" s="19"/>
      <c r="M445" s="19"/>
      <c r="R445"/>
      <c r="S445"/>
      <c r="T445"/>
      <c r="U445"/>
      <c r="V445"/>
      <c r="W445"/>
      <c r="X445"/>
      <c r="Z445"/>
      <c r="AA445"/>
      <c r="AB445"/>
      <c r="AC445"/>
      <c r="AD445"/>
    </row>
    <row r="446" spans="2:30" hidden="1" outlineLevel="1" x14ac:dyDescent="0.25">
      <c r="B446" s="58"/>
      <c r="C446" s="264">
        <v>308</v>
      </c>
      <c r="D446" s="25">
        <v>2029070.8028953695</v>
      </c>
      <c r="L446" s="19"/>
      <c r="M446" s="19"/>
      <c r="R446"/>
      <c r="S446"/>
      <c r="T446"/>
      <c r="U446"/>
      <c r="V446"/>
      <c r="W446"/>
      <c r="X446"/>
      <c r="Z446"/>
      <c r="AA446"/>
      <c r="AB446"/>
      <c r="AC446"/>
      <c r="AD446"/>
    </row>
    <row r="447" spans="2:30" hidden="1" outlineLevel="1" x14ac:dyDescent="0.25">
      <c r="B447" s="58"/>
      <c r="C447" s="264">
        <v>309</v>
      </c>
      <c r="D447" s="25">
        <v>1998681.3076530113</v>
      </c>
      <c r="L447" s="19"/>
      <c r="M447" s="19"/>
      <c r="R447"/>
      <c r="S447"/>
      <c r="T447"/>
      <c r="U447"/>
      <c r="V447"/>
      <c r="W447"/>
      <c r="X447"/>
      <c r="Z447"/>
      <c r="AA447"/>
      <c r="AB447"/>
      <c r="AC447"/>
      <c r="AD447"/>
    </row>
    <row r="448" spans="2:30" hidden="1" outlineLevel="1" x14ac:dyDescent="0.25">
      <c r="B448" s="58"/>
      <c r="C448" s="264">
        <v>310</v>
      </c>
      <c r="D448" s="25">
        <v>1835698.0846947292</v>
      </c>
      <c r="L448" s="19"/>
      <c r="M448" s="19"/>
      <c r="R448"/>
      <c r="S448"/>
      <c r="T448"/>
      <c r="U448"/>
      <c r="V448"/>
      <c r="W448"/>
      <c r="X448"/>
      <c r="Z448"/>
      <c r="AA448"/>
      <c r="AB448"/>
      <c r="AC448"/>
      <c r="AD448"/>
    </row>
    <row r="449" spans="2:30" hidden="1" outlineLevel="1" x14ac:dyDescent="0.25">
      <c r="B449" s="58"/>
      <c r="C449" s="264">
        <v>311</v>
      </c>
      <c r="D449" s="25">
        <v>2055101.8189211329</v>
      </c>
      <c r="L449" s="19"/>
      <c r="M449" s="19"/>
      <c r="R449"/>
      <c r="S449"/>
      <c r="T449"/>
      <c r="U449"/>
      <c r="V449"/>
      <c r="W449"/>
      <c r="X449"/>
      <c r="Z449"/>
      <c r="AA449"/>
      <c r="AB449"/>
      <c r="AC449"/>
      <c r="AD449"/>
    </row>
    <row r="450" spans="2:30" hidden="1" outlineLevel="1" x14ac:dyDescent="0.25">
      <c r="B450" s="58"/>
      <c r="C450" s="264">
        <v>312</v>
      </c>
      <c r="D450" s="25">
        <v>1995975.6057320945</v>
      </c>
      <c r="L450" s="19"/>
      <c r="M450" s="19"/>
      <c r="R450"/>
      <c r="S450"/>
      <c r="T450"/>
      <c r="U450"/>
      <c r="V450"/>
      <c r="W450"/>
      <c r="X450"/>
      <c r="Z450"/>
      <c r="AA450"/>
      <c r="AB450"/>
      <c r="AC450"/>
      <c r="AD450"/>
    </row>
    <row r="451" spans="2:30" hidden="1" outlineLevel="1" x14ac:dyDescent="0.25">
      <c r="B451" s="58"/>
      <c r="C451" s="264">
        <v>313</v>
      </c>
      <c r="D451" s="25">
        <v>1975854.7447458929</v>
      </c>
      <c r="L451" s="19"/>
      <c r="M451" s="19"/>
      <c r="R451"/>
      <c r="S451"/>
      <c r="T451"/>
      <c r="U451"/>
      <c r="V451"/>
      <c r="W451"/>
      <c r="X451"/>
      <c r="Z451"/>
      <c r="AA451"/>
      <c r="AB451"/>
      <c r="AC451"/>
      <c r="AD451"/>
    </row>
    <row r="452" spans="2:30" hidden="1" outlineLevel="1" x14ac:dyDescent="0.25">
      <c r="B452" s="58"/>
      <c r="C452" s="264">
        <v>314</v>
      </c>
      <c r="D452" s="25">
        <v>2068947.6559446794</v>
      </c>
      <c r="L452" s="19"/>
      <c r="M452" s="19"/>
      <c r="R452"/>
      <c r="S452"/>
      <c r="T452"/>
      <c r="U452"/>
      <c r="V452"/>
      <c r="W452"/>
      <c r="X452"/>
      <c r="Z452"/>
      <c r="AA452"/>
      <c r="AB452"/>
      <c r="AC452"/>
      <c r="AD452"/>
    </row>
    <row r="453" spans="2:30" hidden="1" outlineLevel="1" x14ac:dyDescent="0.25">
      <c r="B453" s="58"/>
      <c r="C453" s="264">
        <v>315</v>
      </c>
      <c r="D453" s="25">
        <v>2066378.0078220479</v>
      </c>
      <c r="L453" s="19"/>
      <c r="M453" s="19"/>
      <c r="R453"/>
      <c r="S453"/>
      <c r="T453"/>
      <c r="U453"/>
      <c r="V453"/>
      <c r="W453"/>
      <c r="X453"/>
      <c r="Z453"/>
      <c r="AA453"/>
      <c r="AB453"/>
      <c r="AC453"/>
      <c r="AD453"/>
    </row>
    <row r="454" spans="2:30" hidden="1" outlineLevel="1" x14ac:dyDescent="0.25">
      <c r="B454" s="58"/>
      <c r="C454" s="264">
        <v>316</v>
      </c>
      <c r="D454" s="25">
        <v>2109377.2949203821</v>
      </c>
      <c r="L454" s="19"/>
      <c r="M454" s="19"/>
      <c r="R454"/>
      <c r="S454"/>
      <c r="T454"/>
      <c r="U454"/>
      <c r="V454"/>
      <c r="W454"/>
      <c r="X454"/>
      <c r="Z454"/>
      <c r="AA454"/>
      <c r="AB454"/>
      <c r="AC454"/>
      <c r="AD454"/>
    </row>
    <row r="455" spans="2:30" hidden="1" outlineLevel="1" x14ac:dyDescent="0.25">
      <c r="B455" s="58"/>
      <c r="C455" s="264">
        <v>317</v>
      </c>
      <c r="D455" s="25">
        <v>2022517.4785716934</v>
      </c>
      <c r="L455" s="19"/>
      <c r="M455" s="19"/>
      <c r="R455"/>
      <c r="S455"/>
      <c r="T455"/>
      <c r="U455"/>
      <c r="V455"/>
      <c r="W455"/>
      <c r="X455"/>
      <c r="Z455"/>
      <c r="AA455"/>
      <c r="AB455"/>
      <c r="AC455"/>
      <c r="AD455"/>
    </row>
    <row r="456" spans="2:30" hidden="1" outlineLevel="1" x14ac:dyDescent="0.25">
      <c r="B456" s="58"/>
      <c r="C456" s="264">
        <v>318</v>
      </c>
      <c r="D456" s="25">
        <v>1904170.1713401349</v>
      </c>
      <c r="L456" s="19"/>
      <c r="M456" s="19"/>
      <c r="R456"/>
      <c r="S456"/>
      <c r="T456"/>
      <c r="U456"/>
      <c r="V456"/>
      <c r="W456"/>
      <c r="X456"/>
      <c r="Z456"/>
      <c r="AA456"/>
      <c r="AB456"/>
      <c r="AC456"/>
      <c r="AD456"/>
    </row>
    <row r="457" spans="2:30" hidden="1" outlineLevel="1" x14ac:dyDescent="0.25">
      <c r="B457" s="58"/>
      <c r="C457" s="264">
        <v>319</v>
      </c>
      <c r="D457" s="25">
        <v>1988843.0112243169</v>
      </c>
      <c r="L457" s="19"/>
      <c r="M457" s="19"/>
      <c r="R457"/>
      <c r="S457"/>
      <c r="T457"/>
      <c r="U457"/>
      <c r="V457"/>
      <c r="W457"/>
      <c r="X457"/>
      <c r="Z457"/>
      <c r="AA457"/>
      <c r="AB457"/>
      <c r="AC457"/>
      <c r="AD457"/>
    </row>
    <row r="458" spans="2:30" hidden="1" outlineLevel="1" x14ac:dyDescent="0.25">
      <c r="B458" s="58"/>
      <c r="C458" s="264">
        <v>320</v>
      </c>
      <c r="D458" s="25">
        <v>1932775.1360521857</v>
      </c>
      <c r="L458" s="19"/>
      <c r="M458" s="19"/>
      <c r="R458"/>
      <c r="S458"/>
      <c r="T458"/>
      <c r="U458"/>
      <c r="V458"/>
      <c r="W458"/>
      <c r="X458"/>
      <c r="Z458"/>
      <c r="AA458"/>
      <c r="AB458"/>
      <c r="AC458"/>
      <c r="AD458"/>
    </row>
    <row r="459" spans="2:30" hidden="1" outlineLevel="1" x14ac:dyDescent="0.25">
      <c r="B459" s="58"/>
      <c r="C459" s="264">
        <v>321</v>
      </c>
      <c r="D459" s="25">
        <v>2035646.5397728714</v>
      </c>
      <c r="L459" s="19"/>
      <c r="M459" s="19"/>
      <c r="R459"/>
      <c r="S459"/>
      <c r="T459"/>
      <c r="U459"/>
      <c r="V459"/>
      <c r="W459"/>
      <c r="X459"/>
      <c r="Z459"/>
      <c r="AA459"/>
      <c r="AB459"/>
      <c r="AC459"/>
      <c r="AD459"/>
    </row>
    <row r="460" spans="2:30" hidden="1" outlineLevel="1" x14ac:dyDescent="0.25">
      <c r="B460" s="58"/>
      <c r="C460" s="264">
        <v>322</v>
      </c>
      <c r="D460" s="25">
        <v>1950504.2690361901</v>
      </c>
      <c r="L460" s="19"/>
      <c r="M460" s="19"/>
      <c r="R460"/>
      <c r="S460"/>
      <c r="T460"/>
      <c r="U460"/>
      <c r="V460"/>
      <c r="W460"/>
      <c r="X460"/>
      <c r="Z460"/>
      <c r="AA460"/>
      <c r="AB460"/>
      <c r="AC460"/>
      <c r="AD460"/>
    </row>
    <row r="461" spans="2:30" hidden="1" outlineLevel="1" x14ac:dyDescent="0.25">
      <c r="B461" s="58"/>
      <c r="C461" s="264">
        <v>323</v>
      </c>
      <c r="D461" s="25">
        <v>2067073.358832885</v>
      </c>
      <c r="L461" s="19"/>
      <c r="M461" s="19"/>
      <c r="R461"/>
      <c r="S461"/>
      <c r="T461"/>
      <c r="U461"/>
      <c r="V461"/>
      <c r="W461"/>
      <c r="X461"/>
      <c r="Z461"/>
      <c r="AA461"/>
      <c r="AB461"/>
      <c r="AC461"/>
      <c r="AD461"/>
    </row>
    <row r="462" spans="2:30" hidden="1" outlineLevel="1" x14ac:dyDescent="0.25">
      <c r="B462" s="58"/>
      <c r="C462" s="264">
        <v>324</v>
      </c>
      <c r="D462" s="25">
        <v>1975617.5621553208</v>
      </c>
      <c r="L462" s="19"/>
      <c r="M462" s="19"/>
      <c r="R462"/>
      <c r="S462"/>
      <c r="T462"/>
      <c r="U462"/>
      <c r="V462"/>
      <c r="W462"/>
      <c r="X462"/>
      <c r="Z462"/>
      <c r="AA462"/>
      <c r="AB462"/>
      <c r="AC462"/>
      <c r="AD462"/>
    </row>
    <row r="463" spans="2:30" hidden="1" outlineLevel="1" x14ac:dyDescent="0.25">
      <c r="B463" s="58"/>
      <c r="C463" s="264">
        <v>325</v>
      </c>
      <c r="D463" s="25">
        <v>1923260.3224207447</v>
      </c>
      <c r="L463" s="19"/>
      <c r="M463" s="19"/>
      <c r="R463"/>
      <c r="S463"/>
      <c r="T463"/>
      <c r="U463"/>
      <c r="V463"/>
      <c r="W463"/>
      <c r="X463"/>
      <c r="Z463"/>
      <c r="AA463"/>
      <c r="AB463"/>
      <c r="AC463"/>
      <c r="AD463"/>
    </row>
    <row r="464" spans="2:30" hidden="1" outlineLevel="1" x14ac:dyDescent="0.25">
      <c r="B464" s="58"/>
      <c r="C464" s="264">
        <v>326</v>
      </c>
      <c r="D464" s="25">
        <v>2077528.7567590731</v>
      </c>
      <c r="L464" s="19"/>
      <c r="M464" s="19"/>
      <c r="R464"/>
      <c r="S464"/>
      <c r="T464"/>
      <c r="U464"/>
      <c r="V464"/>
      <c r="W464"/>
      <c r="X464"/>
      <c r="Z464"/>
      <c r="AA464"/>
      <c r="AB464"/>
      <c r="AC464"/>
      <c r="AD464"/>
    </row>
    <row r="465" spans="2:30" hidden="1" outlineLevel="1" x14ac:dyDescent="0.25">
      <c r="B465" s="58"/>
      <c r="C465" s="264">
        <v>327</v>
      </c>
      <c r="D465" s="25">
        <v>1920968.3817220586</v>
      </c>
      <c r="L465" s="19"/>
      <c r="M465" s="19"/>
      <c r="R465"/>
      <c r="S465"/>
      <c r="T465"/>
      <c r="U465"/>
      <c r="V465"/>
      <c r="W465"/>
      <c r="X465"/>
      <c r="Z465"/>
      <c r="AA465"/>
      <c r="AB465"/>
      <c r="AC465"/>
      <c r="AD465"/>
    </row>
    <row r="466" spans="2:30" hidden="1" outlineLevel="1" x14ac:dyDescent="0.25">
      <c r="B466" s="58"/>
      <c r="C466" s="264">
        <v>328</v>
      </c>
      <c r="D466" s="25">
        <v>1860738.7227776628</v>
      </c>
      <c r="L466" s="19"/>
      <c r="M466" s="19"/>
      <c r="R466"/>
      <c r="S466"/>
      <c r="T466"/>
      <c r="U466"/>
      <c r="V466"/>
      <c r="W466"/>
      <c r="X466"/>
      <c r="Z466"/>
      <c r="AA466"/>
      <c r="AB466"/>
      <c r="AC466"/>
      <c r="AD466"/>
    </row>
    <row r="467" spans="2:30" hidden="1" outlineLevel="1" x14ac:dyDescent="0.25">
      <c r="B467" s="58"/>
      <c r="C467" s="264">
        <v>329</v>
      </c>
      <c r="D467" s="25">
        <v>2063346.8639399088</v>
      </c>
      <c r="L467" s="19"/>
      <c r="M467" s="19"/>
      <c r="R467"/>
      <c r="S467"/>
      <c r="T467"/>
      <c r="U467"/>
      <c r="V467"/>
      <c r="W467"/>
      <c r="X467"/>
      <c r="Z467"/>
      <c r="AA467"/>
      <c r="AB467"/>
      <c r="AC467"/>
      <c r="AD467"/>
    </row>
    <row r="468" spans="2:30" hidden="1" outlineLevel="1" x14ac:dyDescent="0.25">
      <c r="B468" s="58"/>
      <c r="C468" s="264">
        <v>330</v>
      </c>
      <c r="D468" s="25">
        <v>2080265.6080304747</v>
      </c>
      <c r="L468" s="19"/>
      <c r="M468" s="19"/>
      <c r="R468"/>
      <c r="S468"/>
      <c r="T468"/>
      <c r="U468"/>
      <c r="V468"/>
      <c r="W468"/>
      <c r="X468"/>
      <c r="Z468"/>
      <c r="AA468"/>
      <c r="AB468"/>
      <c r="AC468"/>
      <c r="AD468"/>
    </row>
    <row r="469" spans="2:30" hidden="1" outlineLevel="1" x14ac:dyDescent="0.25">
      <c r="B469" s="58"/>
      <c r="C469" s="264">
        <v>331</v>
      </c>
      <c r="D469" s="25">
        <v>2072549.6802550326</v>
      </c>
      <c r="L469" s="19"/>
      <c r="M469" s="19"/>
      <c r="R469"/>
      <c r="S469"/>
      <c r="T469"/>
      <c r="U469"/>
      <c r="V469"/>
      <c r="W469"/>
      <c r="X469"/>
      <c r="Z469"/>
      <c r="AA469"/>
      <c r="AB469"/>
      <c r="AC469"/>
      <c r="AD469"/>
    </row>
    <row r="470" spans="2:30" hidden="1" outlineLevel="1" x14ac:dyDescent="0.25">
      <c r="B470" s="58"/>
      <c r="C470" s="264">
        <v>332</v>
      </c>
      <c r="D470" s="25">
        <v>2103130.4728637589</v>
      </c>
      <c r="L470" s="19"/>
      <c r="M470" s="19"/>
      <c r="R470"/>
      <c r="S470"/>
      <c r="T470"/>
      <c r="U470"/>
      <c r="V470"/>
      <c r="W470"/>
      <c r="X470"/>
      <c r="Z470"/>
      <c r="AA470"/>
      <c r="AB470"/>
      <c r="AC470"/>
      <c r="AD470"/>
    </row>
    <row r="471" spans="2:30" hidden="1" outlineLevel="1" x14ac:dyDescent="0.25">
      <c r="B471" s="58"/>
      <c r="C471" s="264">
        <v>333</v>
      </c>
      <c r="D471" s="25">
        <v>1877641.4561320534</v>
      </c>
      <c r="L471" s="19"/>
      <c r="M471" s="19"/>
      <c r="R471"/>
      <c r="S471"/>
      <c r="T471"/>
      <c r="U471"/>
      <c r="V471"/>
      <c r="W471"/>
      <c r="X471"/>
      <c r="Z471"/>
      <c r="AA471"/>
      <c r="AB471"/>
      <c r="AC471"/>
      <c r="AD471"/>
    </row>
    <row r="472" spans="2:30" hidden="1" outlineLevel="1" x14ac:dyDescent="0.25">
      <c r="B472" s="58"/>
      <c r="C472" s="264">
        <v>334</v>
      </c>
      <c r="D472" s="25">
        <v>1990227.598747313</v>
      </c>
      <c r="L472" s="19"/>
      <c r="M472" s="19"/>
      <c r="R472"/>
      <c r="S472"/>
      <c r="T472"/>
      <c r="U472"/>
      <c r="V472"/>
      <c r="W472"/>
      <c r="X472"/>
      <c r="Z472"/>
      <c r="AA472"/>
      <c r="AB472"/>
      <c r="AC472"/>
      <c r="AD472"/>
    </row>
    <row r="473" spans="2:30" hidden="1" outlineLevel="1" x14ac:dyDescent="0.25">
      <c r="B473" s="58"/>
      <c r="C473" s="264">
        <v>335</v>
      </c>
      <c r="D473" s="25">
        <v>2062705.4530538432</v>
      </c>
      <c r="L473" s="19"/>
      <c r="M473" s="19"/>
      <c r="R473"/>
      <c r="S473"/>
      <c r="T473"/>
      <c r="U473"/>
      <c r="V473"/>
      <c r="W473"/>
      <c r="X473"/>
      <c r="Z473"/>
      <c r="AA473"/>
      <c r="AB473"/>
      <c r="AC473"/>
      <c r="AD473"/>
    </row>
    <row r="474" spans="2:30" hidden="1" outlineLevel="1" x14ac:dyDescent="0.25">
      <c r="B474" s="58"/>
      <c r="C474" s="264">
        <v>336</v>
      </c>
      <c r="D474" s="25">
        <v>2065775.4096562038</v>
      </c>
      <c r="L474" s="19"/>
      <c r="M474" s="19"/>
      <c r="R474"/>
      <c r="S474"/>
      <c r="T474"/>
      <c r="U474"/>
      <c r="V474"/>
      <c r="W474"/>
      <c r="X474"/>
      <c r="Z474"/>
      <c r="AA474"/>
      <c r="AB474"/>
      <c r="AC474"/>
      <c r="AD474"/>
    </row>
    <row r="475" spans="2:30" hidden="1" outlineLevel="1" x14ac:dyDescent="0.25">
      <c r="B475" s="58"/>
      <c r="C475" s="264">
        <v>337</v>
      </c>
      <c r="D475" s="25">
        <v>2076437.0739293844</v>
      </c>
      <c r="L475" s="19"/>
      <c r="M475" s="19"/>
      <c r="R475"/>
      <c r="S475"/>
      <c r="T475"/>
      <c r="U475"/>
      <c r="V475"/>
      <c r="W475"/>
      <c r="X475"/>
      <c r="Z475"/>
      <c r="AA475"/>
      <c r="AB475"/>
      <c r="AC475"/>
      <c r="AD475"/>
    </row>
    <row r="476" spans="2:30" hidden="1" outlineLevel="1" x14ac:dyDescent="0.25">
      <c r="B476" s="58"/>
      <c r="C476" s="264">
        <v>338</v>
      </c>
      <c r="D476" s="25">
        <v>2020489.8620960414</v>
      </c>
      <c r="L476" s="19"/>
      <c r="M476" s="19"/>
      <c r="R476"/>
      <c r="S476"/>
      <c r="T476"/>
      <c r="U476"/>
      <c r="V476"/>
      <c r="W476"/>
      <c r="X476"/>
      <c r="Z476"/>
      <c r="AA476"/>
      <c r="AB476"/>
      <c r="AC476"/>
      <c r="AD476"/>
    </row>
    <row r="477" spans="2:30" hidden="1" outlineLevel="1" x14ac:dyDescent="0.25">
      <c r="B477" s="58"/>
      <c r="C477" s="264">
        <v>339</v>
      </c>
      <c r="D477" s="25">
        <v>2042446.1057073982</v>
      </c>
      <c r="L477" s="19"/>
      <c r="M477" s="19"/>
      <c r="R477"/>
      <c r="S477"/>
      <c r="T477"/>
      <c r="U477"/>
      <c r="V477"/>
      <c r="W477"/>
      <c r="X477"/>
      <c r="Z477"/>
      <c r="AA477"/>
      <c r="AB477"/>
      <c r="AC477"/>
      <c r="AD477"/>
    </row>
    <row r="478" spans="2:30" hidden="1" outlineLevel="1" x14ac:dyDescent="0.25">
      <c r="B478" s="58"/>
      <c r="C478" s="264">
        <v>340</v>
      </c>
      <c r="D478" s="25">
        <v>2090729.5925879921</v>
      </c>
      <c r="L478" s="19"/>
      <c r="M478" s="19"/>
      <c r="R478"/>
      <c r="S478"/>
      <c r="T478"/>
      <c r="U478"/>
      <c r="V478"/>
      <c r="W478"/>
      <c r="X478"/>
      <c r="Z478"/>
      <c r="AA478"/>
      <c r="AB478"/>
      <c r="AC478"/>
      <c r="AD478"/>
    </row>
    <row r="479" spans="2:30" hidden="1" outlineLevel="1" x14ac:dyDescent="0.25">
      <c r="B479" s="58"/>
      <c r="C479" s="264">
        <v>341</v>
      </c>
      <c r="D479" s="25">
        <v>2057340.5429254044</v>
      </c>
      <c r="L479" s="19"/>
      <c r="M479" s="19"/>
      <c r="R479"/>
      <c r="S479"/>
      <c r="T479"/>
      <c r="U479"/>
      <c r="V479"/>
      <c r="W479"/>
      <c r="X479"/>
      <c r="Z479"/>
      <c r="AA479"/>
      <c r="AB479"/>
      <c r="AC479"/>
      <c r="AD479"/>
    </row>
    <row r="480" spans="2:30" hidden="1" outlineLevel="1" x14ac:dyDescent="0.25">
      <c r="B480" s="58"/>
      <c r="C480" s="264">
        <v>342</v>
      </c>
      <c r="D480" s="25">
        <v>1951474.0666956962</v>
      </c>
      <c r="L480" s="19"/>
      <c r="M480" s="19"/>
      <c r="R480"/>
      <c r="S480"/>
      <c r="T480"/>
      <c r="U480"/>
      <c r="V480"/>
      <c r="W480"/>
      <c r="X480"/>
      <c r="Z480"/>
      <c r="AA480"/>
      <c r="AB480"/>
      <c r="AC480"/>
      <c r="AD480"/>
    </row>
    <row r="481" spans="2:30" hidden="1" outlineLevel="1" x14ac:dyDescent="0.25">
      <c r="B481" s="58"/>
      <c r="C481" s="264">
        <v>343</v>
      </c>
      <c r="D481" s="25">
        <v>1906784.473388819</v>
      </c>
      <c r="L481" s="19"/>
      <c r="M481" s="19"/>
      <c r="R481"/>
      <c r="S481"/>
      <c r="T481"/>
      <c r="U481"/>
      <c r="V481"/>
      <c r="W481"/>
      <c r="X481"/>
      <c r="Z481"/>
      <c r="AA481"/>
      <c r="AB481"/>
      <c r="AC481"/>
      <c r="AD481"/>
    </row>
    <row r="482" spans="2:30" hidden="1" outlineLevel="1" x14ac:dyDescent="0.25">
      <c r="B482" s="58"/>
      <c r="C482" s="264">
        <v>344</v>
      </c>
      <c r="D482" s="25">
        <v>1955198.2011009306</v>
      </c>
      <c r="L482" s="19"/>
      <c r="M482" s="19"/>
      <c r="R482"/>
      <c r="S482"/>
      <c r="T482"/>
      <c r="U482"/>
      <c r="V482"/>
      <c r="W482"/>
      <c r="X482"/>
      <c r="Z482"/>
      <c r="AA482"/>
      <c r="AB482"/>
      <c r="AC482"/>
      <c r="AD482"/>
    </row>
    <row r="483" spans="2:30" hidden="1" outlineLevel="1" x14ac:dyDescent="0.25">
      <c r="B483" s="58"/>
      <c r="C483" s="264">
        <v>345</v>
      </c>
      <c r="D483" s="25">
        <v>2044001.5296104997</v>
      </c>
      <c r="L483" s="19"/>
      <c r="M483" s="19"/>
      <c r="R483"/>
      <c r="S483"/>
      <c r="T483"/>
      <c r="U483"/>
      <c r="V483"/>
      <c r="W483"/>
      <c r="X483"/>
      <c r="Z483"/>
      <c r="AA483"/>
      <c r="AB483"/>
      <c r="AC483"/>
      <c r="AD483"/>
    </row>
    <row r="484" spans="2:30" hidden="1" outlineLevel="1" x14ac:dyDescent="0.25">
      <c r="B484" s="58"/>
      <c r="C484" s="264">
        <v>346</v>
      </c>
      <c r="D484" s="25">
        <v>2027446.9401457803</v>
      </c>
      <c r="L484" s="19"/>
      <c r="M484" s="19"/>
      <c r="R484"/>
      <c r="S484"/>
      <c r="T484"/>
      <c r="U484"/>
      <c r="V484"/>
      <c r="W484"/>
      <c r="X484"/>
      <c r="Z484"/>
      <c r="AA484"/>
      <c r="AB484"/>
      <c r="AC484"/>
      <c r="AD484"/>
    </row>
    <row r="485" spans="2:30" hidden="1" outlineLevel="1" x14ac:dyDescent="0.25">
      <c r="B485" s="58"/>
      <c r="C485" s="264">
        <v>347</v>
      </c>
      <c r="D485" s="25">
        <v>1984277.9143301202</v>
      </c>
      <c r="L485" s="19"/>
      <c r="M485" s="19"/>
      <c r="R485"/>
      <c r="S485"/>
      <c r="T485"/>
      <c r="U485"/>
      <c r="V485"/>
      <c r="W485"/>
      <c r="X485"/>
      <c r="Z485"/>
      <c r="AA485"/>
      <c r="AB485"/>
      <c r="AC485"/>
      <c r="AD485"/>
    </row>
    <row r="486" spans="2:30" hidden="1" outlineLevel="1" x14ac:dyDescent="0.25">
      <c r="B486" s="58"/>
      <c r="C486" s="264">
        <v>348</v>
      </c>
      <c r="D486" s="25">
        <v>1923702.654614775</v>
      </c>
      <c r="L486" s="19"/>
      <c r="M486" s="19"/>
      <c r="R486"/>
      <c r="S486"/>
      <c r="T486"/>
      <c r="U486"/>
      <c r="V486"/>
      <c r="W486"/>
      <c r="X486"/>
      <c r="Z486"/>
      <c r="AA486"/>
      <c r="AB486"/>
      <c r="AC486"/>
      <c r="AD486"/>
    </row>
    <row r="487" spans="2:30" hidden="1" outlineLevel="1" x14ac:dyDescent="0.25">
      <c r="B487" s="58"/>
      <c r="C487" s="264">
        <v>349</v>
      </c>
      <c r="D487" s="25">
        <v>2088358.5813670564</v>
      </c>
      <c r="L487" s="19"/>
      <c r="M487" s="19"/>
      <c r="R487"/>
      <c r="S487"/>
      <c r="T487"/>
      <c r="U487"/>
      <c r="V487"/>
      <c r="W487"/>
      <c r="X487"/>
      <c r="Z487"/>
      <c r="AA487"/>
      <c r="AB487"/>
      <c r="AC487"/>
      <c r="AD487"/>
    </row>
    <row r="488" spans="2:30" hidden="1" outlineLevel="1" x14ac:dyDescent="0.25">
      <c r="B488" s="58"/>
      <c r="C488" s="264">
        <v>350</v>
      </c>
      <c r="D488" s="25">
        <v>1969271.5706115426</v>
      </c>
      <c r="L488" s="19"/>
      <c r="M488" s="19"/>
      <c r="R488"/>
      <c r="S488"/>
      <c r="T488"/>
      <c r="U488"/>
      <c r="V488"/>
      <c r="W488"/>
      <c r="X488"/>
      <c r="Z488"/>
      <c r="AA488"/>
      <c r="AB488"/>
      <c r="AC488"/>
      <c r="AD488"/>
    </row>
    <row r="489" spans="2:30" hidden="1" outlineLevel="1" x14ac:dyDescent="0.25">
      <c r="B489" s="58"/>
      <c r="C489" s="264">
        <v>351</v>
      </c>
      <c r="D489" s="25">
        <v>2064479.6027799835</v>
      </c>
      <c r="L489" s="19"/>
      <c r="M489" s="19"/>
      <c r="R489"/>
      <c r="S489"/>
      <c r="T489"/>
      <c r="U489"/>
      <c r="V489"/>
      <c r="W489"/>
      <c r="X489"/>
      <c r="Z489"/>
      <c r="AA489"/>
      <c r="AB489"/>
      <c r="AC489"/>
      <c r="AD489"/>
    </row>
    <row r="490" spans="2:30" hidden="1" outlineLevel="1" x14ac:dyDescent="0.25">
      <c r="B490" s="58"/>
      <c r="C490" s="264">
        <v>352</v>
      </c>
      <c r="D490" s="25">
        <v>2010999.6037233775</v>
      </c>
      <c r="L490" s="19"/>
      <c r="M490" s="19"/>
      <c r="R490"/>
      <c r="S490"/>
      <c r="T490"/>
      <c r="U490"/>
      <c r="V490"/>
      <c r="W490"/>
      <c r="X490"/>
      <c r="Z490"/>
      <c r="AA490"/>
      <c r="AB490"/>
      <c r="AC490"/>
      <c r="AD490"/>
    </row>
    <row r="491" spans="2:30" hidden="1" outlineLevel="1" x14ac:dyDescent="0.25">
      <c r="B491" s="58"/>
      <c r="C491" s="264">
        <v>353</v>
      </c>
      <c r="D491" s="25">
        <v>1899590.9434738331</v>
      </c>
      <c r="L491" s="19"/>
      <c r="M491" s="19"/>
      <c r="R491"/>
      <c r="S491"/>
      <c r="T491"/>
      <c r="U491"/>
      <c r="V491"/>
      <c r="W491"/>
      <c r="X491"/>
      <c r="Z491"/>
      <c r="AA491"/>
      <c r="AB491"/>
      <c r="AC491"/>
      <c r="AD491"/>
    </row>
    <row r="492" spans="2:30" hidden="1" outlineLevel="1" x14ac:dyDescent="0.25">
      <c r="B492" s="58"/>
      <c r="C492" s="264">
        <v>354</v>
      </c>
      <c r="D492" s="25">
        <v>2040364.9382489803</v>
      </c>
      <c r="L492" s="19"/>
      <c r="M492" s="19"/>
      <c r="R492"/>
      <c r="S492"/>
      <c r="T492"/>
      <c r="U492"/>
      <c r="V492"/>
      <c r="W492"/>
      <c r="X492"/>
      <c r="Z492"/>
      <c r="AA492"/>
      <c r="AB492"/>
      <c r="AC492"/>
      <c r="AD492"/>
    </row>
    <row r="493" spans="2:30" hidden="1" outlineLevel="1" x14ac:dyDescent="0.25">
      <c r="B493" s="58"/>
      <c r="C493" s="264">
        <v>355</v>
      </c>
      <c r="D493" s="25">
        <v>2025146.429977145</v>
      </c>
      <c r="L493" s="19"/>
      <c r="M493" s="19"/>
      <c r="R493"/>
      <c r="S493"/>
      <c r="T493"/>
      <c r="U493"/>
      <c r="V493"/>
      <c r="W493"/>
      <c r="X493"/>
      <c r="Z493"/>
      <c r="AA493"/>
      <c r="AB493"/>
      <c r="AC493"/>
      <c r="AD493"/>
    </row>
    <row r="494" spans="2:30" hidden="1" outlineLevel="1" x14ac:dyDescent="0.25">
      <c r="B494" s="58"/>
      <c r="C494" s="264">
        <v>356</v>
      </c>
      <c r="D494" s="25">
        <v>1988712.3658573395</v>
      </c>
      <c r="L494" s="19"/>
      <c r="M494" s="19"/>
      <c r="R494"/>
      <c r="S494"/>
      <c r="T494"/>
      <c r="U494"/>
      <c r="V494"/>
      <c r="W494"/>
      <c r="X494"/>
      <c r="Z494"/>
      <c r="AA494"/>
      <c r="AB494"/>
      <c r="AC494"/>
      <c r="AD494"/>
    </row>
    <row r="495" spans="2:30" hidden="1" outlineLevel="1" x14ac:dyDescent="0.25">
      <c r="B495" s="58"/>
      <c r="C495" s="264">
        <v>357</v>
      </c>
      <c r="D495" s="25">
        <v>2028903.7330793715</v>
      </c>
      <c r="L495" s="19"/>
      <c r="M495" s="19"/>
      <c r="R495"/>
      <c r="S495"/>
      <c r="T495"/>
      <c r="U495"/>
      <c r="V495"/>
      <c r="W495"/>
      <c r="X495"/>
      <c r="Z495"/>
      <c r="AA495"/>
      <c r="AB495"/>
      <c r="AC495"/>
      <c r="AD495"/>
    </row>
    <row r="496" spans="2:30" hidden="1" outlineLevel="1" x14ac:dyDescent="0.25">
      <c r="B496" s="58"/>
      <c r="C496" s="264">
        <v>358</v>
      </c>
      <c r="D496" s="25">
        <v>1908896.7117057745</v>
      </c>
      <c r="L496" s="19"/>
      <c r="M496" s="19"/>
      <c r="R496"/>
      <c r="S496"/>
      <c r="T496"/>
      <c r="U496"/>
      <c r="V496"/>
      <c r="W496"/>
      <c r="X496"/>
      <c r="Z496"/>
      <c r="AA496"/>
      <c r="AB496"/>
      <c r="AC496"/>
      <c r="AD496"/>
    </row>
    <row r="497" spans="2:30" hidden="1" outlineLevel="1" x14ac:dyDescent="0.25">
      <c r="B497" s="58"/>
      <c r="C497" s="264">
        <v>359</v>
      </c>
      <c r="D497" s="25">
        <v>1888371.0087794093</v>
      </c>
      <c r="L497" s="19"/>
      <c r="M497" s="19"/>
      <c r="R497"/>
      <c r="S497"/>
      <c r="T497"/>
      <c r="U497"/>
      <c r="V497"/>
      <c r="W497"/>
      <c r="X497"/>
      <c r="Z497"/>
      <c r="AA497"/>
      <c r="AB497"/>
      <c r="AC497"/>
      <c r="AD497"/>
    </row>
    <row r="498" spans="2:30" hidden="1" outlineLevel="1" x14ac:dyDescent="0.25">
      <c r="B498" s="58"/>
      <c r="C498" s="264">
        <v>360</v>
      </c>
      <c r="D498" s="25">
        <v>2010741.5359699177</v>
      </c>
      <c r="L498" s="19"/>
      <c r="M498" s="19"/>
      <c r="R498"/>
      <c r="S498"/>
      <c r="T498"/>
      <c r="U498"/>
      <c r="V498"/>
      <c r="W498"/>
      <c r="X498"/>
      <c r="Z498"/>
      <c r="AA498"/>
      <c r="AB498"/>
      <c r="AC498"/>
      <c r="AD498"/>
    </row>
    <row r="499" spans="2:30" hidden="1" outlineLevel="1" x14ac:dyDescent="0.25">
      <c r="B499" s="58"/>
      <c r="C499" s="264">
        <v>361</v>
      </c>
      <c r="D499" s="25">
        <v>2032258.5799573334</v>
      </c>
      <c r="L499" s="19"/>
      <c r="M499" s="19"/>
      <c r="R499"/>
      <c r="S499"/>
      <c r="T499"/>
      <c r="U499"/>
      <c r="V499"/>
      <c r="W499"/>
      <c r="X499"/>
      <c r="Z499"/>
      <c r="AA499"/>
      <c r="AB499"/>
      <c r="AC499"/>
      <c r="AD499"/>
    </row>
    <row r="500" spans="2:30" hidden="1" outlineLevel="1" x14ac:dyDescent="0.25">
      <c r="B500" s="58"/>
      <c r="C500" s="264">
        <v>362</v>
      </c>
      <c r="D500" s="25">
        <v>1980981.9504206423</v>
      </c>
      <c r="L500" s="19"/>
      <c r="M500" s="19"/>
      <c r="R500"/>
      <c r="S500"/>
      <c r="T500"/>
      <c r="U500"/>
      <c r="V500"/>
      <c r="W500"/>
      <c r="X500"/>
      <c r="Z500"/>
      <c r="AA500"/>
      <c r="AB500"/>
      <c r="AC500"/>
      <c r="AD500"/>
    </row>
    <row r="501" spans="2:30" hidden="1" outlineLevel="1" x14ac:dyDescent="0.25">
      <c r="B501" s="58"/>
      <c r="C501" s="264">
        <v>363</v>
      </c>
      <c r="D501" s="25">
        <v>1936900.1622337434</v>
      </c>
      <c r="L501" s="19"/>
      <c r="M501" s="19"/>
      <c r="R501"/>
      <c r="S501"/>
      <c r="T501"/>
      <c r="U501"/>
      <c r="V501"/>
      <c r="W501"/>
      <c r="X501"/>
      <c r="Z501"/>
      <c r="AA501"/>
      <c r="AB501"/>
      <c r="AC501"/>
      <c r="AD501"/>
    </row>
    <row r="502" spans="2:30" hidden="1" outlineLevel="1" x14ac:dyDescent="0.25">
      <c r="B502" s="58"/>
      <c r="C502" s="264">
        <v>364</v>
      </c>
      <c r="D502" s="25">
        <v>2057124.099577344</v>
      </c>
      <c r="L502" s="19"/>
      <c r="M502" s="19"/>
      <c r="R502"/>
      <c r="S502"/>
      <c r="T502"/>
      <c r="U502"/>
      <c r="V502"/>
      <c r="W502"/>
      <c r="X502"/>
      <c r="Z502"/>
      <c r="AA502"/>
      <c r="AB502"/>
      <c r="AC502"/>
      <c r="AD502"/>
    </row>
    <row r="503" spans="2:30" hidden="1" outlineLevel="1" x14ac:dyDescent="0.25">
      <c r="B503" s="58"/>
      <c r="C503" s="264">
        <v>365</v>
      </c>
      <c r="D503" s="25">
        <v>1938108.4822168006</v>
      </c>
      <c r="L503" s="19"/>
      <c r="M503" s="19"/>
      <c r="R503"/>
      <c r="S503"/>
      <c r="T503"/>
      <c r="U503"/>
      <c r="V503"/>
      <c r="W503"/>
      <c r="X503"/>
      <c r="Z503"/>
      <c r="AA503"/>
      <c r="AB503"/>
      <c r="AC503"/>
      <c r="AD503"/>
    </row>
    <row r="504" spans="2:30" hidden="1" outlineLevel="1" x14ac:dyDescent="0.25">
      <c r="B504" s="58"/>
      <c r="C504" s="264">
        <v>366</v>
      </c>
      <c r="D504" s="25">
        <v>2118301.5712123918</v>
      </c>
      <c r="L504" s="19"/>
      <c r="M504" s="19"/>
      <c r="R504"/>
      <c r="S504"/>
      <c r="T504"/>
      <c r="U504"/>
      <c r="V504"/>
      <c r="W504"/>
      <c r="X504"/>
      <c r="Z504"/>
      <c r="AA504"/>
      <c r="AB504"/>
      <c r="AC504"/>
      <c r="AD504"/>
    </row>
    <row r="505" spans="2:30" hidden="1" outlineLevel="1" x14ac:dyDescent="0.25">
      <c r="B505" s="58"/>
      <c r="C505" s="264">
        <v>367</v>
      </c>
      <c r="D505" s="25">
        <v>2097839.844007785</v>
      </c>
      <c r="L505" s="19"/>
      <c r="M505" s="19"/>
      <c r="R505"/>
      <c r="S505"/>
      <c r="T505"/>
      <c r="U505"/>
      <c r="V505"/>
      <c r="W505"/>
      <c r="X505"/>
      <c r="Z505"/>
      <c r="AA505"/>
      <c r="AB505"/>
      <c r="AC505"/>
      <c r="AD505"/>
    </row>
    <row r="506" spans="2:30" hidden="1" outlineLevel="1" x14ac:dyDescent="0.25">
      <c r="B506" s="58"/>
      <c r="C506" s="264">
        <v>368</v>
      </c>
      <c r="D506" s="25">
        <v>1806574.5997821658</v>
      </c>
      <c r="L506" s="19"/>
      <c r="M506" s="19"/>
      <c r="R506"/>
      <c r="S506"/>
      <c r="T506"/>
      <c r="U506"/>
      <c r="V506"/>
      <c r="W506"/>
      <c r="X506"/>
      <c r="Z506"/>
      <c r="AA506"/>
      <c r="AB506"/>
      <c r="AC506"/>
      <c r="AD506"/>
    </row>
    <row r="507" spans="2:30" hidden="1" outlineLevel="1" x14ac:dyDescent="0.25">
      <c r="B507" s="58"/>
      <c r="C507" s="264">
        <v>369</v>
      </c>
      <c r="D507" s="25">
        <v>1928461.2191673312</v>
      </c>
      <c r="L507" s="19"/>
      <c r="M507" s="19"/>
      <c r="R507"/>
      <c r="S507"/>
      <c r="T507"/>
      <c r="U507"/>
      <c r="V507"/>
      <c r="W507"/>
      <c r="X507"/>
      <c r="Z507"/>
      <c r="AA507"/>
      <c r="AB507"/>
      <c r="AC507"/>
      <c r="AD507"/>
    </row>
    <row r="508" spans="2:30" hidden="1" outlineLevel="1" x14ac:dyDescent="0.25">
      <c r="B508" s="58"/>
      <c r="C508" s="264">
        <v>370</v>
      </c>
      <c r="D508" s="25">
        <v>2019848.7062208662</v>
      </c>
      <c r="L508" s="19"/>
      <c r="M508" s="19"/>
      <c r="R508"/>
      <c r="S508"/>
      <c r="T508"/>
      <c r="U508"/>
      <c r="V508"/>
      <c r="W508"/>
      <c r="X508"/>
      <c r="Z508"/>
      <c r="AA508"/>
      <c r="AB508"/>
      <c r="AC508"/>
      <c r="AD508"/>
    </row>
    <row r="509" spans="2:30" hidden="1" outlineLevel="1" x14ac:dyDescent="0.25">
      <c r="B509" s="58"/>
      <c r="C509" s="264">
        <v>371</v>
      </c>
      <c r="D509" s="25">
        <v>2056561.5796111431</v>
      </c>
      <c r="L509" s="19"/>
      <c r="M509" s="19"/>
      <c r="R509"/>
      <c r="S509"/>
      <c r="T509"/>
      <c r="U509"/>
      <c r="V509"/>
      <c r="W509"/>
      <c r="X509"/>
      <c r="Z509"/>
      <c r="AA509"/>
      <c r="AB509"/>
      <c r="AC509"/>
      <c r="AD509"/>
    </row>
    <row r="510" spans="2:30" hidden="1" outlineLevel="1" x14ac:dyDescent="0.25">
      <c r="B510" s="58"/>
      <c r="C510" s="264">
        <v>372</v>
      </c>
      <c r="D510" s="25">
        <v>1991446.4517606813</v>
      </c>
      <c r="L510" s="19"/>
      <c r="M510" s="19"/>
      <c r="R510"/>
      <c r="S510"/>
      <c r="T510"/>
      <c r="U510"/>
      <c r="V510"/>
      <c r="W510"/>
      <c r="X510"/>
      <c r="Z510"/>
      <c r="AA510"/>
      <c r="AB510"/>
      <c r="AC510"/>
      <c r="AD510"/>
    </row>
    <row r="511" spans="2:30" hidden="1" outlineLevel="1" x14ac:dyDescent="0.25">
      <c r="B511" s="58"/>
      <c r="C511" s="264">
        <v>373</v>
      </c>
      <c r="D511" s="25">
        <v>1969948.082731369</v>
      </c>
      <c r="L511" s="19"/>
      <c r="M511" s="19"/>
      <c r="R511"/>
      <c r="S511"/>
      <c r="T511"/>
      <c r="U511"/>
      <c r="V511"/>
      <c r="W511"/>
      <c r="X511"/>
      <c r="Z511"/>
      <c r="AA511"/>
      <c r="AB511"/>
      <c r="AC511"/>
      <c r="AD511"/>
    </row>
    <row r="512" spans="2:30" hidden="1" outlineLevel="1" x14ac:dyDescent="0.25">
      <c r="B512" s="58"/>
      <c r="C512" s="264">
        <v>374</v>
      </c>
      <c r="D512" s="25">
        <v>2085720.0539180734</v>
      </c>
      <c r="L512" s="19"/>
      <c r="M512" s="19"/>
      <c r="R512"/>
      <c r="S512"/>
      <c r="T512"/>
      <c r="U512"/>
      <c r="V512"/>
      <c r="W512"/>
      <c r="X512"/>
      <c r="Z512"/>
      <c r="AA512"/>
      <c r="AB512"/>
      <c r="AC512"/>
      <c r="AD512"/>
    </row>
    <row r="513" spans="2:30" hidden="1" outlineLevel="1" x14ac:dyDescent="0.25">
      <c r="B513" s="58"/>
      <c r="C513" s="264">
        <v>375</v>
      </c>
      <c r="D513" s="25">
        <v>2035874.7676314218</v>
      </c>
      <c r="L513" s="19"/>
      <c r="M513" s="19"/>
      <c r="R513"/>
      <c r="S513"/>
      <c r="T513"/>
      <c r="U513"/>
      <c r="V513"/>
      <c r="W513"/>
      <c r="X513"/>
      <c r="Z513"/>
      <c r="AA513"/>
      <c r="AB513"/>
      <c r="AC513"/>
      <c r="AD513"/>
    </row>
    <row r="514" spans="2:30" hidden="1" outlineLevel="1" x14ac:dyDescent="0.25">
      <c r="B514" s="58"/>
      <c r="C514" s="264">
        <v>376</v>
      </c>
      <c r="D514" s="25">
        <v>2077678.7976295105</v>
      </c>
      <c r="L514" s="19"/>
      <c r="M514" s="19"/>
      <c r="R514"/>
      <c r="S514"/>
      <c r="T514"/>
      <c r="U514"/>
      <c r="V514"/>
      <c r="W514"/>
      <c r="X514"/>
      <c r="Z514"/>
      <c r="AA514"/>
      <c r="AB514"/>
      <c r="AC514"/>
      <c r="AD514"/>
    </row>
    <row r="515" spans="2:30" hidden="1" outlineLevel="1" x14ac:dyDescent="0.25">
      <c r="B515" s="58"/>
      <c r="C515" s="264">
        <v>377</v>
      </c>
      <c r="D515" s="25">
        <v>1934295.4254392269</v>
      </c>
      <c r="L515" s="19"/>
      <c r="M515" s="19"/>
      <c r="R515"/>
      <c r="S515"/>
      <c r="T515"/>
      <c r="U515"/>
      <c r="V515"/>
      <c r="W515"/>
      <c r="X515"/>
      <c r="Z515"/>
      <c r="AA515"/>
      <c r="AB515"/>
      <c r="AC515"/>
      <c r="AD515"/>
    </row>
    <row r="516" spans="2:30" hidden="1" outlineLevel="1" x14ac:dyDescent="0.25">
      <c r="B516" s="58"/>
      <c r="C516" s="264">
        <v>378</v>
      </c>
      <c r="D516" s="25">
        <v>1929168.008798189</v>
      </c>
      <c r="L516" s="19"/>
      <c r="M516" s="19"/>
      <c r="R516"/>
      <c r="S516"/>
      <c r="T516"/>
      <c r="U516"/>
      <c r="V516"/>
      <c r="W516"/>
      <c r="X516"/>
      <c r="Z516"/>
      <c r="AA516"/>
      <c r="AB516"/>
      <c r="AC516"/>
      <c r="AD516"/>
    </row>
    <row r="517" spans="2:30" hidden="1" outlineLevel="1" x14ac:dyDescent="0.25">
      <c r="B517" s="58"/>
      <c r="C517" s="264">
        <v>379</v>
      </c>
      <c r="D517" s="25">
        <v>2049157.8737695497</v>
      </c>
      <c r="L517" s="19"/>
      <c r="M517" s="19"/>
      <c r="R517"/>
      <c r="S517"/>
      <c r="T517"/>
      <c r="U517"/>
      <c r="V517"/>
      <c r="W517"/>
      <c r="X517"/>
      <c r="Z517"/>
      <c r="AA517"/>
      <c r="AB517"/>
      <c r="AC517"/>
      <c r="AD517"/>
    </row>
    <row r="518" spans="2:30" hidden="1" outlineLevel="1" x14ac:dyDescent="0.25">
      <c r="B518" s="58"/>
      <c r="C518" s="264">
        <v>380</v>
      </c>
      <c r="D518" s="25">
        <v>1913945.1228428693</v>
      </c>
      <c r="L518" s="19"/>
      <c r="M518" s="19"/>
      <c r="R518"/>
      <c r="S518"/>
      <c r="T518"/>
      <c r="U518"/>
      <c r="V518"/>
      <c r="W518"/>
      <c r="X518"/>
      <c r="Z518"/>
      <c r="AA518"/>
      <c r="AB518"/>
      <c r="AC518"/>
      <c r="AD518"/>
    </row>
    <row r="519" spans="2:30" hidden="1" outlineLevel="1" x14ac:dyDescent="0.25">
      <c r="B519" s="58"/>
      <c r="C519" s="264">
        <v>381</v>
      </c>
      <c r="D519" s="25">
        <v>1987281.613519087</v>
      </c>
      <c r="L519" s="19"/>
      <c r="M519" s="19"/>
      <c r="R519"/>
      <c r="S519"/>
      <c r="T519"/>
      <c r="U519"/>
      <c r="V519"/>
      <c r="W519"/>
      <c r="X519"/>
      <c r="Z519"/>
      <c r="AA519"/>
      <c r="AB519"/>
      <c r="AC519"/>
      <c r="AD519"/>
    </row>
    <row r="520" spans="2:30" hidden="1" outlineLevel="1" x14ac:dyDescent="0.25">
      <c r="B520" s="58"/>
      <c r="C520" s="264">
        <v>382</v>
      </c>
      <c r="D520" s="25">
        <v>2020426.4183240104</v>
      </c>
      <c r="L520" s="19"/>
      <c r="M520" s="19"/>
      <c r="R520"/>
      <c r="S520"/>
      <c r="T520"/>
      <c r="U520"/>
      <c r="V520"/>
      <c r="W520"/>
      <c r="X520"/>
      <c r="Z520"/>
      <c r="AA520"/>
      <c r="AB520"/>
      <c r="AC520"/>
      <c r="AD520"/>
    </row>
    <row r="521" spans="2:30" hidden="1" outlineLevel="1" x14ac:dyDescent="0.25">
      <c r="B521" s="58"/>
      <c r="C521" s="264">
        <v>383</v>
      </c>
      <c r="D521" s="25">
        <v>1894515.0441925949</v>
      </c>
      <c r="L521" s="19"/>
      <c r="M521" s="19"/>
      <c r="R521"/>
      <c r="S521"/>
      <c r="T521"/>
      <c r="U521"/>
      <c r="V521"/>
      <c r="W521"/>
      <c r="X521"/>
      <c r="Z521"/>
      <c r="AA521"/>
      <c r="AB521"/>
      <c r="AC521"/>
      <c r="AD521"/>
    </row>
    <row r="522" spans="2:30" hidden="1" outlineLevel="1" x14ac:dyDescent="0.25">
      <c r="B522" s="58"/>
      <c r="C522" s="264">
        <v>384</v>
      </c>
      <c r="D522" s="25">
        <v>2039647.6529925293</v>
      </c>
      <c r="L522" s="19"/>
      <c r="M522" s="19"/>
      <c r="R522"/>
      <c r="S522"/>
      <c r="T522"/>
      <c r="U522"/>
      <c r="V522"/>
      <c r="W522"/>
      <c r="X522"/>
      <c r="Z522"/>
      <c r="AA522"/>
      <c r="AB522"/>
      <c r="AC522"/>
      <c r="AD522"/>
    </row>
    <row r="523" spans="2:30" hidden="1" outlineLevel="1" x14ac:dyDescent="0.25">
      <c r="B523" s="58"/>
      <c r="C523" s="264">
        <v>385</v>
      </c>
      <c r="D523" s="25">
        <v>1925012.8915829342</v>
      </c>
      <c r="L523" s="19"/>
      <c r="M523" s="19"/>
      <c r="R523"/>
      <c r="S523"/>
      <c r="T523"/>
      <c r="U523"/>
      <c r="V523"/>
      <c r="W523"/>
      <c r="X523"/>
      <c r="Z523"/>
      <c r="AA523"/>
      <c r="AB523"/>
      <c r="AC523"/>
      <c r="AD523"/>
    </row>
    <row r="524" spans="2:30" hidden="1" outlineLevel="1" x14ac:dyDescent="0.25">
      <c r="B524" s="58"/>
      <c r="C524" s="264">
        <v>386</v>
      </c>
      <c r="D524" s="25">
        <v>1998400.9394309539</v>
      </c>
      <c r="L524" s="19"/>
      <c r="M524" s="19"/>
      <c r="R524"/>
      <c r="S524"/>
      <c r="T524"/>
      <c r="U524"/>
      <c r="V524"/>
      <c r="W524"/>
      <c r="X524"/>
      <c r="Z524"/>
      <c r="AA524"/>
      <c r="AB524"/>
      <c r="AC524"/>
      <c r="AD524"/>
    </row>
    <row r="525" spans="2:30" hidden="1" outlineLevel="1" x14ac:dyDescent="0.25">
      <c r="B525" s="58"/>
      <c r="C525" s="264">
        <v>387</v>
      </c>
      <c r="D525" s="25">
        <v>1990605.1075199135</v>
      </c>
      <c r="L525" s="19"/>
      <c r="M525" s="19"/>
      <c r="R525"/>
      <c r="S525"/>
      <c r="T525"/>
      <c r="U525"/>
      <c r="V525"/>
      <c r="W525"/>
      <c r="X525"/>
      <c r="Z525"/>
      <c r="AA525"/>
      <c r="AB525"/>
      <c r="AC525"/>
      <c r="AD525"/>
    </row>
    <row r="526" spans="2:30" hidden="1" outlineLevel="1" x14ac:dyDescent="0.25">
      <c r="B526" s="58"/>
      <c r="C526" s="264">
        <v>388</v>
      </c>
      <c r="D526" s="25">
        <v>2025965.3266561283</v>
      </c>
      <c r="L526" s="19"/>
      <c r="M526" s="19"/>
      <c r="R526"/>
      <c r="S526"/>
      <c r="T526"/>
      <c r="U526"/>
      <c r="V526"/>
      <c r="W526"/>
      <c r="X526"/>
      <c r="Z526"/>
      <c r="AA526"/>
      <c r="AB526"/>
      <c r="AC526"/>
      <c r="AD526"/>
    </row>
    <row r="527" spans="2:30" hidden="1" outlineLevel="1" x14ac:dyDescent="0.25">
      <c r="B527" s="58"/>
      <c r="C527" s="264">
        <v>389</v>
      </c>
      <c r="D527" s="25">
        <v>1895483.209634623</v>
      </c>
      <c r="L527" s="19"/>
      <c r="M527" s="19"/>
      <c r="R527"/>
      <c r="S527"/>
      <c r="T527"/>
      <c r="U527"/>
      <c r="V527"/>
      <c r="W527"/>
      <c r="X527"/>
      <c r="Z527"/>
      <c r="AA527"/>
      <c r="AB527"/>
      <c r="AC527"/>
      <c r="AD527"/>
    </row>
    <row r="528" spans="2:30" hidden="1" outlineLevel="1" x14ac:dyDescent="0.25">
      <c r="B528" s="58"/>
      <c r="C528" s="264">
        <v>390</v>
      </c>
      <c r="D528" s="25">
        <v>2035839.5000474383</v>
      </c>
      <c r="L528" s="19"/>
      <c r="M528" s="19"/>
      <c r="R528"/>
      <c r="S528"/>
      <c r="T528"/>
      <c r="U528"/>
      <c r="V528"/>
      <c r="W528"/>
      <c r="X528"/>
      <c r="Z528"/>
      <c r="AA528"/>
      <c r="AB528"/>
      <c r="AC528"/>
      <c r="AD528"/>
    </row>
    <row r="529" spans="2:30" hidden="1" outlineLevel="1" x14ac:dyDescent="0.25">
      <c r="B529" s="58"/>
      <c r="C529" s="264">
        <v>391</v>
      </c>
      <c r="D529" s="25">
        <v>2039057.401559039</v>
      </c>
      <c r="L529" s="19"/>
      <c r="M529" s="19"/>
      <c r="R529"/>
      <c r="S529"/>
      <c r="T529"/>
      <c r="U529"/>
      <c r="V529"/>
      <c r="W529"/>
      <c r="X529"/>
      <c r="Z529"/>
      <c r="AA529"/>
      <c r="AB529"/>
      <c r="AC529"/>
      <c r="AD529"/>
    </row>
    <row r="530" spans="2:30" hidden="1" outlineLevel="1" x14ac:dyDescent="0.25">
      <c r="B530" s="58"/>
      <c r="C530" s="264">
        <v>392</v>
      </c>
      <c r="D530" s="25">
        <v>1925728.9764948925</v>
      </c>
      <c r="L530" s="19"/>
      <c r="M530" s="19"/>
      <c r="R530"/>
      <c r="S530"/>
      <c r="T530"/>
      <c r="U530"/>
      <c r="V530"/>
      <c r="W530"/>
      <c r="X530"/>
      <c r="Z530"/>
      <c r="AA530"/>
      <c r="AB530"/>
      <c r="AC530"/>
      <c r="AD530"/>
    </row>
    <row r="531" spans="2:30" hidden="1" outlineLevel="1" x14ac:dyDescent="0.25">
      <c r="B531" s="58"/>
      <c r="C531" s="264">
        <v>393</v>
      </c>
      <c r="D531" s="25">
        <v>2017972.2277536378</v>
      </c>
      <c r="L531" s="19"/>
      <c r="M531" s="19"/>
      <c r="R531"/>
      <c r="S531"/>
      <c r="T531"/>
      <c r="U531"/>
      <c r="V531"/>
      <c r="W531"/>
      <c r="X531"/>
      <c r="Z531"/>
      <c r="AA531"/>
      <c r="AB531"/>
      <c r="AC531"/>
      <c r="AD531"/>
    </row>
    <row r="532" spans="2:30" hidden="1" outlineLevel="1" x14ac:dyDescent="0.25">
      <c r="B532" s="58"/>
      <c r="C532" s="264">
        <v>394</v>
      </c>
      <c r="D532" s="25">
        <v>2024883.3409425826</v>
      </c>
      <c r="L532" s="19"/>
      <c r="M532" s="19"/>
      <c r="R532"/>
      <c r="S532"/>
      <c r="T532"/>
      <c r="U532"/>
      <c r="V532"/>
      <c r="W532"/>
      <c r="X532"/>
      <c r="Z532"/>
      <c r="AA532"/>
      <c r="AB532"/>
      <c r="AC532"/>
      <c r="AD532"/>
    </row>
    <row r="533" spans="2:30" hidden="1" outlineLevel="1" x14ac:dyDescent="0.25">
      <c r="B533" s="58"/>
      <c r="C533" s="264">
        <v>395</v>
      </c>
      <c r="D533" s="25">
        <v>1900736.6692876522</v>
      </c>
      <c r="L533" s="19"/>
      <c r="M533" s="19"/>
      <c r="R533"/>
      <c r="S533"/>
      <c r="T533"/>
      <c r="U533"/>
      <c r="V533"/>
      <c r="W533"/>
      <c r="X533"/>
      <c r="Z533"/>
      <c r="AA533"/>
      <c r="AB533"/>
      <c r="AC533"/>
      <c r="AD533"/>
    </row>
    <row r="534" spans="2:30" hidden="1" outlineLevel="1" x14ac:dyDescent="0.25">
      <c r="B534" s="58"/>
      <c r="C534" s="264">
        <v>396</v>
      </c>
      <c r="D534" s="25">
        <v>2084874.178911746</v>
      </c>
      <c r="L534" s="19"/>
      <c r="M534" s="19"/>
      <c r="R534"/>
      <c r="S534"/>
      <c r="T534"/>
      <c r="U534"/>
      <c r="V534"/>
      <c r="W534"/>
      <c r="X534"/>
      <c r="Z534"/>
      <c r="AA534"/>
      <c r="AB534"/>
      <c r="AC534"/>
      <c r="AD534"/>
    </row>
    <row r="535" spans="2:30" hidden="1" outlineLevel="1" x14ac:dyDescent="0.25">
      <c r="B535" s="58"/>
      <c r="C535" s="264">
        <v>397</v>
      </c>
      <c r="D535" s="25">
        <v>1934243.7108225301</v>
      </c>
      <c r="L535" s="19"/>
      <c r="M535" s="19"/>
      <c r="R535"/>
      <c r="S535"/>
      <c r="T535"/>
      <c r="U535"/>
      <c r="V535"/>
      <c r="W535"/>
      <c r="X535"/>
      <c r="Z535"/>
      <c r="AA535"/>
      <c r="AB535"/>
      <c r="AC535"/>
      <c r="AD535"/>
    </row>
    <row r="536" spans="2:30" hidden="1" outlineLevel="1" x14ac:dyDescent="0.25">
      <c r="B536" s="58"/>
      <c r="C536" s="264">
        <v>398</v>
      </c>
      <c r="D536" s="25">
        <v>1959284.3026810405</v>
      </c>
      <c r="L536" s="19"/>
      <c r="M536" s="19"/>
      <c r="R536"/>
      <c r="S536"/>
      <c r="T536"/>
      <c r="U536"/>
      <c r="V536"/>
      <c r="W536"/>
      <c r="X536"/>
      <c r="Z536"/>
      <c r="AA536"/>
      <c r="AB536"/>
      <c r="AC536"/>
      <c r="AD536"/>
    </row>
    <row r="537" spans="2:30" hidden="1" outlineLevel="1" x14ac:dyDescent="0.25">
      <c r="B537" s="58"/>
      <c r="C537" s="264">
        <v>399</v>
      </c>
      <c r="D537" s="25">
        <v>2030095.0367684928</v>
      </c>
      <c r="L537" s="19"/>
      <c r="M537" s="19"/>
      <c r="R537"/>
      <c r="S537"/>
      <c r="T537"/>
      <c r="U537"/>
      <c r="V537"/>
      <c r="W537"/>
      <c r="X537"/>
      <c r="Z537"/>
      <c r="AA537"/>
      <c r="AB537"/>
      <c r="AC537"/>
      <c r="AD537"/>
    </row>
    <row r="538" spans="2:30" hidden="1" outlineLevel="1" x14ac:dyDescent="0.25">
      <c r="B538" s="58"/>
      <c r="C538" s="264">
        <v>400</v>
      </c>
      <c r="D538" s="25">
        <v>2063242.358410269</v>
      </c>
      <c r="L538" s="19"/>
      <c r="M538" s="19"/>
      <c r="R538"/>
      <c r="S538"/>
      <c r="T538"/>
      <c r="U538"/>
      <c r="V538"/>
      <c r="W538"/>
      <c r="X538"/>
      <c r="Z538"/>
      <c r="AA538"/>
      <c r="AB538"/>
      <c r="AC538"/>
      <c r="AD538"/>
    </row>
    <row r="539" spans="2:30" hidden="1" outlineLevel="1" x14ac:dyDescent="0.25">
      <c r="B539" s="58"/>
      <c r="C539" s="264">
        <v>401</v>
      </c>
      <c r="D539" s="25">
        <v>1962077.22645901</v>
      </c>
      <c r="L539" s="19"/>
      <c r="M539" s="19"/>
      <c r="R539"/>
      <c r="S539"/>
      <c r="T539"/>
      <c r="U539"/>
      <c r="V539"/>
      <c r="W539"/>
      <c r="X539"/>
      <c r="Z539"/>
      <c r="AA539"/>
      <c r="AB539"/>
      <c r="AC539"/>
      <c r="AD539"/>
    </row>
    <row r="540" spans="2:30" hidden="1" outlineLevel="1" x14ac:dyDescent="0.25">
      <c r="B540" s="58"/>
      <c r="C540" s="264">
        <v>402</v>
      </c>
      <c r="D540" s="25">
        <v>1868451.693113667</v>
      </c>
      <c r="L540" s="19"/>
      <c r="M540" s="19"/>
      <c r="R540"/>
      <c r="S540"/>
      <c r="T540"/>
      <c r="U540"/>
      <c r="V540"/>
      <c r="W540"/>
      <c r="X540"/>
      <c r="Z540"/>
      <c r="AA540"/>
      <c r="AB540"/>
      <c r="AC540"/>
      <c r="AD540"/>
    </row>
    <row r="541" spans="2:30" hidden="1" outlineLevel="1" x14ac:dyDescent="0.25">
      <c r="B541" s="58"/>
      <c r="C541" s="264">
        <v>403</v>
      </c>
      <c r="D541" s="25">
        <v>2083192.1898802025</v>
      </c>
      <c r="L541" s="19"/>
      <c r="M541" s="19"/>
      <c r="R541"/>
      <c r="S541"/>
      <c r="T541"/>
      <c r="U541"/>
      <c r="V541"/>
      <c r="W541"/>
      <c r="X541"/>
      <c r="Z541"/>
      <c r="AA541"/>
      <c r="AB541"/>
      <c r="AC541"/>
      <c r="AD541"/>
    </row>
    <row r="542" spans="2:30" hidden="1" outlineLevel="1" x14ac:dyDescent="0.25">
      <c r="B542" s="58"/>
      <c r="C542" s="264">
        <v>404</v>
      </c>
      <c r="D542" s="25">
        <v>2011256.084429692</v>
      </c>
      <c r="L542" s="19"/>
      <c r="M542" s="19"/>
      <c r="R542"/>
      <c r="S542"/>
      <c r="T542"/>
      <c r="U542"/>
      <c r="V542"/>
      <c r="W542"/>
      <c r="X542"/>
      <c r="Z542"/>
      <c r="AA542"/>
      <c r="AB542"/>
      <c r="AC542"/>
      <c r="AD542"/>
    </row>
    <row r="543" spans="2:30" hidden="1" outlineLevel="1" x14ac:dyDescent="0.25">
      <c r="B543" s="58"/>
      <c r="C543" s="264">
        <v>405</v>
      </c>
      <c r="D543" s="25">
        <v>2005699.7004999029</v>
      </c>
      <c r="L543" s="19"/>
      <c r="M543" s="19"/>
      <c r="R543"/>
      <c r="S543"/>
      <c r="T543"/>
      <c r="U543"/>
      <c r="V543"/>
      <c r="W543"/>
      <c r="X543"/>
      <c r="Z543"/>
      <c r="AA543"/>
      <c r="AB543"/>
      <c r="AC543"/>
      <c r="AD543"/>
    </row>
    <row r="544" spans="2:30" hidden="1" outlineLevel="1" x14ac:dyDescent="0.25">
      <c r="B544" s="58"/>
      <c r="C544" s="264">
        <v>406</v>
      </c>
      <c r="D544" s="25">
        <v>2008167.0493997126</v>
      </c>
      <c r="L544" s="19"/>
      <c r="M544" s="19"/>
      <c r="R544"/>
      <c r="S544"/>
      <c r="T544"/>
      <c r="U544"/>
      <c r="V544"/>
      <c r="W544"/>
      <c r="X544"/>
      <c r="Z544"/>
      <c r="AA544"/>
      <c r="AB544"/>
      <c r="AC544"/>
      <c r="AD544"/>
    </row>
    <row r="545" spans="2:30" hidden="1" outlineLevel="1" x14ac:dyDescent="0.25">
      <c r="B545" s="58"/>
      <c r="C545" s="264">
        <v>407</v>
      </c>
      <c r="D545" s="25">
        <v>1981972.937894051</v>
      </c>
      <c r="L545" s="19"/>
      <c r="M545" s="19"/>
      <c r="R545"/>
      <c r="S545"/>
      <c r="T545"/>
      <c r="U545"/>
      <c r="V545"/>
      <c r="W545"/>
      <c r="X545"/>
      <c r="Z545"/>
      <c r="AA545"/>
      <c r="AB545"/>
      <c r="AC545"/>
      <c r="AD545"/>
    </row>
    <row r="546" spans="2:30" hidden="1" outlineLevel="1" x14ac:dyDescent="0.25">
      <c r="B546" s="58"/>
      <c r="C546" s="264">
        <v>408</v>
      </c>
      <c r="D546" s="25">
        <v>2064155.5110012954</v>
      </c>
      <c r="L546" s="19"/>
      <c r="M546" s="19"/>
      <c r="R546"/>
      <c r="S546"/>
      <c r="T546"/>
      <c r="U546"/>
      <c r="V546"/>
      <c r="W546"/>
      <c r="X546"/>
      <c r="Z546"/>
      <c r="AA546"/>
      <c r="AB546"/>
      <c r="AC546"/>
      <c r="AD546"/>
    </row>
    <row r="547" spans="2:30" hidden="1" outlineLevel="1" x14ac:dyDescent="0.25">
      <c r="B547" s="58"/>
      <c r="C547" s="264">
        <v>409</v>
      </c>
      <c r="D547" s="25">
        <v>2056946.8213593801</v>
      </c>
      <c r="L547" s="19"/>
      <c r="M547" s="19"/>
      <c r="R547"/>
      <c r="S547"/>
      <c r="T547"/>
      <c r="U547"/>
      <c r="V547"/>
      <c r="W547"/>
      <c r="X547"/>
      <c r="Z547"/>
      <c r="AA547"/>
      <c r="AB547"/>
      <c r="AC547"/>
      <c r="AD547"/>
    </row>
    <row r="548" spans="2:30" hidden="1" outlineLevel="1" x14ac:dyDescent="0.25">
      <c r="B548" s="58"/>
      <c r="C548" s="264">
        <v>410</v>
      </c>
      <c r="D548" s="25">
        <v>2058787.1298970296</v>
      </c>
      <c r="L548" s="19"/>
      <c r="M548" s="19"/>
      <c r="R548"/>
      <c r="S548"/>
      <c r="T548"/>
      <c r="U548"/>
      <c r="V548"/>
      <c r="W548"/>
      <c r="X548"/>
      <c r="Z548"/>
      <c r="AA548"/>
      <c r="AB548"/>
      <c r="AC548"/>
      <c r="AD548"/>
    </row>
    <row r="549" spans="2:30" hidden="1" outlineLevel="1" x14ac:dyDescent="0.25">
      <c r="B549" s="58"/>
      <c r="C549" s="264">
        <v>411</v>
      </c>
      <c r="D549" s="25">
        <v>2060820.4649300626</v>
      </c>
      <c r="L549" s="19"/>
      <c r="M549" s="19"/>
      <c r="R549"/>
      <c r="S549"/>
      <c r="T549"/>
      <c r="U549"/>
      <c r="V549"/>
      <c r="W549"/>
      <c r="X549"/>
      <c r="Z549"/>
      <c r="AA549"/>
      <c r="AB549"/>
      <c r="AC549"/>
      <c r="AD549"/>
    </row>
    <row r="550" spans="2:30" hidden="1" outlineLevel="1" x14ac:dyDescent="0.25">
      <c r="B550" s="58"/>
      <c r="C550" s="264">
        <v>412</v>
      </c>
      <c r="D550" s="25">
        <v>2018259.6796509703</v>
      </c>
      <c r="L550" s="19"/>
      <c r="M550" s="19"/>
      <c r="R550"/>
      <c r="S550"/>
      <c r="T550"/>
      <c r="U550"/>
      <c r="V550"/>
      <c r="W550"/>
      <c r="X550"/>
      <c r="Z550"/>
      <c r="AA550"/>
      <c r="AB550"/>
      <c r="AC550"/>
      <c r="AD550"/>
    </row>
    <row r="551" spans="2:30" hidden="1" outlineLevel="1" x14ac:dyDescent="0.25">
      <c r="B551" s="58"/>
      <c r="C551" s="264">
        <v>413</v>
      </c>
      <c r="D551" s="25">
        <v>1941017.0663673556</v>
      </c>
      <c r="L551" s="19"/>
      <c r="M551" s="19"/>
      <c r="R551"/>
      <c r="S551"/>
      <c r="T551"/>
      <c r="U551"/>
      <c r="V551"/>
      <c r="W551"/>
      <c r="X551"/>
      <c r="Z551"/>
      <c r="AA551"/>
      <c r="AB551"/>
      <c r="AC551"/>
      <c r="AD551"/>
    </row>
    <row r="552" spans="2:30" hidden="1" outlineLevel="1" x14ac:dyDescent="0.25">
      <c r="B552" s="58"/>
      <c r="C552" s="264">
        <v>414</v>
      </c>
      <c r="D552" s="25">
        <v>2079851.5552625707</v>
      </c>
      <c r="L552" s="19"/>
      <c r="M552" s="19"/>
      <c r="R552"/>
      <c r="S552"/>
      <c r="T552"/>
      <c r="U552"/>
      <c r="V552"/>
      <c r="W552"/>
      <c r="X552"/>
      <c r="Z552"/>
      <c r="AA552"/>
      <c r="AB552"/>
      <c r="AC552"/>
      <c r="AD552"/>
    </row>
    <row r="553" spans="2:30" hidden="1" outlineLevel="1" x14ac:dyDescent="0.25">
      <c r="B553" s="58"/>
      <c r="C553" s="264">
        <v>415</v>
      </c>
      <c r="D553" s="25">
        <v>2020657.4422594681</v>
      </c>
      <c r="L553" s="19"/>
      <c r="M553" s="19"/>
      <c r="R553"/>
      <c r="S553"/>
      <c r="T553"/>
      <c r="U553"/>
      <c r="V553"/>
      <c r="W553"/>
      <c r="X553"/>
      <c r="Z553"/>
      <c r="AA553"/>
      <c r="AB553"/>
      <c r="AC553"/>
      <c r="AD553"/>
    </row>
    <row r="554" spans="2:30" hidden="1" outlineLevel="1" x14ac:dyDescent="0.25">
      <c r="B554" s="58"/>
      <c r="C554" s="264">
        <v>416</v>
      </c>
      <c r="D554" s="25">
        <v>1913847.3965070047</v>
      </c>
      <c r="L554" s="19"/>
      <c r="M554" s="19"/>
      <c r="R554"/>
      <c r="S554"/>
      <c r="T554"/>
      <c r="U554"/>
      <c r="V554"/>
      <c r="W554"/>
      <c r="X554"/>
      <c r="Z554"/>
      <c r="AA554"/>
      <c r="AB554"/>
      <c r="AC554"/>
      <c r="AD554"/>
    </row>
    <row r="555" spans="2:30" hidden="1" outlineLevel="1" x14ac:dyDescent="0.25">
      <c r="B555" s="58"/>
      <c r="C555" s="264">
        <v>417</v>
      </c>
      <c r="D555" s="25">
        <v>1992301.0240009194</v>
      </c>
      <c r="L555" s="19"/>
      <c r="M555" s="19"/>
      <c r="R555"/>
      <c r="S555"/>
      <c r="T555"/>
      <c r="U555"/>
      <c r="V555"/>
      <c r="W555"/>
      <c r="X555"/>
      <c r="Z555"/>
      <c r="AA555"/>
      <c r="AB555"/>
      <c r="AC555"/>
      <c r="AD555"/>
    </row>
    <row r="556" spans="2:30" hidden="1" outlineLevel="1" x14ac:dyDescent="0.25">
      <c r="B556" s="58"/>
      <c r="C556" s="264">
        <v>418</v>
      </c>
      <c r="D556" s="25">
        <v>2039143.7191873644</v>
      </c>
      <c r="L556" s="19"/>
      <c r="M556" s="19"/>
      <c r="R556"/>
      <c r="S556"/>
      <c r="T556"/>
      <c r="U556"/>
      <c r="V556"/>
      <c r="W556"/>
      <c r="X556"/>
      <c r="Z556"/>
      <c r="AA556"/>
      <c r="AB556"/>
      <c r="AC556"/>
      <c r="AD556"/>
    </row>
    <row r="557" spans="2:30" hidden="1" outlineLevel="1" x14ac:dyDescent="0.25">
      <c r="B557" s="58"/>
      <c r="C557" s="264">
        <v>419</v>
      </c>
      <c r="D557" s="25">
        <v>1953938.6371625005</v>
      </c>
      <c r="L557" s="19"/>
      <c r="M557" s="19"/>
      <c r="R557"/>
      <c r="S557"/>
      <c r="T557"/>
      <c r="U557"/>
      <c r="V557"/>
      <c r="W557"/>
      <c r="X557"/>
      <c r="Z557"/>
      <c r="AA557"/>
      <c r="AB557"/>
      <c r="AC557"/>
      <c r="AD557"/>
    </row>
    <row r="558" spans="2:30" hidden="1" outlineLevel="1" x14ac:dyDescent="0.25">
      <c r="B558" s="58"/>
      <c r="C558" s="264">
        <v>420</v>
      </c>
      <c r="D558" s="25">
        <v>2013628.7790614506</v>
      </c>
      <c r="L558" s="19"/>
      <c r="M558" s="19"/>
      <c r="R558"/>
      <c r="S558"/>
      <c r="T558"/>
      <c r="U558"/>
      <c r="V558"/>
      <c r="W558"/>
      <c r="X558"/>
      <c r="Z558"/>
      <c r="AA558"/>
      <c r="AB558"/>
      <c r="AC558"/>
      <c r="AD558"/>
    </row>
    <row r="559" spans="2:30" hidden="1" outlineLevel="1" x14ac:dyDescent="0.25">
      <c r="B559" s="58"/>
      <c r="C559" s="264">
        <v>421</v>
      </c>
      <c r="D559" s="25">
        <v>1904957.5377073404</v>
      </c>
      <c r="L559" s="19"/>
      <c r="M559" s="19"/>
      <c r="R559"/>
      <c r="S559"/>
      <c r="T559"/>
      <c r="U559"/>
      <c r="V559"/>
      <c r="W559"/>
      <c r="X559"/>
      <c r="Z559"/>
      <c r="AA559"/>
      <c r="AB559"/>
      <c r="AC559"/>
      <c r="AD559"/>
    </row>
    <row r="560" spans="2:30" hidden="1" outlineLevel="1" x14ac:dyDescent="0.25">
      <c r="B560" s="58"/>
      <c r="C560" s="264">
        <v>422</v>
      </c>
      <c r="D560" s="25">
        <v>2091325.0903901458</v>
      </c>
      <c r="L560" s="19"/>
      <c r="M560" s="19"/>
      <c r="R560"/>
      <c r="S560"/>
      <c r="T560"/>
      <c r="U560"/>
      <c r="V560"/>
      <c r="W560"/>
      <c r="X560"/>
      <c r="Z560"/>
      <c r="AA560"/>
      <c r="AB560"/>
      <c r="AC560"/>
      <c r="AD560"/>
    </row>
    <row r="561" spans="2:30" hidden="1" outlineLevel="1" x14ac:dyDescent="0.25">
      <c r="B561" s="58"/>
      <c r="C561" s="264">
        <v>423</v>
      </c>
      <c r="D561" s="25">
        <v>1875673.8202869892</v>
      </c>
      <c r="L561" s="19"/>
      <c r="M561" s="19"/>
      <c r="R561"/>
      <c r="S561"/>
      <c r="T561"/>
      <c r="U561"/>
      <c r="V561"/>
      <c r="W561"/>
      <c r="X561"/>
      <c r="Z561"/>
      <c r="AA561"/>
      <c r="AB561"/>
      <c r="AC561"/>
      <c r="AD561"/>
    </row>
    <row r="562" spans="2:30" hidden="1" outlineLevel="1" x14ac:dyDescent="0.25">
      <c r="B562" s="58"/>
      <c r="C562" s="264">
        <v>424</v>
      </c>
      <c r="D562" s="25">
        <v>1938356.8730478198</v>
      </c>
      <c r="L562" s="19"/>
      <c r="M562" s="19"/>
      <c r="R562"/>
      <c r="S562"/>
      <c r="T562"/>
      <c r="U562"/>
      <c r="V562"/>
      <c r="W562"/>
      <c r="X562"/>
      <c r="Z562"/>
      <c r="AA562"/>
      <c r="AB562"/>
      <c r="AC562"/>
      <c r="AD562"/>
    </row>
    <row r="563" spans="2:30" hidden="1" outlineLevel="1" x14ac:dyDescent="0.25">
      <c r="B563" s="58"/>
      <c r="C563" s="264">
        <v>425</v>
      </c>
      <c r="D563" s="25">
        <v>2021226.1702497485</v>
      </c>
      <c r="L563" s="19"/>
      <c r="M563" s="19"/>
      <c r="R563"/>
      <c r="S563"/>
      <c r="T563"/>
      <c r="U563"/>
      <c r="V563"/>
      <c r="W563"/>
      <c r="X563"/>
      <c r="Z563"/>
      <c r="AA563"/>
      <c r="AB563"/>
      <c r="AC563"/>
      <c r="AD563"/>
    </row>
    <row r="564" spans="2:30" hidden="1" outlineLevel="1" x14ac:dyDescent="0.25">
      <c r="B564" s="58"/>
      <c r="C564" s="264">
        <v>426</v>
      </c>
      <c r="D564" s="25">
        <v>2021286.7389417561</v>
      </c>
      <c r="L564" s="19"/>
      <c r="M564" s="19"/>
      <c r="R564"/>
      <c r="S564"/>
      <c r="T564"/>
      <c r="U564"/>
      <c r="V564"/>
      <c r="W564"/>
      <c r="X564"/>
      <c r="Z564"/>
      <c r="AA564"/>
      <c r="AB564"/>
      <c r="AC564"/>
      <c r="AD564"/>
    </row>
    <row r="565" spans="2:30" hidden="1" outlineLevel="1" x14ac:dyDescent="0.25">
      <c r="B565" s="58"/>
      <c r="C565" s="264">
        <v>427</v>
      </c>
      <c r="D565" s="25">
        <v>2048422.3235932444</v>
      </c>
      <c r="L565" s="19"/>
      <c r="M565" s="19"/>
      <c r="R565"/>
      <c r="S565"/>
      <c r="T565"/>
      <c r="U565"/>
      <c r="V565"/>
      <c r="W565"/>
      <c r="X565"/>
      <c r="Z565"/>
      <c r="AA565"/>
      <c r="AB565"/>
      <c r="AC565"/>
      <c r="AD565"/>
    </row>
    <row r="566" spans="2:30" hidden="1" outlineLevel="1" x14ac:dyDescent="0.25">
      <c r="B566" s="58"/>
      <c r="C566" s="264">
        <v>428</v>
      </c>
      <c r="D566" s="25">
        <v>2099581.5283297529</v>
      </c>
      <c r="L566" s="19"/>
      <c r="M566" s="19"/>
      <c r="R566"/>
      <c r="S566"/>
      <c r="T566"/>
      <c r="U566"/>
      <c r="V566"/>
      <c r="W566"/>
      <c r="X566"/>
      <c r="Z566"/>
      <c r="AA566"/>
      <c r="AB566"/>
      <c r="AC566"/>
      <c r="AD566"/>
    </row>
    <row r="567" spans="2:30" hidden="1" outlineLevel="1" x14ac:dyDescent="0.25">
      <c r="B567" s="58"/>
      <c r="C567" s="264">
        <v>429</v>
      </c>
      <c r="D567" s="25">
        <v>2074672.5875373925</v>
      </c>
      <c r="L567" s="19"/>
      <c r="M567" s="19"/>
      <c r="R567"/>
      <c r="S567"/>
      <c r="T567"/>
      <c r="U567"/>
      <c r="V567"/>
      <c r="W567"/>
      <c r="X567"/>
      <c r="Z567"/>
      <c r="AA567"/>
      <c r="AB567"/>
      <c r="AC567"/>
      <c r="AD567"/>
    </row>
    <row r="568" spans="2:30" hidden="1" outlineLevel="1" x14ac:dyDescent="0.25">
      <c r="B568" s="58"/>
      <c r="C568" s="264">
        <v>430</v>
      </c>
      <c r="D568" s="25">
        <v>2082068.9687590725</v>
      </c>
      <c r="L568" s="19"/>
      <c r="M568" s="19"/>
      <c r="R568"/>
      <c r="S568"/>
      <c r="T568"/>
      <c r="U568"/>
      <c r="V568"/>
      <c r="W568"/>
      <c r="X568"/>
      <c r="Z568"/>
      <c r="AA568"/>
      <c r="AB568"/>
      <c r="AC568"/>
      <c r="AD568"/>
    </row>
    <row r="569" spans="2:30" hidden="1" outlineLevel="1" x14ac:dyDescent="0.25">
      <c r="B569" s="58"/>
      <c r="C569" s="264">
        <v>431</v>
      </c>
      <c r="D569" s="25">
        <v>1994525.5147649315</v>
      </c>
      <c r="L569" s="19"/>
      <c r="M569" s="19"/>
      <c r="R569"/>
      <c r="S569"/>
      <c r="T569"/>
      <c r="U569"/>
      <c r="V569"/>
      <c r="W569"/>
      <c r="X569"/>
      <c r="Z569"/>
      <c r="AA569"/>
      <c r="AB569"/>
      <c r="AC569"/>
      <c r="AD569"/>
    </row>
    <row r="570" spans="2:30" hidden="1" outlineLevel="1" x14ac:dyDescent="0.25">
      <c r="B570" s="58"/>
      <c r="C570" s="264">
        <v>432</v>
      </c>
      <c r="D570" s="25">
        <v>2068698.0433111456</v>
      </c>
      <c r="L570" s="19"/>
      <c r="M570" s="19"/>
      <c r="R570"/>
      <c r="S570"/>
      <c r="T570"/>
      <c r="U570"/>
      <c r="V570"/>
      <c r="W570"/>
      <c r="X570"/>
      <c r="Z570"/>
      <c r="AA570"/>
      <c r="AB570"/>
      <c r="AC570"/>
      <c r="AD570"/>
    </row>
    <row r="571" spans="2:30" hidden="1" outlineLevel="1" x14ac:dyDescent="0.25">
      <c r="B571" s="58"/>
      <c r="C571" s="264">
        <v>433</v>
      </c>
      <c r="D571" s="25">
        <v>2066058.7193696965</v>
      </c>
      <c r="L571" s="19"/>
      <c r="M571" s="19"/>
      <c r="R571"/>
      <c r="S571"/>
      <c r="T571"/>
      <c r="U571"/>
      <c r="V571"/>
      <c r="W571"/>
      <c r="X571"/>
      <c r="Z571"/>
      <c r="AA571"/>
      <c r="AB571"/>
      <c r="AC571"/>
      <c r="AD571"/>
    </row>
    <row r="572" spans="2:30" hidden="1" outlineLevel="1" x14ac:dyDescent="0.25">
      <c r="B572" s="58"/>
      <c r="C572" s="264">
        <v>434</v>
      </c>
      <c r="D572" s="25">
        <v>1899668.3585481788</v>
      </c>
      <c r="L572" s="19"/>
      <c r="M572" s="19"/>
      <c r="R572"/>
      <c r="S572"/>
      <c r="T572"/>
      <c r="U572"/>
      <c r="V572"/>
      <c r="W572"/>
      <c r="X572"/>
      <c r="Z572"/>
      <c r="AA572"/>
      <c r="AB572"/>
      <c r="AC572"/>
      <c r="AD572"/>
    </row>
    <row r="573" spans="2:30" hidden="1" outlineLevel="1" x14ac:dyDescent="0.25">
      <c r="B573" s="58"/>
      <c r="C573" s="264">
        <v>435</v>
      </c>
      <c r="D573" s="25">
        <v>2012102.5556132812</v>
      </c>
      <c r="L573" s="19"/>
      <c r="M573" s="19"/>
      <c r="R573"/>
      <c r="S573"/>
      <c r="T573"/>
      <c r="U573"/>
      <c r="V573"/>
      <c r="W573"/>
      <c r="X573"/>
      <c r="Z573"/>
      <c r="AA573"/>
      <c r="AB573"/>
      <c r="AC573"/>
      <c r="AD573"/>
    </row>
    <row r="574" spans="2:30" hidden="1" outlineLevel="1" x14ac:dyDescent="0.25">
      <c r="B574" s="58"/>
      <c r="C574" s="264">
        <v>436</v>
      </c>
      <c r="D574" s="25">
        <v>2052399.7382232063</v>
      </c>
      <c r="L574" s="19"/>
      <c r="M574" s="19"/>
      <c r="R574"/>
      <c r="S574"/>
      <c r="T574"/>
      <c r="U574"/>
      <c r="V574"/>
      <c r="W574"/>
      <c r="X574"/>
      <c r="Z574"/>
      <c r="AA574"/>
      <c r="AB574"/>
      <c r="AC574"/>
      <c r="AD574"/>
    </row>
    <row r="575" spans="2:30" hidden="1" outlineLevel="1" x14ac:dyDescent="0.25">
      <c r="B575" s="58"/>
      <c r="C575" s="264">
        <v>437</v>
      </c>
      <c r="D575" s="25">
        <v>2036436.8097621361</v>
      </c>
      <c r="L575" s="19"/>
      <c r="M575" s="19"/>
      <c r="R575"/>
      <c r="S575"/>
      <c r="T575"/>
      <c r="U575"/>
      <c r="V575"/>
      <c r="W575"/>
      <c r="X575"/>
      <c r="Z575"/>
      <c r="AA575"/>
      <c r="AB575"/>
      <c r="AC575"/>
      <c r="AD575"/>
    </row>
    <row r="576" spans="2:30" hidden="1" outlineLevel="1" x14ac:dyDescent="0.25">
      <c r="B576" s="58"/>
      <c r="C576" s="264">
        <v>438</v>
      </c>
      <c r="D576" s="25">
        <v>1880607.8305600071</v>
      </c>
      <c r="L576" s="19"/>
      <c r="M576" s="19"/>
      <c r="R576"/>
      <c r="S576"/>
      <c r="T576"/>
      <c r="U576"/>
      <c r="V576"/>
      <c r="W576"/>
      <c r="X576"/>
      <c r="Z576"/>
      <c r="AA576"/>
      <c r="AB576"/>
      <c r="AC576"/>
      <c r="AD576"/>
    </row>
    <row r="577" spans="2:30" hidden="1" outlineLevel="1" x14ac:dyDescent="0.25">
      <c r="B577" s="58"/>
      <c r="C577" s="264">
        <v>439</v>
      </c>
      <c r="D577" s="25">
        <v>2084297.7407090031</v>
      </c>
      <c r="L577" s="19"/>
      <c r="M577" s="19"/>
      <c r="R577"/>
      <c r="S577"/>
      <c r="T577"/>
      <c r="U577"/>
      <c r="V577"/>
      <c r="W577"/>
      <c r="X577"/>
      <c r="Z577"/>
      <c r="AA577"/>
      <c r="AB577"/>
      <c r="AC577"/>
      <c r="AD577"/>
    </row>
    <row r="578" spans="2:30" hidden="1" outlineLevel="1" x14ac:dyDescent="0.25">
      <c r="B578" s="58"/>
      <c r="C578" s="264">
        <v>440</v>
      </c>
      <c r="D578" s="25">
        <v>1856802.1681028595</v>
      </c>
      <c r="L578" s="19"/>
      <c r="M578" s="19"/>
      <c r="R578"/>
      <c r="S578"/>
      <c r="T578"/>
      <c r="U578"/>
      <c r="V578"/>
      <c r="W578"/>
      <c r="X578"/>
      <c r="Z578"/>
      <c r="AA578"/>
      <c r="AB578"/>
      <c r="AC578"/>
      <c r="AD578"/>
    </row>
    <row r="579" spans="2:30" hidden="1" outlineLevel="1" x14ac:dyDescent="0.25">
      <c r="B579" s="58"/>
      <c r="C579" s="264">
        <v>441</v>
      </c>
      <c r="D579" s="25">
        <v>1994542.4355674288</v>
      </c>
      <c r="L579" s="19"/>
      <c r="M579" s="19"/>
      <c r="R579"/>
      <c r="S579"/>
      <c r="T579"/>
      <c r="U579"/>
      <c r="V579"/>
      <c r="W579"/>
      <c r="X579"/>
      <c r="Z579"/>
      <c r="AA579"/>
      <c r="AB579"/>
      <c r="AC579"/>
      <c r="AD579"/>
    </row>
    <row r="580" spans="2:30" hidden="1" outlineLevel="1" x14ac:dyDescent="0.25">
      <c r="B580" s="58"/>
      <c r="C580" s="264">
        <v>442</v>
      </c>
      <c r="D580" s="25">
        <v>1941424.1664065365</v>
      </c>
      <c r="L580" s="19"/>
      <c r="M580" s="19"/>
      <c r="R580"/>
      <c r="S580"/>
      <c r="T580"/>
      <c r="U580"/>
      <c r="V580"/>
      <c r="W580"/>
      <c r="X580"/>
      <c r="Z580"/>
      <c r="AA580"/>
      <c r="AB580"/>
      <c r="AC580"/>
      <c r="AD580"/>
    </row>
    <row r="581" spans="2:30" hidden="1" outlineLevel="1" x14ac:dyDescent="0.25">
      <c r="B581" s="58"/>
      <c r="C581" s="264">
        <v>443</v>
      </c>
      <c r="D581" s="25">
        <v>2047760.3284722031</v>
      </c>
      <c r="L581" s="19"/>
      <c r="M581" s="19"/>
      <c r="R581"/>
      <c r="S581"/>
      <c r="T581"/>
      <c r="U581"/>
      <c r="V581"/>
      <c r="W581"/>
      <c r="X581"/>
      <c r="Z581"/>
      <c r="AA581"/>
      <c r="AB581"/>
      <c r="AC581"/>
      <c r="AD581"/>
    </row>
    <row r="582" spans="2:30" hidden="1" outlineLevel="1" x14ac:dyDescent="0.25">
      <c r="B582" s="58"/>
      <c r="C582" s="264">
        <v>444</v>
      </c>
      <c r="D582" s="25">
        <v>2068748.1773774889</v>
      </c>
      <c r="L582" s="19"/>
      <c r="M582" s="19"/>
      <c r="R582"/>
      <c r="S582"/>
      <c r="T582"/>
      <c r="U582"/>
      <c r="V582"/>
      <c r="W582"/>
      <c r="X582"/>
      <c r="Z582"/>
      <c r="AA582"/>
      <c r="AB582"/>
      <c r="AC582"/>
      <c r="AD582"/>
    </row>
    <row r="583" spans="2:30" hidden="1" outlineLevel="1" x14ac:dyDescent="0.25">
      <c r="B583" s="58"/>
      <c r="C583" s="264">
        <v>445</v>
      </c>
      <c r="D583" s="25">
        <v>2099347.8443847857</v>
      </c>
      <c r="L583" s="19"/>
      <c r="M583" s="19"/>
      <c r="R583"/>
      <c r="S583"/>
      <c r="T583"/>
      <c r="U583"/>
      <c r="V583"/>
      <c r="W583"/>
      <c r="X583"/>
      <c r="Z583"/>
      <c r="AA583"/>
      <c r="AB583"/>
      <c r="AC583"/>
      <c r="AD583"/>
    </row>
    <row r="584" spans="2:30" hidden="1" outlineLevel="1" x14ac:dyDescent="0.25">
      <c r="B584" s="58"/>
      <c r="C584" s="264">
        <v>446</v>
      </c>
      <c r="D584" s="25">
        <v>2095096.6718043825</v>
      </c>
      <c r="L584" s="19"/>
      <c r="M584" s="19"/>
      <c r="R584"/>
      <c r="S584"/>
      <c r="T584"/>
      <c r="U584"/>
      <c r="V584"/>
      <c r="W584"/>
      <c r="X584"/>
      <c r="Z584"/>
      <c r="AA584"/>
      <c r="AB584"/>
      <c r="AC584"/>
      <c r="AD584"/>
    </row>
    <row r="585" spans="2:30" hidden="1" outlineLevel="1" x14ac:dyDescent="0.25">
      <c r="B585" s="58"/>
      <c r="C585" s="264">
        <v>447</v>
      </c>
      <c r="D585" s="25">
        <v>1917602.3170309239</v>
      </c>
      <c r="L585" s="19"/>
      <c r="M585" s="19"/>
      <c r="R585"/>
      <c r="S585"/>
      <c r="T585"/>
      <c r="U585"/>
      <c r="V585"/>
      <c r="W585"/>
      <c r="X585"/>
      <c r="Z585"/>
      <c r="AA585"/>
      <c r="AB585"/>
      <c r="AC585"/>
      <c r="AD585"/>
    </row>
    <row r="586" spans="2:30" hidden="1" outlineLevel="1" x14ac:dyDescent="0.25">
      <c r="B586" s="58"/>
      <c r="C586" s="264">
        <v>448</v>
      </c>
      <c r="D586" s="25">
        <v>1932501.2768144137</v>
      </c>
      <c r="L586" s="19"/>
      <c r="M586" s="19"/>
      <c r="R586"/>
      <c r="S586"/>
      <c r="T586"/>
      <c r="U586"/>
      <c r="V586"/>
      <c r="W586"/>
      <c r="X586"/>
      <c r="Z586"/>
      <c r="AA586"/>
      <c r="AB586"/>
      <c r="AC586"/>
      <c r="AD586"/>
    </row>
    <row r="587" spans="2:30" hidden="1" outlineLevel="1" x14ac:dyDescent="0.25">
      <c r="B587" s="58"/>
      <c r="C587" s="264">
        <v>449</v>
      </c>
      <c r="D587" s="25">
        <v>1989500.2918582866</v>
      </c>
      <c r="L587" s="19"/>
      <c r="M587" s="19"/>
      <c r="R587"/>
      <c r="S587"/>
      <c r="T587"/>
      <c r="U587"/>
      <c r="V587"/>
      <c r="W587"/>
      <c r="X587"/>
      <c r="Z587"/>
      <c r="AA587"/>
      <c r="AB587"/>
      <c r="AC587"/>
      <c r="AD587"/>
    </row>
    <row r="588" spans="2:30" hidden="1" outlineLevel="1" x14ac:dyDescent="0.25">
      <c r="B588" s="58"/>
      <c r="C588" s="264">
        <v>450</v>
      </c>
      <c r="D588" s="25">
        <v>2051497.6851943322</v>
      </c>
      <c r="L588" s="19"/>
      <c r="M588" s="19"/>
      <c r="R588"/>
      <c r="S588"/>
      <c r="T588"/>
      <c r="U588"/>
      <c r="V588"/>
      <c r="W588"/>
      <c r="X588"/>
      <c r="Z588"/>
      <c r="AA588"/>
      <c r="AB588"/>
      <c r="AC588"/>
      <c r="AD588"/>
    </row>
    <row r="589" spans="2:30" hidden="1" outlineLevel="1" x14ac:dyDescent="0.25">
      <c r="B589" s="58"/>
      <c r="C589" s="264">
        <v>451</v>
      </c>
      <c r="D589" s="25">
        <v>1889304.8300269041</v>
      </c>
      <c r="L589" s="19"/>
      <c r="M589" s="19"/>
      <c r="R589"/>
      <c r="S589"/>
      <c r="T589"/>
      <c r="U589"/>
      <c r="V589"/>
      <c r="W589"/>
      <c r="X589"/>
      <c r="Z589"/>
      <c r="AA589"/>
      <c r="AB589"/>
      <c r="AC589"/>
      <c r="AD589"/>
    </row>
    <row r="590" spans="2:30" hidden="1" outlineLevel="1" x14ac:dyDescent="0.25">
      <c r="B590" s="58"/>
      <c r="C590" s="264">
        <v>452</v>
      </c>
      <c r="D590" s="25">
        <v>1979591.6785408515</v>
      </c>
      <c r="L590" s="19"/>
      <c r="M590" s="19"/>
      <c r="R590"/>
      <c r="S590"/>
      <c r="T590"/>
      <c r="U590"/>
      <c r="V590"/>
      <c r="W590"/>
      <c r="X590"/>
      <c r="Z590"/>
      <c r="AA590"/>
      <c r="AB590"/>
      <c r="AC590"/>
      <c r="AD590"/>
    </row>
    <row r="591" spans="2:30" hidden="1" outlineLevel="1" x14ac:dyDescent="0.25">
      <c r="B591" s="58"/>
      <c r="C591" s="264">
        <v>453</v>
      </c>
      <c r="D591" s="25">
        <v>1997489.7063284814</v>
      </c>
      <c r="L591" s="19"/>
      <c r="M591" s="19"/>
      <c r="R591"/>
      <c r="S591"/>
      <c r="T591"/>
      <c r="U591"/>
      <c r="V591"/>
      <c r="W591"/>
      <c r="X591"/>
      <c r="Z591"/>
      <c r="AA591"/>
      <c r="AB591"/>
      <c r="AC591"/>
      <c r="AD591"/>
    </row>
    <row r="592" spans="2:30" hidden="1" outlineLevel="1" x14ac:dyDescent="0.25">
      <c r="B592" s="58"/>
      <c r="C592" s="264">
        <v>454</v>
      </c>
      <c r="D592" s="25">
        <v>1886761.2429568213</v>
      </c>
      <c r="L592" s="19"/>
      <c r="M592" s="19"/>
      <c r="R592"/>
      <c r="S592"/>
      <c r="T592"/>
      <c r="U592"/>
      <c r="V592"/>
      <c r="W592"/>
      <c r="X592"/>
      <c r="Z592"/>
      <c r="AA592"/>
      <c r="AB592"/>
      <c r="AC592"/>
      <c r="AD592"/>
    </row>
    <row r="593" spans="2:30" hidden="1" outlineLevel="1" x14ac:dyDescent="0.25">
      <c r="B593" s="58"/>
      <c r="C593" s="264">
        <v>455</v>
      </c>
      <c r="D593" s="25">
        <v>2059418.3893022574</v>
      </c>
      <c r="L593" s="19"/>
      <c r="M593" s="19"/>
      <c r="R593"/>
      <c r="S593"/>
      <c r="T593"/>
      <c r="U593"/>
      <c r="V593"/>
      <c r="W593"/>
      <c r="X593"/>
      <c r="Z593"/>
      <c r="AA593"/>
      <c r="AB593"/>
      <c r="AC593"/>
      <c r="AD593"/>
    </row>
    <row r="594" spans="2:30" hidden="1" outlineLevel="1" x14ac:dyDescent="0.25">
      <c r="B594" s="58"/>
      <c r="C594" s="264">
        <v>456</v>
      </c>
      <c r="D594" s="25">
        <v>2074074.4377945643</v>
      </c>
      <c r="L594" s="19"/>
      <c r="M594" s="19"/>
      <c r="R594"/>
      <c r="S594"/>
      <c r="T594"/>
      <c r="U594"/>
      <c r="V594"/>
      <c r="W594"/>
      <c r="X594"/>
      <c r="Z594"/>
      <c r="AA594"/>
      <c r="AB594"/>
      <c r="AC594"/>
      <c r="AD594"/>
    </row>
    <row r="595" spans="2:30" hidden="1" outlineLevel="1" x14ac:dyDescent="0.25">
      <c r="B595" s="58"/>
      <c r="C595" s="264">
        <v>457</v>
      </c>
      <c r="D595" s="25">
        <v>2025891.1083917776</v>
      </c>
      <c r="L595" s="19"/>
      <c r="M595" s="19"/>
      <c r="R595"/>
      <c r="S595"/>
      <c r="T595"/>
      <c r="U595"/>
      <c r="V595"/>
      <c r="W595"/>
      <c r="X595"/>
      <c r="Z595"/>
      <c r="AA595"/>
      <c r="AB595"/>
      <c r="AC595"/>
      <c r="AD595"/>
    </row>
    <row r="596" spans="2:30" hidden="1" outlineLevel="1" x14ac:dyDescent="0.25">
      <c r="B596" s="58"/>
      <c r="C596" s="264">
        <v>458</v>
      </c>
      <c r="D596" s="25">
        <v>2053180.8585687391</v>
      </c>
      <c r="L596" s="19"/>
      <c r="M596" s="19"/>
      <c r="R596"/>
      <c r="S596"/>
      <c r="T596"/>
      <c r="U596"/>
      <c r="V596"/>
      <c r="W596"/>
      <c r="X596"/>
      <c r="Z596"/>
      <c r="AA596"/>
      <c r="AB596"/>
      <c r="AC596"/>
      <c r="AD596"/>
    </row>
    <row r="597" spans="2:30" hidden="1" outlineLevel="1" x14ac:dyDescent="0.25">
      <c r="B597" s="58"/>
      <c r="C597" s="264">
        <v>459</v>
      </c>
      <c r="D597" s="25">
        <v>2116691.784934897</v>
      </c>
      <c r="L597" s="19"/>
      <c r="M597" s="19"/>
      <c r="R597"/>
      <c r="S597"/>
      <c r="T597"/>
      <c r="U597"/>
      <c r="V597"/>
      <c r="W597"/>
      <c r="X597"/>
      <c r="Z597"/>
      <c r="AA597"/>
      <c r="AB597"/>
      <c r="AC597"/>
      <c r="AD597"/>
    </row>
    <row r="598" spans="2:30" hidden="1" outlineLevel="1" x14ac:dyDescent="0.25">
      <c r="B598" s="58"/>
      <c r="C598" s="264">
        <v>460</v>
      </c>
      <c r="D598" s="25">
        <v>2032041.7677762974</v>
      </c>
      <c r="L598" s="19"/>
      <c r="M598" s="19"/>
      <c r="R598"/>
      <c r="S598"/>
      <c r="T598"/>
      <c r="U598"/>
      <c r="V598"/>
      <c r="W598"/>
      <c r="X598"/>
      <c r="Z598"/>
      <c r="AA598"/>
      <c r="AB598"/>
      <c r="AC598"/>
      <c r="AD598"/>
    </row>
    <row r="599" spans="2:30" hidden="1" outlineLevel="1" x14ac:dyDescent="0.25">
      <c r="B599" s="58"/>
      <c r="C599" s="264">
        <v>461</v>
      </c>
      <c r="D599" s="25">
        <v>2060607.574720894</v>
      </c>
      <c r="L599" s="19"/>
      <c r="M599" s="19"/>
      <c r="R599"/>
      <c r="S599"/>
      <c r="T599"/>
      <c r="U599"/>
      <c r="V599"/>
      <c r="W599"/>
      <c r="X599"/>
      <c r="Z599"/>
      <c r="AA599"/>
      <c r="AB599"/>
      <c r="AC599"/>
      <c r="AD599"/>
    </row>
    <row r="600" spans="2:30" hidden="1" outlineLevel="1" x14ac:dyDescent="0.25">
      <c r="B600" s="58"/>
      <c r="C600" s="264">
        <v>462</v>
      </c>
      <c r="D600" s="25">
        <v>1926328.8199279956</v>
      </c>
      <c r="L600" s="19"/>
      <c r="M600" s="19"/>
      <c r="R600"/>
      <c r="S600"/>
      <c r="T600"/>
      <c r="U600"/>
      <c r="V600"/>
      <c r="W600"/>
      <c r="X600"/>
      <c r="Z600"/>
      <c r="AA600"/>
      <c r="AB600"/>
      <c r="AC600"/>
      <c r="AD600"/>
    </row>
    <row r="601" spans="2:30" hidden="1" outlineLevel="1" x14ac:dyDescent="0.25">
      <c r="B601" s="58"/>
      <c r="C601" s="264">
        <v>463</v>
      </c>
      <c r="D601" s="25">
        <v>2040248.1290025464</v>
      </c>
      <c r="L601" s="19"/>
      <c r="M601" s="19"/>
      <c r="R601"/>
      <c r="S601"/>
      <c r="T601"/>
      <c r="U601"/>
      <c r="V601"/>
      <c r="W601"/>
      <c r="X601"/>
      <c r="Z601"/>
      <c r="AA601"/>
      <c r="AB601"/>
      <c r="AC601"/>
      <c r="AD601"/>
    </row>
    <row r="602" spans="2:30" hidden="1" outlineLevel="1" x14ac:dyDescent="0.25">
      <c r="B602" s="58"/>
      <c r="C602" s="264">
        <v>464</v>
      </c>
      <c r="D602" s="25">
        <v>2078655.8221822651</v>
      </c>
      <c r="L602" s="19"/>
      <c r="M602" s="19"/>
      <c r="R602"/>
      <c r="S602"/>
      <c r="T602"/>
      <c r="U602"/>
      <c r="V602"/>
      <c r="W602"/>
      <c r="X602"/>
      <c r="Z602"/>
      <c r="AA602"/>
      <c r="AB602"/>
      <c r="AC602"/>
      <c r="AD602"/>
    </row>
    <row r="603" spans="2:30" hidden="1" outlineLevel="1" x14ac:dyDescent="0.25">
      <c r="B603" s="58"/>
      <c r="C603" s="264">
        <v>465</v>
      </c>
      <c r="D603" s="25">
        <v>2043459.1398378834</v>
      </c>
      <c r="L603" s="19"/>
      <c r="M603" s="19"/>
      <c r="R603"/>
      <c r="S603"/>
      <c r="T603"/>
      <c r="U603"/>
      <c r="V603"/>
      <c r="W603"/>
      <c r="X603"/>
      <c r="Z603"/>
      <c r="AA603"/>
      <c r="AB603"/>
      <c r="AC603"/>
      <c r="AD603"/>
    </row>
    <row r="604" spans="2:30" hidden="1" outlineLevel="1" x14ac:dyDescent="0.25">
      <c r="B604" s="58"/>
      <c r="C604" s="264">
        <v>466</v>
      </c>
      <c r="D604" s="25">
        <v>2036175.00397499</v>
      </c>
      <c r="L604" s="19"/>
      <c r="M604" s="19"/>
      <c r="R604"/>
      <c r="S604"/>
      <c r="T604"/>
      <c r="U604"/>
      <c r="V604"/>
      <c r="W604"/>
      <c r="X604"/>
      <c r="Z604"/>
      <c r="AA604"/>
      <c r="AB604"/>
      <c r="AC604"/>
      <c r="AD604"/>
    </row>
    <row r="605" spans="2:30" hidden="1" outlineLevel="1" x14ac:dyDescent="0.25">
      <c r="B605" s="58"/>
      <c r="C605" s="264">
        <v>467</v>
      </c>
      <c r="D605" s="25">
        <v>2044077.5867920225</v>
      </c>
      <c r="L605" s="19"/>
      <c r="M605" s="19"/>
      <c r="R605"/>
      <c r="S605"/>
      <c r="T605"/>
      <c r="U605"/>
      <c r="V605"/>
      <c r="W605"/>
      <c r="X605"/>
      <c r="Z605"/>
      <c r="AA605"/>
      <c r="AB605"/>
      <c r="AC605"/>
      <c r="AD605"/>
    </row>
    <row r="606" spans="2:30" hidden="1" outlineLevel="1" x14ac:dyDescent="0.25">
      <c r="B606" s="58"/>
      <c r="C606" s="264">
        <v>468</v>
      </c>
      <c r="D606" s="25">
        <v>1862682.3817927334</v>
      </c>
      <c r="L606" s="19"/>
      <c r="M606" s="19"/>
      <c r="R606"/>
      <c r="S606"/>
      <c r="T606"/>
      <c r="U606"/>
      <c r="V606"/>
      <c r="W606"/>
      <c r="X606"/>
      <c r="Z606"/>
      <c r="AA606"/>
      <c r="AB606"/>
      <c r="AC606"/>
      <c r="AD606"/>
    </row>
    <row r="607" spans="2:30" hidden="1" outlineLevel="1" x14ac:dyDescent="0.25">
      <c r="B607" s="58"/>
      <c r="C607" s="264">
        <v>469</v>
      </c>
      <c r="D607" s="25">
        <v>2036103.7465595896</v>
      </c>
      <c r="L607" s="19"/>
      <c r="M607" s="19"/>
      <c r="R607"/>
      <c r="S607"/>
      <c r="T607"/>
      <c r="U607"/>
      <c r="V607"/>
      <c r="W607"/>
      <c r="X607"/>
      <c r="Z607"/>
      <c r="AA607"/>
      <c r="AB607"/>
      <c r="AC607"/>
      <c r="AD607"/>
    </row>
    <row r="608" spans="2:30" hidden="1" outlineLevel="1" x14ac:dyDescent="0.25">
      <c r="B608" s="58"/>
      <c r="C608" s="264">
        <v>470</v>
      </c>
      <c r="D608" s="25">
        <v>2070395.0171881397</v>
      </c>
      <c r="L608" s="19"/>
      <c r="M608" s="19"/>
      <c r="R608"/>
      <c r="S608"/>
      <c r="T608"/>
      <c r="U608"/>
      <c r="V608"/>
      <c r="W608"/>
      <c r="X608"/>
      <c r="Z608"/>
      <c r="AA608"/>
      <c r="AB608"/>
      <c r="AC608"/>
      <c r="AD608"/>
    </row>
    <row r="609" spans="2:30" hidden="1" outlineLevel="1" x14ac:dyDescent="0.25">
      <c r="B609" s="58"/>
      <c r="C609" s="264">
        <v>471</v>
      </c>
      <c r="D609" s="25">
        <v>2011902.773567724</v>
      </c>
      <c r="L609" s="19"/>
      <c r="M609" s="19"/>
      <c r="R609"/>
      <c r="S609"/>
      <c r="T609"/>
      <c r="U609"/>
      <c r="V609"/>
      <c r="W609"/>
      <c r="X609"/>
      <c r="Z609"/>
      <c r="AA609"/>
      <c r="AB609"/>
      <c r="AC609"/>
      <c r="AD609"/>
    </row>
    <row r="610" spans="2:30" hidden="1" outlineLevel="1" x14ac:dyDescent="0.25">
      <c r="B610" s="58"/>
      <c r="C610" s="264">
        <v>472</v>
      </c>
      <c r="D610" s="25">
        <v>1772909.7007036291</v>
      </c>
      <c r="L610" s="19"/>
      <c r="M610" s="19"/>
      <c r="R610"/>
      <c r="S610"/>
      <c r="T610"/>
      <c r="U610"/>
      <c r="V610"/>
      <c r="W610"/>
      <c r="X610"/>
      <c r="Z610"/>
      <c r="AA610"/>
      <c r="AB610"/>
      <c r="AC610"/>
      <c r="AD610"/>
    </row>
    <row r="611" spans="2:30" hidden="1" outlineLevel="1" x14ac:dyDescent="0.25">
      <c r="B611" s="58"/>
      <c r="C611" s="264">
        <v>473</v>
      </c>
      <c r="D611" s="25">
        <v>2055391.0612697522</v>
      </c>
      <c r="L611" s="19"/>
      <c r="M611" s="19"/>
      <c r="R611"/>
      <c r="S611"/>
      <c r="T611"/>
      <c r="U611"/>
      <c r="V611"/>
      <c r="W611"/>
      <c r="X611"/>
      <c r="Z611"/>
      <c r="AA611"/>
      <c r="AB611"/>
      <c r="AC611"/>
      <c r="AD611"/>
    </row>
    <row r="612" spans="2:30" hidden="1" outlineLevel="1" x14ac:dyDescent="0.25">
      <c r="B612" s="58"/>
      <c r="C612" s="264">
        <v>474</v>
      </c>
      <c r="D612" s="25">
        <v>1994768.4537347532</v>
      </c>
      <c r="L612" s="19"/>
      <c r="M612" s="19"/>
      <c r="R612"/>
      <c r="S612"/>
      <c r="T612"/>
      <c r="U612"/>
      <c r="V612"/>
      <c r="W612"/>
      <c r="X612"/>
      <c r="Z612"/>
      <c r="AA612"/>
      <c r="AB612"/>
      <c r="AC612"/>
      <c r="AD612"/>
    </row>
    <row r="613" spans="2:30" hidden="1" outlineLevel="1" x14ac:dyDescent="0.25">
      <c r="B613" s="58"/>
      <c r="C613" s="264">
        <v>475</v>
      </c>
      <c r="D613" s="25">
        <v>2017970.6880774526</v>
      </c>
      <c r="L613" s="19"/>
      <c r="M613" s="19"/>
      <c r="R613"/>
      <c r="S613"/>
      <c r="T613"/>
      <c r="U613"/>
      <c r="V613"/>
      <c r="W613"/>
      <c r="X613"/>
      <c r="Z613"/>
      <c r="AA613"/>
      <c r="AB613"/>
      <c r="AC613"/>
      <c r="AD613"/>
    </row>
    <row r="614" spans="2:30" hidden="1" outlineLevel="1" x14ac:dyDescent="0.25">
      <c r="B614" s="58"/>
      <c r="C614" s="264">
        <v>476</v>
      </c>
      <c r="D614" s="25">
        <v>1848402.9891215842</v>
      </c>
      <c r="L614" s="19"/>
      <c r="M614" s="19"/>
      <c r="R614"/>
      <c r="S614"/>
      <c r="T614"/>
      <c r="U614"/>
      <c r="V614"/>
      <c r="W614"/>
      <c r="X614"/>
      <c r="Z614"/>
      <c r="AA614"/>
      <c r="AB614"/>
      <c r="AC614"/>
      <c r="AD614"/>
    </row>
    <row r="615" spans="2:30" hidden="1" outlineLevel="1" x14ac:dyDescent="0.25">
      <c r="B615" s="58"/>
      <c r="C615" s="264">
        <v>477</v>
      </c>
      <c r="D615" s="25">
        <v>2053313.3049643962</v>
      </c>
      <c r="L615" s="19"/>
      <c r="M615" s="19"/>
      <c r="R615"/>
      <c r="S615"/>
      <c r="T615"/>
      <c r="U615"/>
      <c r="V615"/>
      <c r="W615"/>
      <c r="X615"/>
      <c r="Z615"/>
      <c r="AA615"/>
      <c r="AB615"/>
      <c r="AC615"/>
      <c r="AD615"/>
    </row>
    <row r="616" spans="2:30" hidden="1" outlineLevel="1" x14ac:dyDescent="0.25">
      <c r="B616" s="58"/>
      <c r="C616" s="264">
        <v>478</v>
      </c>
      <c r="D616" s="25">
        <v>1945320.230977504</v>
      </c>
      <c r="L616" s="19"/>
      <c r="M616" s="19"/>
      <c r="R616"/>
      <c r="S616"/>
      <c r="T616"/>
      <c r="U616"/>
      <c r="V616"/>
      <c r="W616"/>
      <c r="X616"/>
      <c r="Z616"/>
      <c r="AA616"/>
      <c r="AB616"/>
      <c r="AC616"/>
      <c r="AD616"/>
    </row>
    <row r="617" spans="2:30" hidden="1" outlineLevel="1" x14ac:dyDescent="0.25">
      <c r="B617" s="58"/>
      <c r="C617" s="264">
        <v>479</v>
      </c>
      <c r="D617" s="25">
        <v>2037175.2063726611</v>
      </c>
      <c r="L617" s="19"/>
      <c r="M617" s="19"/>
      <c r="R617"/>
      <c r="S617"/>
      <c r="T617"/>
      <c r="U617"/>
      <c r="V617"/>
      <c r="W617"/>
      <c r="X617"/>
      <c r="Z617"/>
      <c r="AA617"/>
      <c r="AB617"/>
      <c r="AC617"/>
      <c r="AD617"/>
    </row>
    <row r="618" spans="2:30" hidden="1" outlineLevel="1" x14ac:dyDescent="0.25">
      <c r="B618" s="58"/>
      <c r="C618" s="264">
        <v>480</v>
      </c>
      <c r="D618" s="25">
        <v>1905018.7298314464</v>
      </c>
      <c r="L618" s="19"/>
      <c r="M618" s="19"/>
      <c r="R618"/>
      <c r="S618"/>
      <c r="T618"/>
      <c r="U618"/>
      <c r="V618"/>
      <c r="W618"/>
      <c r="X618"/>
      <c r="Z618"/>
      <c r="AA618"/>
      <c r="AB618"/>
      <c r="AC618"/>
      <c r="AD618"/>
    </row>
    <row r="619" spans="2:30" hidden="1" outlineLevel="1" x14ac:dyDescent="0.25">
      <c r="B619" s="58"/>
      <c r="C619" s="264">
        <v>481</v>
      </c>
      <c r="D619" s="25">
        <v>1848267.1697903955</v>
      </c>
      <c r="L619" s="19"/>
      <c r="M619" s="19"/>
      <c r="R619"/>
      <c r="S619"/>
      <c r="T619"/>
      <c r="U619"/>
      <c r="V619"/>
      <c r="W619"/>
      <c r="X619"/>
      <c r="Z619"/>
      <c r="AA619"/>
      <c r="AB619"/>
      <c r="AC619"/>
      <c r="AD619"/>
    </row>
    <row r="620" spans="2:30" hidden="1" outlineLevel="1" x14ac:dyDescent="0.25">
      <c r="B620" s="58"/>
      <c r="C620" s="264">
        <v>482</v>
      </c>
      <c r="D620" s="25">
        <v>1917489.1721837367</v>
      </c>
      <c r="L620" s="19"/>
      <c r="M620" s="19"/>
      <c r="R620"/>
      <c r="S620"/>
      <c r="T620"/>
      <c r="U620"/>
      <c r="V620"/>
      <c r="W620"/>
      <c r="X620"/>
      <c r="Z620"/>
      <c r="AA620"/>
      <c r="AB620"/>
      <c r="AC620"/>
      <c r="AD620"/>
    </row>
    <row r="621" spans="2:30" hidden="1" outlineLevel="1" x14ac:dyDescent="0.25">
      <c r="B621" s="58"/>
      <c r="C621" s="264">
        <v>483</v>
      </c>
      <c r="D621" s="25">
        <v>1995535.5893150498</v>
      </c>
      <c r="L621" s="19"/>
      <c r="M621" s="19"/>
      <c r="R621"/>
      <c r="S621"/>
      <c r="T621"/>
      <c r="U621"/>
      <c r="V621"/>
      <c r="W621"/>
      <c r="X621"/>
      <c r="Z621"/>
      <c r="AA621"/>
      <c r="AB621"/>
      <c r="AC621"/>
      <c r="AD621"/>
    </row>
    <row r="622" spans="2:30" hidden="1" outlineLevel="1" x14ac:dyDescent="0.25">
      <c r="B622" s="58"/>
      <c r="C622" s="264">
        <v>484</v>
      </c>
      <c r="D622" s="25">
        <v>2065624.5645162454</v>
      </c>
      <c r="L622" s="19"/>
      <c r="M622" s="19"/>
      <c r="R622"/>
      <c r="S622"/>
      <c r="T622"/>
      <c r="U622"/>
      <c r="V622"/>
      <c r="W622"/>
      <c r="X622"/>
      <c r="Z622"/>
      <c r="AA622"/>
      <c r="AB622"/>
      <c r="AC622"/>
      <c r="AD622"/>
    </row>
    <row r="623" spans="2:30" hidden="1" outlineLevel="1" x14ac:dyDescent="0.25">
      <c r="B623" s="58"/>
      <c r="C623" s="264">
        <v>485</v>
      </c>
      <c r="D623" s="25">
        <v>1993803.2729787258</v>
      </c>
      <c r="L623" s="19"/>
      <c r="M623" s="19"/>
      <c r="R623"/>
      <c r="S623"/>
      <c r="T623"/>
      <c r="U623"/>
      <c r="V623"/>
      <c r="W623"/>
      <c r="X623"/>
      <c r="Z623"/>
      <c r="AA623"/>
      <c r="AB623"/>
      <c r="AC623"/>
      <c r="AD623"/>
    </row>
    <row r="624" spans="2:30" hidden="1" outlineLevel="1" x14ac:dyDescent="0.25">
      <c r="B624" s="58"/>
      <c r="C624" s="264">
        <v>486</v>
      </c>
      <c r="D624" s="25">
        <v>1907309.9946244974</v>
      </c>
      <c r="L624" s="19"/>
      <c r="M624" s="19"/>
      <c r="R624"/>
      <c r="S624"/>
      <c r="T624"/>
      <c r="U624"/>
      <c r="V624"/>
      <c r="W624"/>
      <c r="X624"/>
      <c r="Z624"/>
      <c r="AA624"/>
      <c r="AB624"/>
      <c r="AC624"/>
      <c r="AD624"/>
    </row>
    <row r="625" spans="2:30" hidden="1" outlineLevel="1" x14ac:dyDescent="0.25">
      <c r="B625" s="58"/>
      <c r="C625" s="264">
        <v>487</v>
      </c>
      <c r="D625" s="25">
        <v>2004330.9591180086</v>
      </c>
      <c r="L625" s="19"/>
      <c r="M625" s="19"/>
      <c r="R625"/>
      <c r="S625"/>
      <c r="T625"/>
      <c r="U625"/>
      <c r="V625"/>
      <c r="W625"/>
      <c r="X625"/>
      <c r="Z625"/>
      <c r="AA625"/>
      <c r="AB625"/>
      <c r="AC625"/>
      <c r="AD625"/>
    </row>
    <row r="626" spans="2:30" hidden="1" outlineLevel="1" x14ac:dyDescent="0.25">
      <c r="B626" s="58"/>
      <c r="C626" s="264">
        <v>488</v>
      </c>
      <c r="D626" s="25">
        <v>1914238.1477149385</v>
      </c>
      <c r="L626" s="19"/>
      <c r="M626" s="19"/>
      <c r="R626"/>
      <c r="S626"/>
      <c r="T626"/>
      <c r="U626"/>
      <c r="V626"/>
      <c r="W626"/>
      <c r="X626"/>
      <c r="Z626"/>
      <c r="AA626"/>
      <c r="AB626"/>
      <c r="AC626"/>
      <c r="AD626"/>
    </row>
    <row r="627" spans="2:30" hidden="1" outlineLevel="1" x14ac:dyDescent="0.25">
      <c r="B627" s="58"/>
      <c r="C627" s="264">
        <v>489</v>
      </c>
      <c r="D627" s="25">
        <v>2066467.7880621469</v>
      </c>
      <c r="L627" s="19"/>
      <c r="M627" s="19"/>
      <c r="R627"/>
      <c r="S627"/>
      <c r="T627"/>
      <c r="U627"/>
      <c r="V627"/>
      <c r="W627"/>
      <c r="X627"/>
      <c r="Z627"/>
      <c r="AA627"/>
      <c r="AB627"/>
      <c r="AC627"/>
      <c r="AD627"/>
    </row>
    <row r="628" spans="2:30" hidden="1" outlineLevel="1" x14ac:dyDescent="0.25">
      <c r="B628" s="58"/>
      <c r="C628" s="264">
        <v>490</v>
      </c>
      <c r="D628" s="25">
        <v>2041172.6034238087</v>
      </c>
      <c r="L628" s="19"/>
      <c r="M628" s="19"/>
      <c r="R628"/>
      <c r="S628"/>
      <c r="T628"/>
      <c r="U628"/>
      <c r="V628"/>
      <c r="W628"/>
      <c r="X628"/>
      <c r="Z628"/>
      <c r="AA628"/>
      <c r="AB628"/>
      <c r="AC628"/>
      <c r="AD628"/>
    </row>
    <row r="629" spans="2:30" hidden="1" outlineLevel="1" x14ac:dyDescent="0.25">
      <c r="B629" s="58"/>
      <c r="C629" s="264">
        <v>491</v>
      </c>
      <c r="D629" s="25">
        <v>1880440.7280203211</v>
      </c>
      <c r="L629" s="19"/>
      <c r="M629" s="19"/>
      <c r="R629"/>
      <c r="S629"/>
      <c r="T629"/>
      <c r="U629"/>
      <c r="V629"/>
      <c r="W629"/>
      <c r="X629"/>
      <c r="Z629"/>
      <c r="AA629"/>
      <c r="AB629"/>
      <c r="AC629"/>
      <c r="AD629"/>
    </row>
    <row r="630" spans="2:30" hidden="1" outlineLevel="1" x14ac:dyDescent="0.25">
      <c r="B630" s="58"/>
      <c r="C630" s="264">
        <v>492</v>
      </c>
      <c r="D630" s="25">
        <v>2062279.560474237</v>
      </c>
      <c r="L630" s="19"/>
      <c r="M630" s="19"/>
      <c r="R630"/>
      <c r="S630"/>
      <c r="T630"/>
      <c r="U630"/>
      <c r="V630"/>
      <c r="W630"/>
      <c r="X630"/>
      <c r="Z630"/>
      <c r="AA630"/>
      <c r="AB630"/>
      <c r="AC630"/>
      <c r="AD630"/>
    </row>
    <row r="631" spans="2:30" hidden="1" outlineLevel="1" x14ac:dyDescent="0.25">
      <c r="B631" s="58"/>
      <c r="C631" s="264">
        <v>493</v>
      </c>
      <c r="D631" s="25">
        <v>1993285.1312341904</v>
      </c>
      <c r="L631" s="19"/>
      <c r="M631" s="19"/>
      <c r="R631"/>
      <c r="S631"/>
      <c r="T631"/>
      <c r="U631"/>
      <c r="V631"/>
      <c r="W631"/>
      <c r="X631"/>
      <c r="Z631"/>
      <c r="AA631"/>
      <c r="AB631"/>
      <c r="AC631"/>
      <c r="AD631"/>
    </row>
    <row r="632" spans="2:30" hidden="1" outlineLevel="1" x14ac:dyDescent="0.25">
      <c r="B632" s="58"/>
      <c r="C632" s="264">
        <v>494</v>
      </c>
      <c r="D632" s="25">
        <v>2035245.0524113923</v>
      </c>
      <c r="L632" s="19"/>
      <c r="M632" s="19"/>
      <c r="R632"/>
      <c r="S632"/>
      <c r="T632"/>
      <c r="U632"/>
      <c r="V632"/>
      <c r="W632"/>
      <c r="X632"/>
      <c r="Z632"/>
      <c r="AA632"/>
      <c r="AB632"/>
      <c r="AC632"/>
      <c r="AD632"/>
    </row>
    <row r="633" spans="2:30" hidden="1" outlineLevel="1" x14ac:dyDescent="0.25">
      <c r="B633" s="58"/>
      <c r="C633" s="264">
        <v>495</v>
      </c>
      <c r="D633" s="25">
        <v>1913920.7867265358</v>
      </c>
      <c r="L633" s="19"/>
      <c r="M633" s="19"/>
      <c r="R633"/>
      <c r="S633"/>
      <c r="T633"/>
      <c r="U633"/>
      <c r="V633"/>
      <c r="W633"/>
      <c r="X633"/>
      <c r="Z633"/>
      <c r="AA633"/>
      <c r="AB633"/>
      <c r="AC633"/>
      <c r="AD633"/>
    </row>
    <row r="634" spans="2:30" hidden="1" outlineLevel="1" x14ac:dyDescent="0.25">
      <c r="B634" s="58"/>
      <c r="C634" s="264">
        <v>496</v>
      </c>
      <c r="D634" s="25">
        <v>2106570.8658878026</v>
      </c>
      <c r="L634" s="19"/>
      <c r="M634" s="19"/>
      <c r="R634"/>
      <c r="S634"/>
      <c r="T634"/>
      <c r="U634"/>
      <c r="V634"/>
      <c r="W634"/>
      <c r="X634"/>
      <c r="Z634"/>
      <c r="AA634"/>
      <c r="AB634"/>
      <c r="AC634"/>
      <c r="AD634"/>
    </row>
    <row r="635" spans="2:30" hidden="1" outlineLevel="1" x14ac:dyDescent="0.25">
      <c r="B635" s="58"/>
      <c r="C635" s="264">
        <v>497</v>
      </c>
      <c r="D635" s="25">
        <v>1976021.620542448</v>
      </c>
      <c r="L635" s="19"/>
      <c r="M635" s="19"/>
      <c r="R635"/>
      <c r="S635"/>
      <c r="T635"/>
      <c r="U635"/>
      <c r="V635"/>
      <c r="W635"/>
      <c r="X635"/>
      <c r="Z635"/>
      <c r="AA635"/>
      <c r="AB635"/>
      <c r="AC635"/>
      <c r="AD635"/>
    </row>
    <row r="636" spans="2:30" hidden="1" outlineLevel="1" x14ac:dyDescent="0.25">
      <c r="B636" s="58"/>
      <c r="C636" s="264">
        <v>498</v>
      </c>
      <c r="D636" s="25">
        <v>2028533.2445984837</v>
      </c>
      <c r="L636" s="19"/>
      <c r="M636" s="19"/>
      <c r="R636"/>
      <c r="S636"/>
      <c r="T636"/>
      <c r="U636"/>
      <c r="V636"/>
      <c r="W636"/>
      <c r="X636"/>
      <c r="Z636"/>
      <c r="AA636"/>
      <c r="AB636"/>
      <c r="AC636"/>
      <c r="AD636"/>
    </row>
    <row r="637" spans="2:30" hidden="1" outlineLevel="1" x14ac:dyDescent="0.25">
      <c r="B637" s="58"/>
      <c r="C637" s="264">
        <v>499</v>
      </c>
      <c r="D637" s="25">
        <v>1787851.3420132694</v>
      </c>
      <c r="L637" s="19"/>
      <c r="M637" s="19"/>
      <c r="R637"/>
      <c r="S637"/>
      <c r="T637"/>
      <c r="U637"/>
      <c r="V637"/>
      <c r="W637"/>
      <c r="X637"/>
      <c r="Z637"/>
      <c r="AA637"/>
      <c r="AB637"/>
      <c r="AC637"/>
      <c r="AD637"/>
    </row>
    <row r="638" spans="2:30" hidden="1" outlineLevel="1" x14ac:dyDescent="0.25">
      <c r="B638" s="58"/>
      <c r="C638" s="264">
        <v>500</v>
      </c>
      <c r="D638" s="25">
        <v>1932772.284625384</v>
      </c>
      <c r="L638" s="255"/>
      <c r="T638"/>
      <c r="U638"/>
      <c r="V638"/>
      <c r="W638"/>
    </row>
    <row r="639" spans="2:30" collapsed="1" x14ac:dyDescent="0.25">
      <c r="T639"/>
      <c r="U639"/>
      <c r="V639"/>
      <c r="W639"/>
    </row>
    <row r="640" spans="2:30" x14ac:dyDescent="0.25">
      <c r="T640"/>
      <c r="U640"/>
      <c r="V640"/>
      <c r="W640"/>
    </row>
    <row r="641" spans="20:23" x14ac:dyDescent="0.25">
      <c r="T641"/>
      <c r="U641"/>
      <c r="V641"/>
      <c r="W641"/>
    </row>
    <row r="642" spans="20:23" x14ac:dyDescent="0.25">
      <c r="T642"/>
      <c r="U642"/>
      <c r="V642"/>
      <c r="W642"/>
    </row>
    <row r="643" spans="20:23" x14ac:dyDescent="0.25">
      <c r="T643"/>
      <c r="U643"/>
      <c r="V643"/>
      <c r="W643"/>
    </row>
    <row r="644" spans="20:23" x14ac:dyDescent="0.25">
      <c r="T644"/>
      <c r="U644"/>
      <c r="V644"/>
      <c r="W644"/>
    </row>
    <row r="645" spans="20:23" x14ac:dyDescent="0.25">
      <c r="T645"/>
      <c r="U645"/>
      <c r="V645"/>
      <c r="W645"/>
    </row>
    <row r="646" spans="20:23" x14ac:dyDescent="0.25">
      <c r="T646"/>
      <c r="U646"/>
      <c r="V646"/>
      <c r="W646"/>
    </row>
    <row r="647" spans="20:23" x14ac:dyDescent="0.25">
      <c r="T647"/>
      <c r="U647"/>
      <c r="V647"/>
      <c r="W647"/>
    </row>
    <row r="648" spans="20:23" x14ac:dyDescent="0.25">
      <c r="T648"/>
      <c r="U648"/>
      <c r="V648"/>
      <c r="W648"/>
    </row>
    <row r="649" spans="20:23" x14ac:dyDescent="0.25">
      <c r="T649"/>
      <c r="U649"/>
      <c r="V649"/>
      <c r="W649"/>
    </row>
    <row r="650" spans="20:23" x14ac:dyDescent="0.25">
      <c r="T650"/>
      <c r="U650"/>
      <c r="V650"/>
      <c r="W650"/>
    </row>
    <row r="651" spans="20:23" x14ac:dyDescent="0.25">
      <c r="T651"/>
      <c r="U651"/>
      <c r="V651"/>
      <c r="W651"/>
    </row>
    <row r="652" spans="20:23" x14ac:dyDescent="0.25">
      <c r="T652"/>
      <c r="U652"/>
      <c r="V652"/>
      <c r="W652"/>
    </row>
    <row r="653" spans="20:23" x14ac:dyDescent="0.25">
      <c r="T653"/>
      <c r="U653"/>
      <c r="V653"/>
      <c r="W653"/>
    </row>
    <row r="654" spans="20:23" x14ac:dyDescent="0.25">
      <c r="T654"/>
      <c r="U654"/>
      <c r="V654"/>
      <c r="W654"/>
    </row>
    <row r="655" spans="20:23" x14ac:dyDescent="0.25">
      <c r="T655"/>
      <c r="U655"/>
      <c r="V655"/>
      <c r="W655"/>
    </row>
    <row r="656" spans="20:23" x14ac:dyDescent="0.25">
      <c r="T656"/>
      <c r="U656"/>
      <c r="V656"/>
      <c r="W656"/>
    </row>
    <row r="657" spans="20:23" x14ac:dyDescent="0.25">
      <c r="T657"/>
      <c r="U657"/>
      <c r="V657"/>
      <c r="W657"/>
    </row>
    <row r="658" spans="20:23" x14ac:dyDescent="0.25">
      <c r="T658"/>
      <c r="U658"/>
      <c r="V658"/>
      <c r="W658"/>
    </row>
    <row r="659" spans="20:23" x14ac:dyDescent="0.25">
      <c r="T659"/>
      <c r="U659"/>
      <c r="V659"/>
      <c r="W659"/>
    </row>
    <row r="660" spans="20:23" x14ac:dyDescent="0.25">
      <c r="T660"/>
      <c r="U660"/>
      <c r="V660"/>
      <c r="W660"/>
    </row>
    <row r="661" spans="20:23" x14ac:dyDescent="0.25">
      <c r="T661"/>
      <c r="U661"/>
      <c r="V661"/>
      <c r="W661"/>
    </row>
    <row r="662" spans="20:23" x14ac:dyDescent="0.25">
      <c r="T662"/>
      <c r="U662"/>
      <c r="V662"/>
      <c r="W662"/>
    </row>
    <row r="663" spans="20:23" x14ac:dyDescent="0.25">
      <c r="T663"/>
      <c r="U663"/>
      <c r="V663"/>
      <c r="W663"/>
    </row>
    <row r="664" spans="20:23" x14ac:dyDescent="0.25">
      <c r="T664"/>
      <c r="U664"/>
      <c r="V664"/>
      <c r="W664"/>
    </row>
  </sheetData>
  <sheetProtection formatCells="0" formatColumns="0" formatRows="0" insertColumns="0" insertRows="0" insertHyperlinks="0" deleteColumns="0" deleteRows="0" sort="0" autoFilter="0" pivotTables="0"/>
  <dataValidations count="4">
    <dataValidation type="list" allowBlank="1" showInputMessage="1" showErrorMessage="1" sqref="H10" xr:uid="{22E79B10-4300-458E-A7F7-EF47E8A6AD77}">
      <formula1>"TRUE,FALSE"</formula1>
    </dataValidation>
    <dataValidation allowBlank="1" showInputMessage="1" showErrorMessage="1" promptTitle="Do not change the value" prompt="Change value on &quot;Sector Drivers&quot; sheet" sqref="D110 D112" xr:uid="{7D2B38C9-7F99-41C1-B5EC-5CB8B4550351}"/>
    <dataValidation allowBlank="1" showInputMessage="1" showErrorMessage="1" promptTitle="Do not change the value" prompt="Value based on historical YoY trends" sqref="D111" xr:uid="{EA37FF36-2B40-4FB1-B795-D569D9DB8C53}"/>
    <dataValidation allowBlank="1" showInputMessage="1" showErrorMessage="1" promptTitle="Do not change the value" prompt="Dependencies: _x000a_LT Growth Rate, Forward P/E Ratio" sqref="D109" xr:uid="{61DB240C-CE39-4D37-B3EA-27FC0BAEE6ED}"/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F5DC192-ABDD-4933-900A-AFD982DE52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AAN!M13:P13</xm:f>
              <xm:sqref>Q13</xm:sqref>
            </x14:sparkline>
            <x14:sparkline>
              <xm:f>AAN!M14:P14</xm:f>
              <xm:sqref>Q14</xm:sqref>
            </x14:sparkline>
            <x14:sparkline>
              <xm:f>AAN!M15:P15</xm:f>
              <xm:sqref>Q15</xm:sqref>
            </x14:sparkline>
            <x14:sparkline>
              <xm:f>AAN!M16:P16</xm:f>
              <xm:sqref>Q16</xm:sqref>
            </x14:sparkline>
            <x14:sparkline>
              <xm:f>AAN!M17:P17</xm:f>
              <xm:sqref>Q17</xm:sqref>
            </x14:sparkline>
            <x14:sparkline>
              <xm:f>AAN!M18:P18</xm:f>
              <xm:sqref>Q18</xm:sqref>
            </x14:sparkline>
            <x14:sparkline>
              <xm:f>AAN!M19:P19</xm:f>
              <xm:sqref>Q19</xm:sqref>
            </x14:sparkline>
            <x14:sparkline>
              <xm:f>AAN!M20:P20</xm:f>
              <xm:sqref>Q20</xm:sqref>
            </x14:sparkline>
            <x14:sparkline>
              <xm:f>AAN!M21:P21</xm:f>
              <xm:sqref>Q21</xm:sqref>
            </x14:sparkline>
            <x14:sparkline>
              <xm:f>AAN!M22:P22</xm:f>
              <xm:sqref>Q22</xm:sqref>
            </x14:sparkline>
            <x14:sparkline>
              <xm:f>AAN!M23:P23</xm:f>
              <xm:sqref>Q23</xm:sqref>
            </x14:sparkline>
            <x14:sparkline>
              <xm:f>AAN!M24:P24</xm:f>
              <xm:sqref>Q24</xm:sqref>
            </x14:sparkline>
            <x14:sparkline>
              <xm:f>AAN!M25:P25</xm:f>
              <xm:sqref>Q25</xm:sqref>
            </x14:sparkline>
            <x14:sparkline>
              <xm:f>AAN!M26:P26</xm:f>
              <xm:sqref>Q26</xm:sqref>
            </x14:sparkline>
            <x14:sparkline>
              <xm:f>AAN!M27:P27</xm:f>
              <xm:sqref>Q27</xm:sqref>
            </x14:sparkline>
            <x14:sparkline>
              <xm:f>AAN!M28:P28</xm:f>
              <xm:sqref>Q28</xm:sqref>
            </x14:sparkline>
            <x14:sparkline>
              <xm:f>AAN!M29:P29</xm:f>
              <xm:sqref>Q29</xm:sqref>
            </x14:sparkline>
            <x14:sparkline>
              <xm:f>AAN!M30:P30</xm:f>
              <xm:sqref>Q30</xm:sqref>
            </x14:sparkline>
            <x14:sparkline>
              <xm:f>AAN!M31:P31</xm:f>
              <xm:sqref>Q31</xm:sqref>
            </x14:sparkline>
            <x14:sparkline>
              <xm:f>AAN!M32:P32</xm:f>
              <xm:sqref>Q32</xm:sqref>
            </x14:sparkline>
            <x14:sparkline>
              <xm:f>AAN!M33:P33</xm:f>
              <xm:sqref>Q33</xm:sqref>
            </x14:sparkline>
            <x14:sparkline>
              <xm:f>AAN!M34:P34</xm:f>
              <xm:sqref>Q34</xm:sqref>
            </x14:sparkline>
          </x14:sparklines>
        </x14:sparklineGroup>
        <x14:sparklineGroup displayEmptyCellsAs="gap" xr2:uid="{83E49E07-0B46-4129-A85F-39485217C07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AAN!M35:P35</xm:f>
              <xm:sqref>Q35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4475-5B7E-4019-AF02-67FDB96D86E3}">
  <dimension ref="A4:H265"/>
  <sheetViews>
    <sheetView workbookViewId="0">
      <selection activeCell="B151" sqref="B151:F151"/>
    </sheetView>
  </sheetViews>
  <sheetFormatPr defaultColWidth="9.140625" defaultRowHeight="12.75" x14ac:dyDescent="0.2"/>
  <cols>
    <col min="1" max="1" width="50" style="19" customWidth="1"/>
    <col min="2" max="6" width="12" style="121" customWidth="1"/>
    <col min="7" max="7" width="2.7109375" style="19" customWidth="1"/>
    <col min="8" max="196" width="12" style="19" customWidth="1"/>
    <col min="197" max="16384" width="9.140625" style="19"/>
  </cols>
  <sheetData>
    <row r="4" spans="1:8" x14ac:dyDescent="0.2">
      <c r="A4" s="208" t="s">
        <v>335</v>
      </c>
    </row>
    <row r="5" spans="1:8" ht="20.25" x14ac:dyDescent="0.3">
      <c r="A5" s="209" t="s">
        <v>469</v>
      </c>
    </row>
    <row r="7" spans="1:8" x14ac:dyDescent="0.2">
      <c r="A7" s="210" t="s">
        <v>336</v>
      </c>
    </row>
    <row r="10" spans="1:8" x14ac:dyDescent="0.2">
      <c r="A10" s="211" t="s">
        <v>337</v>
      </c>
      <c r="B10" s="193">
        <f>DATE(YEAR(B11), MONTH(B11), DAY(B11))</f>
        <v>43830</v>
      </c>
      <c r="C10" s="193">
        <f t="shared" ref="C10:F10" si="0">DATE(YEAR(C11), MONTH(C11), DAY(C11))</f>
        <v>43465</v>
      </c>
      <c r="D10" s="193">
        <f t="shared" si="0"/>
        <v>43100</v>
      </c>
      <c r="E10" s="193">
        <f t="shared" si="0"/>
        <v>42735</v>
      </c>
      <c r="F10" s="193">
        <f t="shared" si="0"/>
        <v>42369</v>
      </c>
    </row>
    <row r="11" spans="1:8" x14ac:dyDescent="0.2">
      <c r="A11" s="212" t="s">
        <v>234</v>
      </c>
      <c r="B11" s="218" t="s">
        <v>338</v>
      </c>
      <c r="C11" s="218" t="s">
        <v>339</v>
      </c>
      <c r="D11" s="218" t="s">
        <v>340</v>
      </c>
      <c r="E11" s="218" t="s">
        <v>341</v>
      </c>
      <c r="F11" s="218" t="s">
        <v>342</v>
      </c>
      <c r="G11" s="212"/>
    </row>
    <row r="12" spans="1:8" x14ac:dyDescent="0.2">
      <c r="A12" s="212" t="s">
        <v>343</v>
      </c>
      <c r="B12" s="218" t="s">
        <v>344</v>
      </c>
      <c r="C12" s="218" t="s">
        <v>344</v>
      </c>
      <c r="D12" s="218" t="s">
        <v>344</v>
      </c>
      <c r="E12" s="218" t="s">
        <v>344</v>
      </c>
      <c r="F12" s="218" t="s">
        <v>344</v>
      </c>
      <c r="G12" s="212"/>
    </row>
    <row r="13" spans="1:8" ht="25.5" x14ac:dyDescent="0.2">
      <c r="A13" s="212" t="s">
        <v>345</v>
      </c>
      <c r="B13" s="218" t="s">
        <v>346</v>
      </c>
      <c r="C13" s="218" t="s">
        <v>346</v>
      </c>
      <c r="D13" s="218" t="s">
        <v>346</v>
      </c>
      <c r="E13" s="218" t="s">
        <v>346</v>
      </c>
      <c r="F13" s="218" t="s">
        <v>346</v>
      </c>
      <c r="G13" s="212"/>
    </row>
    <row r="14" spans="1:8" x14ac:dyDescent="0.2">
      <c r="A14" s="212" t="s">
        <v>347</v>
      </c>
      <c r="B14" s="218" t="s">
        <v>348</v>
      </c>
      <c r="C14" s="218" t="s">
        <v>348</v>
      </c>
      <c r="D14" s="218" t="s">
        <v>348</v>
      </c>
      <c r="E14" s="218" t="s">
        <v>348</v>
      </c>
      <c r="F14" s="218" t="s">
        <v>348</v>
      </c>
      <c r="G14" s="212"/>
    </row>
    <row r="15" spans="1:8" x14ac:dyDescent="0.2">
      <c r="A15" s="212" t="s">
        <v>349</v>
      </c>
      <c r="B15" s="218" t="s">
        <v>350</v>
      </c>
      <c r="C15" s="218" t="s">
        <v>350</v>
      </c>
      <c r="D15" s="218" t="s">
        <v>350</v>
      </c>
      <c r="E15" s="218" t="s">
        <v>350</v>
      </c>
      <c r="F15" s="218" t="s">
        <v>350</v>
      </c>
      <c r="G15" s="212"/>
    </row>
    <row r="16" spans="1:8" x14ac:dyDescent="0.2">
      <c r="A16" s="214" t="s">
        <v>351</v>
      </c>
      <c r="B16" s="121">
        <v>57755</v>
      </c>
      <c r="C16" s="121">
        <v>15278</v>
      </c>
      <c r="D16" s="121">
        <v>51037</v>
      </c>
      <c r="E16" s="121">
        <v>308561</v>
      </c>
      <c r="F16" s="121">
        <v>14942</v>
      </c>
      <c r="G16" s="214"/>
      <c r="H16" s="185" t="str">
        <f>IF(ISNA(VLOOKUP(A16, AAN!$B:$B, 1, FALSE)), TRUE, "")</f>
        <v/>
      </c>
    </row>
    <row r="17" spans="1:8" x14ac:dyDescent="0.2">
      <c r="A17" s="214" t="s">
        <v>470</v>
      </c>
      <c r="B17" s="219">
        <v>0</v>
      </c>
      <c r="C17" s="219">
        <v>0</v>
      </c>
      <c r="D17" s="121">
        <v>20385</v>
      </c>
      <c r="E17" s="121">
        <v>20519</v>
      </c>
      <c r="F17" s="121">
        <v>22226</v>
      </c>
      <c r="G17" s="214"/>
      <c r="H17" s="185" t="b">
        <f>IF(ISNA(VLOOKUP(A17, AAN!$B:$B, 1, FALSE)), TRUE, "")</f>
        <v>1</v>
      </c>
    </row>
    <row r="18" spans="1:8" x14ac:dyDescent="0.2">
      <c r="A18" s="214" t="s">
        <v>471</v>
      </c>
      <c r="B18" s="121">
        <v>180452</v>
      </c>
      <c r="C18" s="121">
        <v>160863</v>
      </c>
      <c r="D18" s="121">
        <v>146833</v>
      </c>
      <c r="E18" s="121">
        <v>131467</v>
      </c>
      <c r="F18" s="121">
        <v>148300</v>
      </c>
      <c r="G18" s="214"/>
      <c r="H18" s="185" t="b">
        <f>IF(ISNA(VLOOKUP(A18, AAN!$B:$B, 1, FALSE)), TRUE, "")</f>
        <v>1</v>
      </c>
    </row>
    <row r="19" spans="1:8" x14ac:dyDescent="0.2">
      <c r="A19" s="214" t="s">
        <v>472</v>
      </c>
      <c r="B19" s="121">
        <v>76293</v>
      </c>
      <c r="C19" s="121">
        <v>62704</v>
      </c>
      <c r="D19" s="121">
        <v>46946</v>
      </c>
      <c r="E19" s="121">
        <v>35690</v>
      </c>
      <c r="F19" s="121">
        <v>34861</v>
      </c>
      <c r="G19" s="214"/>
      <c r="H19" s="185" t="b">
        <f>IF(ISNA(VLOOKUP(A19, AAN!$B:$B, 1, FALSE)), TRUE, "")</f>
        <v>1</v>
      </c>
    </row>
    <row r="20" spans="1:8" x14ac:dyDescent="0.2">
      <c r="A20" s="214" t="s">
        <v>473</v>
      </c>
      <c r="B20" s="121">
        <v>104159</v>
      </c>
      <c r="C20" s="121">
        <v>98159</v>
      </c>
      <c r="D20" s="121">
        <v>99887</v>
      </c>
      <c r="E20" s="121">
        <v>95777</v>
      </c>
      <c r="F20" s="121">
        <v>113439</v>
      </c>
      <c r="G20" s="214"/>
      <c r="H20" s="185" t="b">
        <f>IF(ISNA(VLOOKUP(A20, AAN!$B:$B, 1, FALSE)), TRUE, "")</f>
        <v>1</v>
      </c>
    </row>
    <row r="21" spans="1:8" x14ac:dyDescent="0.2">
      <c r="A21" s="214" t="s">
        <v>474</v>
      </c>
      <c r="B21" s="121">
        <v>2329473</v>
      </c>
      <c r="C21" s="121">
        <v>2135398</v>
      </c>
      <c r="D21" s="121">
        <v>1912857</v>
      </c>
      <c r="E21" s="121">
        <v>1742603</v>
      </c>
      <c r="F21" s="121">
        <v>1877595</v>
      </c>
      <c r="G21" s="214"/>
      <c r="H21" s="185" t="b">
        <f>IF(ISNA(VLOOKUP(A21, AAN!$B:$B, 1, FALSE)), TRUE, "")</f>
        <v>1</v>
      </c>
    </row>
    <row r="22" spans="1:8" x14ac:dyDescent="0.2">
      <c r="A22" s="214" t="s">
        <v>272</v>
      </c>
      <c r="B22" s="121">
        <v>896056</v>
      </c>
      <c r="C22" s="121">
        <v>816928</v>
      </c>
      <c r="D22" s="121">
        <v>760722</v>
      </c>
      <c r="E22" s="121">
        <v>743222</v>
      </c>
      <c r="F22" s="121">
        <v>738657</v>
      </c>
      <c r="G22" s="214"/>
      <c r="H22" s="185" t="b">
        <f>IF(ISNA(VLOOKUP(A22, AAN!$B:$B, 1, FALSE)), TRUE, "")</f>
        <v>1</v>
      </c>
    </row>
    <row r="23" spans="1:8" x14ac:dyDescent="0.2">
      <c r="A23" s="214" t="s">
        <v>475</v>
      </c>
      <c r="B23" s="121">
        <v>1433417</v>
      </c>
      <c r="C23" s="121">
        <v>1318470</v>
      </c>
      <c r="D23" s="121">
        <v>1152135</v>
      </c>
      <c r="E23" s="121">
        <v>999381</v>
      </c>
      <c r="F23" s="121">
        <v>1138938</v>
      </c>
      <c r="G23" s="214"/>
      <c r="H23" s="185" t="b">
        <f>IF(ISNA(VLOOKUP(A23, AAN!$B:$B, 1, FALSE)), TRUE, "")</f>
        <v>1</v>
      </c>
    </row>
    <row r="24" spans="1:8" x14ac:dyDescent="0.2">
      <c r="A24" s="214" t="s">
        <v>476</v>
      </c>
      <c r="B24" s="121">
        <v>96387</v>
      </c>
      <c r="C24" s="121">
        <v>90406</v>
      </c>
      <c r="D24" s="121">
        <v>89728</v>
      </c>
      <c r="E24" s="121">
        <v>64794</v>
      </c>
      <c r="F24" s="219">
        <v>0</v>
      </c>
      <c r="G24" s="214"/>
      <c r="H24" s="185" t="b">
        <f>IF(ISNA(VLOOKUP(A24, AAN!$B:$B, 1, FALSE)), TRUE, "")</f>
        <v>1</v>
      </c>
    </row>
    <row r="25" spans="1:8" x14ac:dyDescent="0.2">
      <c r="A25" s="214" t="s">
        <v>477</v>
      </c>
      <c r="B25" s="219">
        <v>0</v>
      </c>
      <c r="C25" s="121">
        <v>5688</v>
      </c>
      <c r="D25" s="121">
        <v>16213</v>
      </c>
      <c r="E25" s="121">
        <v>33840</v>
      </c>
      <c r="F25" s="219">
        <v>0</v>
      </c>
      <c r="G25" s="214"/>
      <c r="H25" s="185" t="b">
        <f>IF(ISNA(VLOOKUP(A25, AAN!$B:$B, 1, FALSE)), TRUE, "")</f>
        <v>1</v>
      </c>
    </row>
    <row r="26" spans="1:8" x14ac:dyDescent="0.2">
      <c r="A26" s="214" t="s">
        <v>478</v>
      </c>
      <c r="B26" s="121">
        <v>14911</v>
      </c>
      <c r="C26" s="121">
        <v>12970</v>
      </c>
      <c r="D26" s="121">
        <v>11454</v>
      </c>
      <c r="E26" s="121">
        <v>6624</v>
      </c>
      <c r="F26" s="219">
        <v>0</v>
      </c>
      <c r="G26" s="214"/>
      <c r="H26" s="185" t="b">
        <f>IF(ISNA(VLOOKUP(A26, AAN!$B:$B, 1, FALSE)), TRUE, "")</f>
        <v>1</v>
      </c>
    </row>
    <row r="27" spans="1:8" x14ac:dyDescent="0.2">
      <c r="A27" s="214" t="s">
        <v>479</v>
      </c>
      <c r="B27" s="121">
        <v>6223</v>
      </c>
      <c r="C27" s="121">
        <v>6971</v>
      </c>
      <c r="D27" s="121">
        <v>8375</v>
      </c>
      <c r="E27" s="121">
        <v>7206</v>
      </c>
      <c r="F27" s="219">
        <v>0</v>
      </c>
      <c r="G27" s="214"/>
      <c r="H27" s="185" t="b">
        <f>IF(ISNA(VLOOKUP(A27, AAN!$B:$B, 1, FALSE)), TRUE, "")</f>
        <v>1</v>
      </c>
    </row>
    <row r="28" spans="1:8" x14ac:dyDescent="0.2">
      <c r="A28" s="214" t="s">
        <v>460</v>
      </c>
      <c r="B28" s="121">
        <v>75253</v>
      </c>
      <c r="C28" s="121">
        <v>76153</v>
      </c>
      <c r="D28" s="121">
        <v>86112</v>
      </c>
      <c r="E28" s="121">
        <v>84804</v>
      </c>
      <c r="F28" s="121">
        <v>85795</v>
      </c>
      <c r="G28" s="214"/>
      <c r="H28" s="185" t="str">
        <f>IF(ISNA(VLOOKUP(A28, AAN!$B:$B, 1, FALSE)), TRUE, "")</f>
        <v/>
      </c>
    </row>
    <row r="29" spans="1:8" x14ac:dyDescent="0.2">
      <c r="A29" s="214" t="s">
        <v>257</v>
      </c>
      <c r="B29" s="121">
        <f>SUM(B16:B17, B20,B23,B28)</f>
        <v>1670584</v>
      </c>
      <c r="C29" s="121">
        <f t="shared" ref="C29:F29" si="1">SUM(C16:C17, C20,C23,C28)</f>
        <v>1508060</v>
      </c>
      <c r="D29" s="121">
        <f t="shared" si="1"/>
        <v>1409556</v>
      </c>
      <c r="E29" s="121">
        <f t="shared" si="1"/>
        <v>1509042</v>
      </c>
      <c r="F29" s="121">
        <f t="shared" si="1"/>
        <v>1375340</v>
      </c>
      <c r="G29" s="214"/>
      <c r="H29" s="185"/>
    </row>
    <row r="30" spans="1:8" x14ac:dyDescent="0.2">
      <c r="A30" s="214"/>
      <c r="G30" s="214"/>
      <c r="H30" s="185"/>
    </row>
    <row r="31" spans="1:8" x14ac:dyDescent="0.2">
      <c r="A31" s="214" t="s">
        <v>480</v>
      </c>
      <c r="B31" s="121">
        <v>16427</v>
      </c>
      <c r="C31" s="121">
        <v>19950</v>
      </c>
      <c r="D31" s="121">
        <v>19768</v>
      </c>
      <c r="E31" s="121">
        <v>22843</v>
      </c>
      <c r="F31" s="121">
        <v>24300</v>
      </c>
      <c r="G31" s="214"/>
      <c r="H31" s="185" t="b">
        <f>IF(ISNA(VLOOKUP(A31, AAN!$B:$B, 1, FALSE)), TRUE, "")</f>
        <v>1</v>
      </c>
    </row>
    <row r="32" spans="1:8" x14ac:dyDescent="0.2">
      <c r="A32" s="214" t="s">
        <v>481</v>
      </c>
      <c r="B32" s="121">
        <v>54923</v>
      </c>
      <c r="C32" s="121">
        <v>67081</v>
      </c>
      <c r="D32" s="121">
        <v>67053</v>
      </c>
      <c r="E32" s="121">
        <v>69935</v>
      </c>
      <c r="F32" s="121">
        <v>76982</v>
      </c>
      <c r="G32" s="214"/>
      <c r="H32" s="185" t="b">
        <f>IF(ISNA(VLOOKUP(A32, AAN!$B:$B, 1, FALSE)), TRUE, "")</f>
        <v>1</v>
      </c>
    </row>
    <row r="33" spans="1:8" x14ac:dyDescent="0.2">
      <c r="A33" s="214" t="s">
        <v>482</v>
      </c>
      <c r="B33" s="121">
        <v>87126</v>
      </c>
      <c r="C33" s="121">
        <v>83867</v>
      </c>
      <c r="D33" s="121">
        <v>69407</v>
      </c>
      <c r="E33" s="121">
        <v>75786</v>
      </c>
      <c r="F33" s="121">
        <v>98435</v>
      </c>
      <c r="G33" s="214"/>
      <c r="H33" s="185" t="b">
        <f>IF(ISNA(VLOOKUP(A33, AAN!$B:$B, 1, FALSE)), TRUE, "")</f>
        <v>1</v>
      </c>
    </row>
    <row r="34" spans="1:8" x14ac:dyDescent="0.2">
      <c r="A34" s="214" t="s">
        <v>483</v>
      </c>
      <c r="B34" s="121">
        <v>244623</v>
      </c>
      <c r="C34" s="121">
        <v>210747</v>
      </c>
      <c r="D34" s="121">
        <v>266761</v>
      </c>
      <c r="E34" s="121">
        <v>247565</v>
      </c>
      <c r="F34" s="121">
        <v>223382</v>
      </c>
      <c r="G34" s="214"/>
      <c r="H34" s="185" t="b">
        <f>IF(ISNA(VLOOKUP(A34, AAN!$B:$B, 1, FALSE)), TRUE, "")</f>
        <v>1</v>
      </c>
    </row>
    <row r="35" spans="1:8" x14ac:dyDescent="0.2">
      <c r="A35" s="214" t="s">
        <v>484</v>
      </c>
      <c r="B35" s="121">
        <v>135076</v>
      </c>
      <c r="C35" s="121">
        <v>106671</v>
      </c>
      <c r="D35" s="219">
        <v>0</v>
      </c>
      <c r="E35" s="219">
        <v>0</v>
      </c>
      <c r="F35" s="219">
        <v>0</v>
      </c>
      <c r="G35" s="214"/>
      <c r="H35" s="185" t="b">
        <f>IF(ISNA(VLOOKUP(A35, AAN!$B:$B, 1, FALSE)), TRUE, "")</f>
        <v>1</v>
      </c>
    </row>
    <row r="36" spans="1:8" x14ac:dyDescent="0.2">
      <c r="A36" s="214" t="s">
        <v>485</v>
      </c>
      <c r="B36" s="219">
        <v>0</v>
      </c>
      <c r="C36" s="121">
        <v>872</v>
      </c>
      <c r="D36" s="121">
        <v>4032</v>
      </c>
      <c r="E36" s="121">
        <v>10573</v>
      </c>
      <c r="F36" s="121">
        <v>10573</v>
      </c>
      <c r="G36" s="214"/>
      <c r="H36" s="185" t="b">
        <f>IF(ISNA(VLOOKUP(A36, AAN!$B:$B, 1, FALSE)), TRUE, "")</f>
        <v>1</v>
      </c>
    </row>
    <row r="37" spans="1:8" x14ac:dyDescent="0.2">
      <c r="A37" s="214" t="s">
        <v>486</v>
      </c>
      <c r="B37" s="121">
        <v>3189</v>
      </c>
      <c r="C37" s="121">
        <v>9487</v>
      </c>
      <c r="D37" s="121">
        <v>12426</v>
      </c>
      <c r="E37" s="121">
        <v>11063</v>
      </c>
      <c r="F37" s="121">
        <v>11063</v>
      </c>
      <c r="G37" s="214"/>
      <c r="H37" s="185" t="b">
        <f>IF(ISNA(VLOOKUP(A37, AAN!$B:$B, 1, FALSE)), TRUE, "")</f>
        <v>1</v>
      </c>
    </row>
    <row r="38" spans="1:8" x14ac:dyDescent="0.2">
      <c r="A38" s="214" t="s">
        <v>487</v>
      </c>
      <c r="B38" s="121">
        <v>7554</v>
      </c>
      <c r="C38" s="121">
        <v>15104</v>
      </c>
      <c r="D38" s="121">
        <v>10863</v>
      </c>
      <c r="E38" s="121">
        <v>4568</v>
      </c>
      <c r="F38" s="121">
        <v>3853</v>
      </c>
      <c r="G38" s="214"/>
      <c r="H38" s="185" t="b">
        <f>IF(ISNA(VLOOKUP(A38, AAN!$B:$B, 1, FALSE)), TRUE, "")</f>
        <v>1</v>
      </c>
    </row>
    <row r="39" spans="1:8" x14ac:dyDescent="0.2">
      <c r="A39" s="214" t="s">
        <v>461</v>
      </c>
      <c r="B39" s="121">
        <v>548918</v>
      </c>
      <c r="C39" s="121">
        <v>513779</v>
      </c>
      <c r="D39" s="121">
        <v>450310</v>
      </c>
      <c r="E39" s="121">
        <v>442333</v>
      </c>
      <c r="F39" s="121">
        <v>448588</v>
      </c>
      <c r="G39" s="214"/>
      <c r="H39" s="185" t="str">
        <f>IF(ISNA(VLOOKUP(A39, AAN!$B:$B, 1, FALSE)), TRUE, "")</f>
        <v/>
      </c>
    </row>
    <row r="40" spans="1:8" x14ac:dyDescent="0.2">
      <c r="A40" s="214" t="s">
        <v>488</v>
      </c>
      <c r="B40" s="121">
        <v>311252</v>
      </c>
      <c r="C40" s="121">
        <v>284287</v>
      </c>
      <c r="D40" s="121">
        <v>242623</v>
      </c>
      <c r="E40" s="121">
        <v>231062</v>
      </c>
      <c r="F40" s="121">
        <v>222752</v>
      </c>
      <c r="G40" s="214"/>
      <c r="H40" s="185" t="b">
        <f>IF(ISNA(VLOOKUP(A40, AAN!$B:$B, 1, FALSE)), TRUE, "")</f>
        <v>1</v>
      </c>
    </row>
    <row r="41" spans="1:8" x14ac:dyDescent="0.2">
      <c r="A41" s="214" t="s">
        <v>489</v>
      </c>
      <c r="B41" s="121">
        <v>237666</v>
      </c>
      <c r="C41" s="121">
        <v>229492</v>
      </c>
      <c r="D41" s="121">
        <v>207687</v>
      </c>
      <c r="E41" s="121">
        <v>211271</v>
      </c>
      <c r="F41" s="121">
        <v>225836</v>
      </c>
      <c r="G41" s="214"/>
      <c r="H41" s="185" t="b">
        <f>IF(ISNA(VLOOKUP(A41, AAN!$B:$B, 1, FALSE)), TRUE, "")</f>
        <v>1</v>
      </c>
    </row>
    <row r="42" spans="1:8" x14ac:dyDescent="0.2">
      <c r="A42" s="214" t="s">
        <v>275</v>
      </c>
      <c r="B42" s="121">
        <v>329211</v>
      </c>
      <c r="C42" s="219">
        <v>0</v>
      </c>
      <c r="D42" s="219">
        <v>0</v>
      </c>
      <c r="E42" s="219">
        <v>0</v>
      </c>
      <c r="F42" s="219">
        <v>0</v>
      </c>
      <c r="G42" s="214"/>
      <c r="H42" s="185" t="b">
        <f>IF(ISNA(VLOOKUP(A42, AAN!$B:$B, 1, FALSE)), TRUE, "")</f>
        <v>1</v>
      </c>
    </row>
    <row r="43" spans="1:8" x14ac:dyDescent="0.2">
      <c r="A43" s="214" t="s">
        <v>277</v>
      </c>
      <c r="B43" s="121">
        <v>736582</v>
      </c>
      <c r="C43" s="121">
        <v>733170</v>
      </c>
      <c r="D43" s="121">
        <v>622948</v>
      </c>
      <c r="E43" s="121">
        <v>526723</v>
      </c>
      <c r="F43" s="121">
        <v>539475</v>
      </c>
      <c r="G43" s="214"/>
      <c r="H43" s="185" t="b">
        <f>IF(ISNA(VLOOKUP(A43, AAN!$B:$B, 1, FALSE)), TRUE, "")</f>
        <v>1</v>
      </c>
    </row>
    <row r="44" spans="1:8" x14ac:dyDescent="0.2">
      <c r="A44" s="214" t="s">
        <v>490</v>
      </c>
      <c r="B44" s="121">
        <v>190796</v>
      </c>
      <c r="C44" s="121">
        <v>228600</v>
      </c>
      <c r="D44" s="121">
        <v>235551</v>
      </c>
      <c r="E44" s="121">
        <v>247672</v>
      </c>
      <c r="F44" s="121">
        <v>275912</v>
      </c>
      <c r="G44" s="214"/>
      <c r="H44" s="185" t="b">
        <f>IF(ISNA(VLOOKUP(A44, AAN!$B:$B, 1, FALSE)), TRUE, "")</f>
        <v>1</v>
      </c>
    </row>
    <row r="45" spans="1:8" x14ac:dyDescent="0.2">
      <c r="A45" s="214" t="s">
        <v>491</v>
      </c>
      <c r="B45" s="121">
        <v>18690</v>
      </c>
      <c r="C45" s="121">
        <v>29148</v>
      </c>
      <c r="D45" s="121">
        <v>100023</v>
      </c>
      <c r="E45" s="121">
        <v>11884</v>
      </c>
      <c r="F45" s="121">
        <v>179174</v>
      </c>
      <c r="G45" s="214"/>
      <c r="H45" s="185" t="b">
        <f>IF(ISNA(VLOOKUP(A45, AAN!$B:$B, 1, FALSE)), TRUE, "")</f>
        <v>1</v>
      </c>
    </row>
    <row r="46" spans="1:8" x14ac:dyDescent="0.2">
      <c r="A46" s="214" t="s">
        <v>492</v>
      </c>
      <c r="B46" s="121">
        <v>45034</v>
      </c>
      <c r="C46" s="121">
        <v>30763</v>
      </c>
      <c r="D46" s="121">
        <v>31509</v>
      </c>
      <c r="E46" s="121">
        <v>75485</v>
      </c>
      <c r="F46" s="219">
        <v>0</v>
      </c>
      <c r="G46" s="214"/>
      <c r="H46" s="185" t="b">
        <f>IF(ISNA(VLOOKUP(A46, AAN!$B:$B, 1, FALSE)), TRUE, "")</f>
        <v>1</v>
      </c>
    </row>
    <row r="47" spans="1:8" x14ac:dyDescent="0.2">
      <c r="A47" s="214" t="s">
        <v>493</v>
      </c>
      <c r="B47" s="121">
        <v>26393</v>
      </c>
      <c r="C47" s="121">
        <v>27948</v>
      </c>
      <c r="D47" s="121">
        <v>36735</v>
      </c>
      <c r="E47" s="219">
        <v>0</v>
      </c>
      <c r="F47" s="219">
        <v>0</v>
      </c>
      <c r="G47" s="214"/>
      <c r="H47" s="185" t="b">
        <f>IF(ISNA(VLOOKUP(A47, AAN!$B:$B, 1, FALSE)), TRUE, "")</f>
        <v>1</v>
      </c>
    </row>
    <row r="48" spans="1:8" x14ac:dyDescent="0.2">
      <c r="A48" s="214" t="s">
        <v>494</v>
      </c>
      <c r="B48" s="121">
        <v>10131</v>
      </c>
      <c r="C48" s="121">
        <v>6589</v>
      </c>
      <c r="D48" s="121">
        <v>10118</v>
      </c>
      <c r="E48" s="121">
        <v>8866</v>
      </c>
      <c r="F48" s="219">
        <v>0</v>
      </c>
      <c r="G48" s="214"/>
      <c r="H48" s="185" t="b">
        <f>IF(ISNA(VLOOKUP(A48, AAN!$B:$B, 1, FALSE)), TRUE, "")</f>
        <v>1</v>
      </c>
    </row>
    <row r="49" spans="1:8" x14ac:dyDescent="0.2">
      <c r="A49" s="214" t="s">
        <v>495</v>
      </c>
      <c r="B49" s="121">
        <v>826</v>
      </c>
      <c r="C49" s="121">
        <v>8761</v>
      </c>
      <c r="D49" s="121">
        <v>11589</v>
      </c>
      <c r="E49" s="121">
        <v>5912</v>
      </c>
      <c r="F49" s="219">
        <v>0</v>
      </c>
      <c r="G49" s="214"/>
      <c r="H49" s="185" t="b">
        <f>IF(ISNA(VLOOKUP(A49, AAN!$B:$B, 1, FALSE)), TRUE, "")</f>
        <v>1</v>
      </c>
    </row>
    <row r="50" spans="1:8" x14ac:dyDescent="0.2">
      <c r="A50" s="214" t="s">
        <v>278</v>
      </c>
      <c r="B50" s="121">
        <v>31887</v>
      </c>
      <c r="C50" s="121">
        <v>24161</v>
      </c>
      <c r="D50" s="121">
        <v>26548</v>
      </c>
      <c r="E50" s="121">
        <v>18881</v>
      </c>
      <c r="F50" s="219">
        <v>0</v>
      </c>
      <c r="G50" s="214"/>
      <c r="H50" s="185" t="b">
        <f>IF(ISNA(VLOOKUP(A50, AAN!$B:$B, 1, FALSE)), TRUE, "")</f>
        <v>1</v>
      </c>
    </row>
    <row r="51" spans="1:8" x14ac:dyDescent="0.2">
      <c r="A51" s="214" t="s">
        <v>496</v>
      </c>
      <c r="B51" s="121">
        <v>114271</v>
      </c>
      <c r="C51" s="121">
        <v>98222</v>
      </c>
      <c r="D51" s="121">
        <v>116499</v>
      </c>
      <c r="E51" s="121">
        <v>109144</v>
      </c>
      <c r="F51" s="121">
        <v>56162</v>
      </c>
      <c r="G51" s="214"/>
      <c r="H51" s="185" t="b">
        <f>IF(ISNA(VLOOKUP(A51, AAN!$B:$B, 1, FALSE)), TRUE, "")</f>
        <v>1</v>
      </c>
    </row>
    <row r="52" spans="1:8" x14ac:dyDescent="0.2">
      <c r="A52" s="214" t="s">
        <v>494</v>
      </c>
      <c r="B52" s="219">
        <v>0</v>
      </c>
      <c r="C52" s="219">
        <v>0</v>
      </c>
      <c r="D52" s="219">
        <v>0</v>
      </c>
      <c r="E52" s="219">
        <v>0</v>
      </c>
      <c r="F52" s="121">
        <v>6976</v>
      </c>
      <c r="G52" s="214"/>
      <c r="H52" s="185" t="b">
        <f>IF(ISNA(VLOOKUP(A52, AAN!$B:$B, 1, FALSE)), TRUE, "")</f>
        <v>1</v>
      </c>
    </row>
    <row r="53" spans="1:8" x14ac:dyDescent="0.2">
      <c r="A53" s="214" t="s">
        <v>279</v>
      </c>
      <c r="B53" s="121">
        <v>3297800</v>
      </c>
      <c r="C53" s="121">
        <v>2826692</v>
      </c>
      <c r="D53" s="121">
        <v>2692264</v>
      </c>
      <c r="E53" s="121">
        <v>2615736</v>
      </c>
      <c r="F53" s="121">
        <v>2658875</v>
      </c>
      <c r="G53" s="214"/>
      <c r="H53" s="185" t="str">
        <f>IF(ISNA(VLOOKUP(A53, AAN!$B:$B, 1, FALSE)), TRUE, "")</f>
        <v/>
      </c>
    </row>
    <row r="54" spans="1:8" x14ac:dyDescent="0.2">
      <c r="A54" s="214" t="s">
        <v>281</v>
      </c>
      <c r="B54" s="121">
        <v>89959</v>
      </c>
      <c r="C54" s="121">
        <v>88369</v>
      </c>
      <c r="D54" s="121">
        <v>80821</v>
      </c>
      <c r="E54" s="121">
        <v>71941</v>
      </c>
      <c r="F54" s="219">
        <v>0</v>
      </c>
      <c r="G54" s="214"/>
      <c r="H54" s="185" t="b">
        <f>IF(ISNA(VLOOKUP(A54, AAN!$B:$B, 1, FALSE)), TRUE, "")</f>
        <v>1</v>
      </c>
    </row>
    <row r="55" spans="1:8" x14ac:dyDescent="0.2">
      <c r="A55" s="214" t="s">
        <v>497</v>
      </c>
      <c r="B55" s="121">
        <v>44032</v>
      </c>
      <c r="C55" s="121">
        <v>40423</v>
      </c>
      <c r="D55" s="121">
        <v>41680</v>
      </c>
      <c r="E55" s="121">
        <v>47649</v>
      </c>
      <c r="F55" s="219">
        <v>0</v>
      </c>
      <c r="G55" s="214"/>
      <c r="H55" s="185" t="b">
        <f>IF(ISNA(VLOOKUP(A55, AAN!$B:$B, 1, FALSE)), TRUE, "")</f>
        <v>1</v>
      </c>
    </row>
    <row r="56" spans="1:8" x14ac:dyDescent="0.2">
      <c r="A56" s="214" t="s">
        <v>498</v>
      </c>
      <c r="B56" s="121">
        <v>43972</v>
      </c>
      <c r="C56" s="121">
        <v>40790</v>
      </c>
      <c r="D56" s="121">
        <v>46511</v>
      </c>
      <c r="E56" s="121">
        <v>41612</v>
      </c>
      <c r="F56" s="219">
        <v>0</v>
      </c>
      <c r="G56" s="214"/>
      <c r="H56" s="185" t="b">
        <f>IF(ISNA(VLOOKUP(A56, AAN!$B:$B, 1, FALSE)), TRUE, "")</f>
        <v>1</v>
      </c>
    </row>
    <row r="57" spans="1:8" x14ac:dyDescent="0.2">
      <c r="A57" s="214" t="s">
        <v>499</v>
      </c>
      <c r="B57" s="121">
        <v>32763</v>
      </c>
      <c r="C57" s="121">
        <v>30332</v>
      </c>
      <c r="D57" s="121">
        <v>31054</v>
      </c>
      <c r="E57" s="121">
        <v>32986</v>
      </c>
      <c r="F57" s="219">
        <v>0</v>
      </c>
      <c r="G57" s="214"/>
      <c r="H57" s="185" t="b">
        <f>IF(ISNA(VLOOKUP(A57, AAN!$B:$B, 1, FALSE)), TRUE, "")</f>
        <v>1</v>
      </c>
    </row>
    <row r="58" spans="1:8" x14ac:dyDescent="0.2">
      <c r="A58" s="214" t="s">
        <v>500</v>
      </c>
      <c r="B58" s="219">
        <v>0</v>
      </c>
      <c r="C58" s="121">
        <v>27270</v>
      </c>
      <c r="D58" s="121">
        <v>29912</v>
      </c>
      <c r="E58" s="121">
        <v>31859</v>
      </c>
      <c r="F58" s="219">
        <v>0</v>
      </c>
      <c r="G58" s="214"/>
      <c r="H58" s="185" t="b">
        <f>IF(ISNA(VLOOKUP(A58, AAN!$B:$B, 1, FALSE)), TRUE, "")</f>
        <v>1</v>
      </c>
    </row>
    <row r="59" spans="1:8" x14ac:dyDescent="0.2">
      <c r="A59" s="214" t="s">
        <v>501</v>
      </c>
      <c r="B59" s="121">
        <v>62090</v>
      </c>
      <c r="C59" s="121">
        <v>65969</v>
      </c>
      <c r="D59" s="121">
        <v>74832</v>
      </c>
      <c r="E59" s="121">
        <v>71719</v>
      </c>
      <c r="F59" s="219">
        <v>0</v>
      </c>
      <c r="G59" s="214"/>
      <c r="H59" s="185" t="b">
        <f>IF(ISNA(VLOOKUP(A59, AAN!$B:$B, 1, FALSE)), TRUE, "")</f>
        <v>1</v>
      </c>
    </row>
    <row r="60" spans="1:8" x14ac:dyDescent="0.2">
      <c r="A60" s="214" t="s">
        <v>502</v>
      </c>
      <c r="B60" s="121">
        <v>272816</v>
      </c>
      <c r="C60" s="121">
        <v>293153</v>
      </c>
      <c r="D60" s="121">
        <v>304810</v>
      </c>
      <c r="E60" s="121">
        <v>297766</v>
      </c>
      <c r="F60" s="121">
        <v>300356</v>
      </c>
      <c r="G60" s="214"/>
      <c r="H60" s="185" t="b">
        <f>IF(ISNA(VLOOKUP(A60, AAN!$B:$B, 1, FALSE)), TRUE, "")</f>
        <v>1</v>
      </c>
    </row>
    <row r="61" spans="1:8" s="31" customFormat="1" x14ac:dyDescent="0.2">
      <c r="A61" s="220" t="s">
        <v>280</v>
      </c>
      <c r="B61" s="123">
        <f>B60</f>
        <v>272816</v>
      </c>
      <c r="C61" s="123">
        <f t="shared" ref="C61:F61" si="2">C60</f>
        <v>293153</v>
      </c>
      <c r="D61" s="123">
        <f t="shared" si="2"/>
        <v>304810</v>
      </c>
      <c r="E61" s="123">
        <f t="shared" si="2"/>
        <v>297766</v>
      </c>
      <c r="F61" s="123">
        <f t="shared" si="2"/>
        <v>300356</v>
      </c>
      <c r="G61" s="220"/>
      <c r="H61" s="222"/>
    </row>
    <row r="62" spans="1:8" x14ac:dyDescent="0.2">
      <c r="A62" s="214"/>
      <c r="G62" s="214"/>
      <c r="H62" s="185"/>
    </row>
    <row r="63" spans="1:8" x14ac:dyDescent="0.2">
      <c r="A63" s="214" t="s">
        <v>503</v>
      </c>
      <c r="B63" s="121">
        <v>175000</v>
      </c>
      <c r="C63" s="219">
        <v>0</v>
      </c>
      <c r="D63" s="219">
        <v>0</v>
      </c>
      <c r="E63" s="219">
        <v>0</v>
      </c>
      <c r="F63" s="121">
        <v>4737</v>
      </c>
      <c r="G63" s="214"/>
      <c r="H63" s="185" t="b">
        <f>IF(ISNA(VLOOKUP(A63, AAN!$B:$B, 1, FALSE)), TRUE, "")</f>
        <v>1</v>
      </c>
    </row>
    <row r="64" spans="1:8" x14ac:dyDescent="0.2">
      <c r="A64" s="214" t="s">
        <v>504</v>
      </c>
      <c r="B64" s="121">
        <v>310395</v>
      </c>
      <c r="C64" s="121">
        <v>267500</v>
      </c>
      <c r="D64" s="121">
        <v>222592</v>
      </c>
      <c r="E64" s="121">
        <v>276116</v>
      </c>
      <c r="F64" s="121">
        <v>307481</v>
      </c>
      <c r="G64" s="214"/>
      <c r="H64" s="185" t="b">
        <f>IF(ISNA(VLOOKUP(A64, AAN!$B:$B, 1, FALSE)), TRUE, "")</f>
        <v>1</v>
      </c>
    </row>
    <row r="65" spans="1:8" x14ac:dyDescent="0.2">
      <c r="A65" s="214" t="s">
        <v>505</v>
      </c>
      <c r="B65" s="121">
        <v>91914</v>
      </c>
      <c r="C65" s="121">
        <v>80579</v>
      </c>
      <c r="D65" s="121">
        <v>68060</v>
      </c>
      <c r="E65" s="121">
        <v>62427</v>
      </c>
      <c r="F65" s="121">
        <v>69233</v>
      </c>
      <c r="G65" s="214"/>
      <c r="H65" s="185" t="b">
        <f>IF(ISNA(VLOOKUP(A65, AAN!$B:$B, 1, FALSE)), TRUE, "")</f>
        <v>1</v>
      </c>
    </row>
    <row r="66" spans="1:8" x14ac:dyDescent="0.2">
      <c r="A66" s="214" t="s">
        <v>283</v>
      </c>
      <c r="B66" s="121">
        <v>369386</v>
      </c>
      <c r="C66" s="219">
        <v>0</v>
      </c>
      <c r="D66" s="219">
        <v>0</v>
      </c>
      <c r="E66" s="219">
        <v>0</v>
      </c>
      <c r="F66" s="219">
        <v>0</v>
      </c>
      <c r="G66" s="214"/>
      <c r="H66" s="185" t="b">
        <f>IF(ISNA(VLOOKUP(A66, AAN!$B:$B, 1, FALSE)), TRUE, "")</f>
        <v>1</v>
      </c>
    </row>
    <row r="67" spans="1:8" x14ac:dyDescent="0.2">
      <c r="A67" s="214" t="s">
        <v>506</v>
      </c>
      <c r="B67" s="219">
        <v>0</v>
      </c>
      <c r="C67" s="219">
        <v>0</v>
      </c>
      <c r="D67" s="219">
        <v>0</v>
      </c>
      <c r="E67" s="121">
        <v>47302</v>
      </c>
      <c r="F67" s="121">
        <v>41781</v>
      </c>
      <c r="G67" s="214"/>
      <c r="H67" s="185" t="b">
        <f>IF(ISNA(VLOOKUP(A67, AAN!$B:$B, 1, FALSE)), TRUE, "")</f>
        <v>1</v>
      </c>
    </row>
    <row r="68" spans="1:8" x14ac:dyDescent="0.2">
      <c r="A68" s="214" t="s">
        <v>507</v>
      </c>
      <c r="B68" s="219">
        <v>0</v>
      </c>
      <c r="C68" s="121">
        <v>16000</v>
      </c>
      <c r="D68" s="219">
        <v>0</v>
      </c>
      <c r="E68" s="219">
        <v>0</v>
      </c>
      <c r="F68" s="121">
        <v>75000</v>
      </c>
      <c r="G68" s="214"/>
      <c r="H68" s="185" t="b">
        <f>IF(ISNA(VLOOKUP(A68, AAN!$B:$B, 1, FALSE)), TRUE, "")</f>
        <v>1</v>
      </c>
    </row>
    <row r="69" spans="1:8" x14ac:dyDescent="0.2">
      <c r="A69" s="214" t="s">
        <v>508</v>
      </c>
      <c r="B69" s="121">
        <v>119847</v>
      </c>
      <c r="C69" s="121">
        <v>179750</v>
      </c>
      <c r="D69" s="121">
        <v>264778</v>
      </c>
      <c r="E69" s="121">
        <v>349537</v>
      </c>
      <c r="F69" s="121">
        <v>375000</v>
      </c>
      <c r="G69" s="214"/>
      <c r="H69" s="185" t="b">
        <f>IF(ISNA(VLOOKUP(A69, AAN!$B:$B, 1, FALSE)), TRUE, "")</f>
        <v>1</v>
      </c>
    </row>
    <row r="70" spans="1:8" x14ac:dyDescent="0.2">
      <c r="A70" s="214" t="s">
        <v>509</v>
      </c>
      <c r="B70" s="121">
        <v>218513</v>
      </c>
      <c r="C70" s="121">
        <v>223837</v>
      </c>
      <c r="D70" s="121">
        <v>96272</v>
      </c>
      <c r="E70" s="121">
        <v>94626</v>
      </c>
      <c r="F70" s="121">
        <v>109375</v>
      </c>
      <c r="G70" s="214"/>
      <c r="H70" s="185" t="b">
        <f>IF(ISNA(VLOOKUP(A70, AAN!$B:$B, 1, FALSE)), TRUE, "")</f>
        <v>1</v>
      </c>
    </row>
    <row r="71" spans="1:8" x14ac:dyDescent="0.2">
      <c r="A71" s="214" t="s">
        <v>510</v>
      </c>
      <c r="B71" s="219">
        <v>0</v>
      </c>
      <c r="C71" s="121">
        <v>123</v>
      </c>
      <c r="D71" s="121">
        <v>1314</v>
      </c>
      <c r="E71" s="121">
        <v>3095</v>
      </c>
      <c r="F71" s="121">
        <v>4703</v>
      </c>
      <c r="G71" s="214"/>
      <c r="H71" s="185" t="b">
        <f>IF(ISNA(VLOOKUP(A71, AAN!$B:$B, 1, FALSE)), TRUE, "")</f>
        <v>1</v>
      </c>
    </row>
    <row r="72" spans="1:8" x14ac:dyDescent="0.2">
      <c r="A72" s="214" t="s">
        <v>511</v>
      </c>
      <c r="B72" s="121">
        <v>2670</v>
      </c>
      <c r="C72" s="121">
        <v>5042</v>
      </c>
      <c r="D72" s="121">
        <v>6434</v>
      </c>
      <c r="E72" s="121">
        <v>3269</v>
      </c>
      <c r="F72" s="121">
        <v>4591</v>
      </c>
      <c r="G72" s="214"/>
      <c r="H72" s="185" t="b">
        <f>IF(ISNA(VLOOKUP(A72, AAN!$B:$B, 1, FALSE)), TRUE, "")</f>
        <v>1</v>
      </c>
    </row>
    <row r="73" spans="1:8" x14ac:dyDescent="0.2">
      <c r="A73" s="214" t="s">
        <v>462</v>
      </c>
      <c r="B73" s="121">
        <v>341030</v>
      </c>
      <c r="C73" s="121">
        <v>424752</v>
      </c>
      <c r="D73" s="121">
        <v>368798</v>
      </c>
      <c r="E73" s="121">
        <v>497829</v>
      </c>
      <c r="F73" s="121">
        <v>610450</v>
      </c>
      <c r="G73" s="214"/>
      <c r="H73" s="185" t="str">
        <f>IF(ISNA(VLOOKUP(A73, AAN!$B:$B, 1, FALSE)), TRUE, "")</f>
        <v/>
      </c>
    </row>
    <row r="74" spans="1:8" s="31" customFormat="1" x14ac:dyDescent="0.2">
      <c r="A74" s="220" t="s">
        <v>288</v>
      </c>
      <c r="B74" s="123">
        <f>B76 - B61</f>
        <v>1287725</v>
      </c>
      <c r="C74" s="123">
        <f t="shared" ref="C74:F74" si="3">C76 - C61</f>
        <v>772831</v>
      </c>
      <c r="D74" s="123">
        <f t="shared" si="3"/>
        <v>659450</v>
      </c>
      <c r="E74" s="123">
        <f t="shared" si="3"/>
        <v>836372</v>
      </c>
      <c r="F74" s="123">
        <f t="shared" si="3"/>
        <v>991901</v>
      </c>
      <c r="G74" s="220"/>
      <c r="H74" s="222"/>
    </row>
    <row r="75" spans="1:8" s="31" customFormat="1" x14ac:dyDescent="0.2">
      <c r="A75" s="220"/>
      <c r="B75" s="123"/>
      <c r="C75" s="123"/>
      <c r="D75" s="123"/>
      <c r="E75" s="123"/>
      <c r="F75" s="123"/>
      <c r="G75" s="220"/>
      <c r="H75" s="222"/>
    </row>
    <row r="76" spans="1:8" x14ac:dyDescent="0.2">
      <c r="A76" s="214" t="s">
        <v>297</v>
      </c>
      <c r="B76" s="121">
        <v>1560541</v>
      </c>
      <c r="C76" s="121">
        <v>1065984</v>
      </c>
      <c r="D76" s="121">
        <v>964260</v>
      </c>
      <c r="E76" s="121">
        <v>1134138</v>
      </c>
      <c r="F76" s="121">
        <v>1292257</v>
      </c>
      <c r="G76" s="214"/>
      <c r="H76" s="185" t="str">
        <f>IF(ISNA(VLOOKUP(A76, AAN!$B:$B, 1, FALSE)), TRUE, "")</f>
        <v/>
      </c>
    </row>
    <row r="77" spans="1:8" x14ac:dyDescent="0.2">
      <c r="A77" s="214" t="s">
        <v>463</v>
      </c>
      <c r="B77" s="121">
        <v>45376</v>
      </c>
      <c r="C77" s="121">
        <v>45376</v>
      </c>
      <c r="D77" s="121">
        <v>45376</v>
      </c>
      <c r="E77" s="121">
        <v>45376</v>
      </c>
      <c r="F77" s="121">
        <v>45376</v>
      </c>
      <c r="G77" s="214"/>
      <c r="H77" s="185" t="str">
        <f>IF(ISNA(VLOOKUP(A77, AAN!$B:$B, 1, FALSE)), TRUE, "")</f>
        <v/>
      </c>
    </row>
    <row r="78" spans="1:8" x14ac:dyDescent="0.2">
      <c r="A78" s="214" t="s">
        <v>300</v>
      </c>
      <c r="B78" s="121">
        <v>290229</v>
      </c>
      <c r="C78" s="121">
        <v>278922</v>
      </c>
      <c r="D78" s="121">
        <v>270043</v>
      </c>
      <c r="E78" s="121">
        <v>254512</v>
      </c>
      <c r="F78" s="121">
        <v>240112</v>
      </c>
      <c r="G78" s="214"/>
      <c r="H78" s="185" t="str">
        <f>IF(ISNA(VLOOKUP(A78, AAN!$B:$B, 1, FALSE)), TRUE, "")</f>
        <v/>
      </c>
    </row>
    <row r="79" spans="1:8" x14ac:dyDescent="0.2">
      <c r="A79" s="214" t="s">
        <v>373</v>
      </c>
      <c r="B79" s="121">
        <v>2029613</v>
      </c>
      <c r="C79" s="121">
        <v>2005344</v>
      </c>
      <c r="D79" s="121">
        <v>1819524</v>
      </c>
      <c r="E79" s="121">
        <v>1534983</v>
      </c>
      <c r="F79" s="121">
        <v>1403120</v>
      </c>
      <c r="G79" s="214"/>
      <c r="H79" s="185" t="b">
        <f>IF(ISNA(VLOOKUP(A79, AAN!$B:$B, 1, FALSE)), TRUE, "")</f>
        <v>1</v>
      </c>
    </row>
    <row r="80" spans="1:8" x14ac:dyDescent="0.2">
      <c r="A80" s="214" t="s">
        <v>464</v>
      </c>
      <c r="B80" s="219">
        <v>0</v>
      </c>
      <c r="C80" s="219">
        <v>0</v>
      </c>
      <c r="D80" s="219">
        <v>0</v>
      </c>
      <c r="E80" s="121">
        <v>531</v>
      </c>
      <c r="F80" s="121">
        <v>517</v>
      </c>
      <c r="G80" s="214"/>
      <c r="H80" s="185" t="str">
        <f>IF(ISNA(VLOOKUP(A80, AAN!$B:$B, 1, FALSE)), TRUE, "")</f>
        <v/>
      </c>
    </row>
    <row r="81" spans="1:8" x14ac:dyDescent="0.2">
      <c r="A81" s="214" t="s">
        <v>465</v>
      </c>
      <c r="B81" s="121">
        <v>19</v>
      </c>
      <c r="C81" s="121">
        <v>1087</v>
      </c>
      <c r="D81" s="121">
        <v>774</v>
      </c>
      <c r="E81" s="121">
        <v>531</v>
      </c>
      <c r="F81" s="121">
        <v>517</v>
      </c>
      <c r="G81" s="214"/>
      <c r="H81" s="185" t="str">
        <f>IF(ISNA(VLOOKUP(A81, AAN!$B:$B, 1, FALSE)), TRUE, "")</f>
        <v/>
      </c>
    </row>
    <row r="82" spans="1:8" x14ac:dyDescent="0.2">
      <c r="A82" s="214" t="s">
        <v>466</v>
      </c>
      <c r="B82" s="121">
        <v>2365199</v>
      </c>
      <c r="C82" s="121">
        <v>2328555</v>
      </c>
      <c r="D82" s="121">
        <v>2135717</v>
      </c>
      <c r="E82" s="121">
        <v>1834340</v>
      </c>
      <c r="F82" s="121">
        <v>1688091</v>
      </c>
      <c r="G82" s="214"/>
      <c r="H82" s="185"/>
    </row>
    <row r="83" spans="1:8" x14ac:dyDescent="0.2">
      <c r="A83" s="214" t="s">
        <v>467</v>
      </c>
      <c r="B83" s="121">
        <v>627940</v>
      </c>
      <c r="C83" s="121">
        <v>567847</v>
      </c>
      <c r="D83" s="121">
        <v>407713</v>
      </c>
      <c r="E83" s="121">
        <v>352742</v>
      </c>
      <c r="F83" s="121">
        <v>321473</v>
      </c>
      <c r="G83" s="214"/>
      <c r="H83" s="185"/>
    </row>
    <row r="84" spans="1:8" x14ac:dyDescent="0.2">
      <c r="A84" s="214" t="s">
        <v>355</v>
      </c>
      <c r="B84" s="121">
        <v>1737259</v>
      </c>
      <c r="C84" s="121">
        <v>1760708</v>
      </c>
      <c r="D84" s="121">
        <v>1728004</v>
      </c>
      <c r="E84" s="121">
        <v>1481598</v>
      </c>
      <c r="F84" s="121">
        <v>1366618</v>
      </c>
      <c r="G84" s="214"/>
      <c r="H84" s="185"/>
    </row>
    <row r="85" spans="1:8" x14ac:dyDescent="0.2">
      <c r="H85" s="185"/>
    </row>
    <row r="86" spans="1:8" x14ac:dyDescent="0.2">
      <c r="A86" s="211" t="s">
        <v>356</v>
      </c>
      <c r="H86" s="185"/>
    </row>
    <row r="87" spans="1:8" x14ac:dyDescent="0.2">
      <c r="A87" s="212" t="s">
        <v>234</v>
      </c>
      <c r="B87" s="218" t="s">
        <v>338</v>
      </c>
      <c r="C87" s="218" t="s">
        <v>339</v>
      </c>
      <c r="D87" s="218" t="s">
        <v>340</v>
      </c>
      <c r="E87" s="218" t="s">
        <v>341</v>
      </c>
      <c r="F87" s="218" t="s">
        <v>342</v>
      </c>
      <c r="G87" s="212"/>
      <c r="H87" s="185"/>
    </row>
    <row r="88" spans="1:8" x14ac:dyDescent="0.2">
      <c r="A88" s="212" t="s">
        <v>343</v>
      </c>
      <c r="B88" s="218" t="s">
        <v>344</v>
      </c>
      <c r="C88" s="218" t="s">
        <v>344</v>
      </c>
      <c r="D88" s="218" t="s">
        <v>344</v>
      </c>
      <c r="E88" s="218" t="s">
        <v>344</v>
      </c>
      <c r="F88" s="218" t="s">
        <v>344</v>
      </c>
      <c r="G88" s="212"/>
      <c r="H88" s="185"/>
    </row>
    <row r="89" spans="1:8" ht="25.5" x14ac:dyDescent="0.2">
      <c r="A89" s="212" t="s">
        <v>345</v>
      </c>
      <c r="B89" s="218" t="s">
        <v>346</v>
      </c>
      <c r="C89" s="218" t="s">
        <v>346</v>
      </c>
      <c r="D89" s="218" t="s">
        <v>346</v>
      </c>
      <c r="E89" s="218" t="s">
        <v>346</v>
      </c>
      <c r="F89" s="218" t="s">
        <v>346</v>
      </c>
      <c r="G89" s="212"/>
      <c r="H89" s="185"/>
    </row>
    <row r="90" spans="1:8" x14ac:dyDescent="0.2">
      <c r="A90" s="212" t="s">
        <v>347</v>
      </c>
      <c r="B90" s="218" t="s">
        <v>348</v>
      </c>
      <c r="C90" s="218" t="s">
        <v>348</v>
      </c>
      <c r="D90" s="218" t="s">
        <v>348</v>
      </c>
      <c r="E90" s="218" t="s">
        <v>348</v>
      </c>
      <c r="F90" s="218" t="s">
        <v>348</v>
      </c>
      <c r="G90" s="212"/>
      <c r="H90" s="185"/>
    </row>
    <row r="91" spans="1:8" x14ac:dyDescent="0.2">
      <c r="A91" s="212" t="s">
        <v>349</v>
      </c>
      <c r="B91" s="218" t="s">
        <v>350</v>
      </c>
      <c r="C91" s="218" t="s">
        <v>350</v>
      </c>
      <c r="D91" s="218" t="s">
        <v>350</v>
      </c>
      <c r="E91" s="218" t="s">
        <v>350</v>
      </c>
      <c r="F91" s="218" t="s">
        <v>350</v>
      </c>
      <c r="G91" s="212"/>
      <c r="H91" s="185"/>
    </row>
    <row r="92" spans="1:8" x14ac:dyDescent="0.2">
      <c r="A92" s="214" t="s">
        <v>434</v>
      </c>
      <c r="B92" s="121">
        <v>38474</v>
      </c>
      <c r="C92" s="121">
        <v>31271</v>
      </c>
      <c r="D92" s="121">
        <v>27465</v>
      </c>
      <c r="E92" s="121">
        <v>29418</v>
      </c>
      <c r="F92" s="121">
        <v>32872</v>
      </c>
      <c r="G92" s="214"/>
      <c r="H92" s="185"/>
    </row>
    <row r="93" spans="1:8" x14ac:dyDescent="0.2">
      <c r="A93" s="214" t="s">
        <v>433</v>
      </c>
      <c r="B93" s="121">
        <v>3698491</v>
      </c>
      <c r="C93" s="121">
        <v>3506418</v>
      </c>
      <c r="D93" s="121">
        <v>3000231</v>
      </c>
      <c r="E93" s="121">
        <v>2780824</v>
      </c>
      <c r="F93" s="121">
        <v>2684184</v>
      </c>
      <c r="G93" s="214"/>
      <c r="H93" s="185"/>
    </row>
    <row r="94" spans="1:8" x14ac:dyDescent="0.2">
      <c r="A94" s="214" t="s">
        <v>435</v>
      </c>
      <c r="B94" s="121">
        <v>140950</v>
      </c>
      <c r="C94" s="121">
        <v>207262</v>
      </c>
      <c r="D94" s="121">
        <v>270253</v>
      </c>
      <c r="E94" s="121">
        <v>309446</v>
      </c>
      <c r="F94" s="121">
        <v>390137</v>
      </c>
      <c r="G94" s="214"/>
      <c r="H94" s="185" t="str">
        <f>IF(ISNA(VLOOKUP(A94, AAN!$B:$B, 1, FALSE)), TRUE, "")</f>
        <v/>
      </c>
    </row>
    <row r="95" spans="1:8" x14ac:dyDescent="0.2">
      <c r="A95" s="214" t="s">
        <v>436</v>
      </c>
      <c r="B95" s="121">
        <v>33432</v>
      </c>
      <c r="C95" s="121">
        <v>44815</v>
      </c>
      <c r="D95" s="121">
        <v>48278</v>
      </c>
      <c r="E95" s="121">
        <v>58350</v>
      </c>
      <c r="F95" s="121">
        <v>63507</v>
      </c>
      <c r="G95" s="214"/>
      <c r="H95" s="185" t="str">
        <f>IF(ISNA(VLOOKUP(A95, AAN!$B:$B, 1, FALSE)), TRUE, "")</f>
        <v/>
      </c>
    </row>
    <row r="96" spans="1:8" x14ac:dyDescent="0.2">
      <c r="A96" s="214" t="s">
        <v>437</v>
      </c>
      <c r="B96" s="121">
        <v>35046</v>
      </c>
      <c r="C96" s="121">
        <v>37318</v>
      </c>
      <c r="D96" s="121">
        <v>34925</v>
      </c>
      <c r="E96" s="121">
        <v>24080</v>
      </c>
      <c r="F96" s="121">
        <v>2845</v>
      </c>
      <c r="G96" s="214"/>
      <c r="H96" s="185" t="str">
        <f>IF(ISNA(VLOOKUP(A96, AAN!$B:$B, 1, FALSE)), TRUE, "")</f>
        <v/>
      </c>
    </row>
    <row r="97" spans="1:8" x14ac:dyDescent="0.2">
      <c r="A97" s="214" t="s">
        <v>438</v>
      </c>
      <c r="B97" s="121">
        <v>1263</v>
      </c>
      <c r="C97" s="121">
        <v>1839</v>
      </c>
      <c r="D97" s="121">
        <v>2556</v>
      </c>
      <c r="E97" s="121">
        <v>5598</v>
      </c>
      <c r="F97" s="121">
        <v>6211</v>
      </c>
      <c r="G97" s="214"/>
      <c r="H97" s="185" t="str">
        <f>IF(ISNA(VLOOKUP(A97, AAN!$B:$B, 1, FALSE)), TRUE, "")</f>
        <v/>
      </c>
    </row>
    <row r="98" spans="1:8" s="31" customFormat="1" x14ac:dyDescent="0.2">
      <c r="A98" s="220" t="s">
        <v>439</v>
      </c>
      <c r="B98" s="123">
        <v>3947656</v>
      </c>
      <c r="C98" s="123">
        <v>3828923</v>
      </c>
      <c r="D98" s="123">
        <v>3383708</v>
      </c>
      <c r="E98" s="123">
        <v>3207716</v>
      </c>
      <c r="F98" s="123">
        <v>3179756</v>
      </c>
      <c r="G98" s="220"/>
      <c r="H98" s="185" t="str">
        <f>IF(ISNA(VLOOKUP(A98, AAN!$B:$B, 1, FALSE)), TRUE, "")</f>
        <v/>
      </c>
    </row>
    <row r="99" spans="1:8" x14ac:dyDescent="0.2">
      <c r="A99" s="214" t="s">
        <v>440</v>
      </c>
      <c r="B99" s="121">
        <v>1972358</v>
      </c>
      <c r="C99" s="121">
        <v>1727904</v>
      </c>
      <c r="D99" s="121">
        <v>1448631</v>
      </c>
      <c r="E99" s="121">
        <v>1304295</v>
      </c>
      <c r="F99" s="121">
        <v>1212644</v>
      </c>
      <c r="G99" s="214"/>
      <c r="H99" s="185" t="str">
        <f>IF(ISNA(VLOOKUP(A99, AAN!$B:$B, 1, FALSE)), TRUE, "")</f>
        <v/>
      </c>
    </row>
    <row r="100" spans="1:8" x14ac:dyDescent="0.2">
      <c r="A100" s="214" t="s">
        <v>441</v>
      </c>
      <c r="B100" s="121">
        <v>24024</v>
      </c>
      <c r="C100" s="121">
        <v>19819</v>
      </c>
      <c r="D100" s="121">
        <v>17578</v>
      </c>
      <c r="E100" s="121">
        <v>18580</v>
      </c>
      <c r="F100" s="121">
        <v>21040</v>
      </c>
      <c r="G100" s="214"/>
      <c r="H100" s="185" t="str">
        <f>IF(ISNA(VLOOKUP(A100, AAN!$B:$B, 1, FALSE)), TRUE, "")</f>
        <v/>
      </c>
    </row>
    <row r="101" spans="1:8" x14ac:dyDescent="0.2">
      <c r="A101" s="214" t="s">
        <v>442</v>
      </c>
      <c r="B101" s="121">
        <v>113229</v>
      </c>
      <c r="C101" s="121">
        <v>174180</v>
      </c>
      <c r="D101" s="121">
        <v>241356</v>
      </c>
      <c r="E101" s="121">
        <v>276608</v>
      </c>
      <c r="F101" s="121">
        <v>351777</v>
      </c>
      <c r="G101" s="214"/>
      <c r="H101" s="185" t="str">
        <f>IF(ISNA(VLOOKUP(A101, AAN!$B:$B, 1, FALSE)), TRUE, "")</f>
        <v/>
      </c>
    </row>
    <row r="102" spans="1:8" x14ac:dyDescent="0.2">
      <c r="A102" s="214" t="s">
        <v>443</v>
      </c>
      <c r="B102" s="121">
        <v>1524849</v>
      </c>
      <c r="C102" s="121">
        <v>1618423</v>
      </c>
      <c r="D102" s="121">
        <v>1403985</v>
      </c>
      <c r="E102" s="121">
        <v>1351785</v>
      </c>
      <c r="F102" s="121">
        <v>1357030</v>
      </c>
      <c r="G102" s="214"/>
      <c r="H102" s="185" t="str">
        <f>IF(ISNA(VLOOKUP(A102, AAN!$B:$B, 1, FALSE)), TRUE, "")</f>
        <v/>
      </c>
    </row>
    <row r="103" spans="1:8" x14ac:dyDescent="0.2">
      <c r="A103" s="214" t="s">
        <v>444</v>
      </c>
      <c r="B103" s="121">
        <v>39990</v>
      </c>
      <c r="C103" s="121">
        <v>1105</v>
      </c>
      <c r="D103" s="121">
        <v>17994</v>
      </c>
      <c r="E103" s="121">
        <v>20218</v>
      </c>
      <c r="F103" s="219">
        <v>0</v>
      </c>
      <c r="G103" s="214"/>
      <c r="H103" s="185" t="str">
        <f>IF(ISNA(VLOOKUP(A103, AAN!$B:$B, 1, FALSE)), TRUE, "")</f>
        <v/>
      </c>
    </row>
    <row r="104" spans="1:8" x14ac:dyDescent="0.2">
      <c r="A104" s="214" t="s">
        <v>445</v>
      </c>
      <c r="B104" s="121">
        <v>179261</v>
      </c>
      <c r="C104" s="219">
        <v>0</v>
      </c>
      <c r="D104" s="219">
        <v>0</v>
      </c>
      <c r="E104" s="219">
        <v>0</v>
      </c>
      <c r="F104" s="219">
        <v>0</v>
      </c>
      <c r="G104" s="214"/>
      <c r="H104" s="185" t="str">
        <f>IF(ISNA(VLOOKUP(A104, AAN!$B:$B, 1, FALSE)), TRUE, "")</f>
        <v/>
      </c>
    </row>
    <row r="105" spans="1:8" x14ac:dyDescent="0.2">
      <c r="A105" s="214" t="s">
        <v>447</v>
      </c>
      <c r="B105" s="121">
        <v>11929</v>
      </c>
      <c r="C105" s="121">
        <v>2116</v>
      </c>
      <c r="D105" s="121">
        <v>535</v>
      </c>
      <c r="E105" s="121">
        <v>6446</v>
      </c>
      <c r="F105" s="121">
        <v>1324</v>
      </c>
      <c r="G105" s="214"/>
      <c r="H105" s="185" t="str">
        <f>IF(ISNA(VLOOKUP(A105, AAN!$B:$B, 1, FALSE)), TRUE, "")</f>
        <v/>
      </c>
    </row>
    <row r="106" spans="1:8" x14ac:dyDescent="0.2">
      <c r="A106" s="214" t="s">
        <v>244</v>
      </c>
      <c r="B106" s="121">
        <v>3841782</v>
      </c>
      <c r="C106" s="121">
        <v>3539315</v>
      </c>
      <c r="D106" s="121">
        <v>3129009</v>
      </c>
      <c r="E106" s="121">
        <v>2965040</v>
      </c>
      <c r="F106" s="121">
        <v>2943815</v>
      </c>
      <c r="G106" s="214"/>
      <c r="H106" s="185" t="str">
        <f>IF(ISNA(VLOOKUP(A106, AAN!$B:$B, 1, FALSE)), TRUE, "")</f>
        <v/>
      </c>
    </row>
    <row r="107" spans="1:8" x14ac:dyDescent="0.2">
      <c r="A107" s="214" t="s">
        <v>512</v>
      </c>
      <c r="B107" s="121">
        <v>105874</v>
      </c>
      <c r="C107" s="121">
        <v>289608</v>
      </c>
      <c r="D107" s="121">
        <v>254699</v>
      </c>
      <c r="E107" s="121">
        <v>242676</v>
      </c>
      <c r="F107" s="121">
        <v>235941</v>
      </c>
      <c r="G107" s="214"/>
      <c r="H107" s="185" t="b">
        <f>IF(ISNA(VLOOKUP(A107, AAN!$B:$B, 1, FALSE)), TRUE, "")</f>
        <v>1</v>
      </c>
    </row>
    <row r="108" spans="1:8" x14ac:dyDescent="0.2">
      <c r="A108" s="214" t="s">
        <v>449</v>
      </c>
      <c r="B108" s="121">
        <v>1790</v>
      </c>
      <c r="C108" s="121">
        <v>454</v>
      </c>
      <c r="D108" s="121">
        <v>1835</v>
      </c>
      <c r="E108" s="121">
        <v>2699</v>
      </c>
      <c r="F108" s="121">
        <v>2185</v>
      </c>
      <c r="G108" s="214"/>
      <c r="H108" s="185" t="str">
        <f>IF(ISNA(VLOOKUP(A108, AAN!$B:$B, 1, FALSE)), TRUE, "")</f>
        <v/>
      </c>
    </row>
    <row r="109" spans="1:8" x14ac:dyDescent="0.2">
      <c r="A109" s="214" t="s">
        <v>243</v>
      </c>
      <c r="B109" s="121">
        <v>16967</v>
      </c>
      <c r="C109" s="121">
        <v>16440</v>
      </c>
      <c r="D109" s="121">
        <v>20538</v>
      </c>
      <c r="E109" s="121">
        <v>23390</v>
      </c>
      <c r="F109" s="121">
        <v>23339</v>
      </c>
      <c r="G109" s="214"/>
      <c r="H109" s="185" t="str">
        <f>IF(ISNA(VLOOKUP(A109, AAN!$B:$B, 1, FALSE)), TRUE, "")</f>
        <v/>
      </c>
    </row>
    <row r="110" spans="1:8" x14ac:dyDescent="0.2">
      <c r="A110" s="214" t="s">
        <v>446</v>
      </c>
      <c r="B110" s="219">
        <v>0</v>
      </c>
      <c r="C110" s="121">
        <v>20098</v>
      </c>
      <c r="D110" s="219">
        <v>0</v>
      </c>
      <c r="E110" s="219">
        <v>0</v>
      </c>
      <c r="F110" s="219">
        <v>0</v>
      </c>
      <c r="G110" s="214"/>
      <c r="H110" s="185" t="str">
        <f>IF(ISNA(VLOOKUP(A110, AAN!$B:$B, 1, FALSE)), TRUE, "")</f>
        <v/>
      </c>
    </row>
    <row r="111" spans="1:8" x14ac:dyDescent="0.2">
      <c r="A111" s="214" t="s">
        <v>451</v>
      </c>
      <c r="B111" s="121">
        <v>2091</v>
      </c>
      <c r="C111" s="121">
        <v>1320</v>
      </c>
      <c r="D111" s="121">
        <v>3581</v>
      </c>
      <c r="E111" s="121">
        <v>3563</v>
      </c>
      <c r="F111" s="121">
        <v>1667</v>
      </c>
      <c r="G111" s="214"/>
      <c r="H111" s="185" t="str">
        <f>IF(ISNA(VLOOKUP(A111, AAN!$B:$B, 1, FALSE)), TRUE, "")</f>
        <v/>
      </c>
    </row>
    <row r="112" spans="1:8" x14ac:dyDescent="0.2">
      <c r="A112" s="214" t="s">
        <v>513</v>
      </c>
      <c r="B112" s="121">
        <v>92788</v>
      </c>
      <c r="C112" s="121">
        <v>252204</v>
      </c>
      <c r="D112" s="121">
        <v>239577</v>
      </c>
      <c r="E112" s="121">
        <v>218422</v>
      </c>
      <c r="F112" s="121">
        <v>213120</v>
      </c>
      <c r="G112" s="214"/>
      <c r="H112" s="185" t="b">
        <f>IF(ISNA(VLOOKUP(A112, AAN!$B:$B, 1, FALSE)), TRUE, "")</f>
        <v>1</v>
      </c>
    </row>
    <row r="113" spans="1:8" x14ac:dyDescent="0.2">
      <c r="A113" s="214" t="s">
        <v>514</v>
      </c>
      <c r="B113" s="121">
        <v>2033</v>
      </c>
      <c r="C113" s="121">
        <v>5380</v>
      </c>
      <c r="D113" s="121">
        <v>3530</v>
      </c>
      <c r="E113" s="121">
        <v>103993</v>
      </c>
      <c r="F113" s="121">
        <v>32999</v>
      </c>
      <c r="G113" s="214"/>
      <c r="H113" s="185" t="b">
        <f>IF(ISNA(VLOOKUP(A113, AAN!$B:$B, 1, FALSE)), TRUE, "")</f>
        <v>1</v>
      </c>
    </row>
    <row r="114" spans="1:8" x14ac:dyDescent="0.2">
      <c r="A114" s="214" t="s">
        <v>515</v>
      </c>
      <c r="B114" s="121">
        <v>9316</v>
      </c>
      <c r="C114" s="121">
        <v>13015</v>
      </c>
      <c r="D114" s="121">
        <v>9772</v>
      </c>
      <c r="E114" s="121">
        <v>10308</v>
      </c>
      <c r="F114" s="121">
        <v>5442</v>
      </c>
      <c r="G114" s="214"/>
      <c r="H114" s="185" t="b">
        <f>IF(ISNA(VLOOKUP(A114, AAN!$B:$B, 1, FALSE)), TRUE, "")</f>
        <v>1</v>
      </c>
    </row>
    <row r="115" spans="1:8" x14ac:dyDescent="0.2">
      <c r="A115" s="214" t="s">
        <v>516</v>
      </c>
      <c r="B115" s="121">
        <v>11349</v>
      </c>
      <c r="C115" s="121">
        <v>7635</v>
      </c>
      <c r="D115" s="121">
        <v>6242</v>
      </c>
      <c r="E115" s="121">
        <v>114301</v>
      </c>
      <c r="F115" s="121">
        <v>38441</v>
      </c>
      <c r="G115" s="214"/>
      <c r="H115" s="185" t="b">
        <f>IF(ISNA(VLOOKUP(A115, AAN!$B:$B, 1, FALSE)), TRUE, "")</f>
        <v>1</v>
      </c>
    </row>
    <row r="116" spans="1:8" x14ac:dyDescent="0.2">
      <c r="A116" s="214" t="s">
        <v>517</v>
      </c>
      <c r="B116" s="121">
        <v>49911</v>
      </c>
      <c r="C116" s="121">
        <v>48287</v>
      </c>
      <c r="D116" s="121">
        <v>60547</v>
      </c>
      <c r="E116" s="121">
        <v>33470</v>
      </c>
      <c r="F116" s="121">
        <v>35413</v>
      </c>
      <c r="G116" s="214"/>
      <c r="H116" s="185" t="b">
        <f>IF(ISNA(VLOOKUP(A116, AAN!$B:$B, 1, FALSE)), TRUE, "")</f>
        <v>1</v>
      </c>
    </row>
    <row r="117" spans="1:8" x14ac:dyDescent="0.2">
      <c r="A117" s="214" t="s">
        <v>518</v>
      </c>
      <c r="B117" s="121">
        <v>56</v>
      </c>
      <c r="C117" s="121">
        <v>72</v>
      </c>
      <c r="D117" s="121">
        <v>1346</v>
      </c>
      <c r="E117" s="121">
        <v>1692</v>
      </c>
      <c r="F117" s="121">
        <v>3557</v>
      </c>
      <c r="G117" s="214"/>
      <c r="H117" s="185" t="b">
        <f>IF(ISNA(VLOOKUP(A117, AAN!$B:$B, 1, FALSE)), TRUE, "")</f>
        <v>1</v>
      </c>
    </row>
    <row r="118" spans="1:8" x14ac:dyDescent="0.2">
      <c r="A118" s="214" t="s">
        <v>519</v>
      </c>
      <c r="B118" s="121">
        <v>49967</v>
      </c>
      <c r="C118" s="121">
        <v>48359</v>
      </c>
      <c r="D118" s="121">
        <v>59201</v>
      </c>
      <c r="E118" s="121">
        <v>35162</v>
      </c>
      <c r="F118" s="121">
        <v>38970</v>
      </c>
      <c r="G118" s="214"/>
      <c r="H118" s="185" t="b">
        <f>IF(ISNA(VLOOKUP(A118, AAN!$B:$B, 1, FALSE)), TRUE, "")</f>
        <v>1</v>
      </c>
    </row>
    <row r="119" spans="1:8" x14ac:dyDescent="0.2">
      <c r="A119" s="214" t="s">
        <v>453</v>
      </c>
      <c r="B119" s="121">
        <v>61316</v>
      </c>
      <c r="C119" s="121">
        <v>55994</v>
      </c>
      <c r="D119" s="121">
        <v>52959</v>
      </c>
      <c r="E119" s="121">
        <v>79139</v>
      </c>
      <c r="F119" s="121">
        <v>77411</v>
      </c>
      <c r="G119" s="214"/>
      <c r="H119" s="185" t="str">
        <f>IF(ISNA(VLOOKUP(A119, AAN!$B:$B, 1, FALSE)), TRUE, "")</f>
        <v/>
      </c>
    </row>
    <row r="120" spans="1:8" x14ac:dyDescent="0.2">
      <c r="A120" s="214" t="s">
        <v>520</v>
      </c>
      <c r="B120" s="121">
        <v>31472</v>
      </c>
      <c r="C120" s="121">
        <v>196210</v>
      </c>
      <c r="D120" s="121">
        <v>292536</v>
      </c>
      <c r="E120" s="121">
        <v>139283</v>
      </c>
      <c r="F120" s="121">
        <v>135709</v>
      </c>
      <c r="G120" s="214"/>
      <c r="H120" s="185" t="b">
        <f>IF(ISNA(VLOOKUP(A120, AAN!$B:$B, 1, FALSE)), TRUE, "")</f>
        <v>1</v>
      </c>
    </row>
    <row r="121" spans="1:8" x14ac:dyDescent="0.2">
      <c r="A121" s="214" t="s">
        <v>251</v>
      </c>
      <c r="B121" s="121">
        <v>67322</v>
      </c>
      <c r="C121" s="121">
        <v>69128</v>
      </c>
      <c r="D121" s="121">
        <v>70837</v>
      </c>
      <c r="E121" s="121">
        <v>72354</v>
      </c>
      <c r="F121" s="121">
        <v>72568</v>
      </c>
      <c r="G121" s="214"/>
      <c r="H121" s="185" t="b">
        <f>IF(ISNA(VLOOKUP(A121, AAN!$B:$B, 1, FALSE)), TRUE, "")</f>
        <v>1</v>
      </c>
    </row>
    <row r="122" spans="1:8" x14ac:dyDescent="0.2">
      <c r="A122" s="214" t="s">
        <v>252</v>
      </c>
      <c r="B122" s="121">
        <v>68631</v>
      </c>
      <c r="C122" s="121">
        <v>70597</v>
      </c>
      <c r="D122" s="121">
        <v>72121</v>
      </c>
      <c r="E122" s="121">
        <v>73013</v>
      </c>
      <c r="F122" s="121">
        <v>73043</v>
      </c>
      <c r="G122" s="214"/>
      <c r="H122" s="185" t="b">
        <f>IF(ISNA(VLOOKUP(A122, AAN!$B:$B, 1, FALSE)), TRUE, "")</f>
        <v>1</v>
      </c>
    </row>
    <row r="123" spans="1:8" x14ac:dyDescent="0.2">
      <c r="A123" s="214" t="s">
        <v>253</v>
      </c>
      <c r="B123" s="121">
        <v>66718.070000000007</v>
      </c>
      <c r="C123" s="121">
        <v>67184.144</v>
      </c>
      <c r="D123" s="121">
        <v>70019.112999999998</v>
      </c>
      <c r="E123" s="121">
        <v>71448.544999999998</v>
      </c>
      <c r="F123" s="121">
        <v>72600.562999999995</v>
      </c>
      <c r="G123" s="214"/>
      <c r="H123" s="185" t="str">
        <f>IF(ISNA(VLOOKUP(A123, AAN!$B:$B, 1, FALSE)), TRUE, "")</f>
        <v/>
      </c>
    </row>
    <row r="124" spans="1:8" x14ac:dyDescent="0.2">
      <c r="A124" s="214" t="s">
        <v>521</v>
      </c>
      <c r="B124" s="121">
        <v>0.47</v>
      </c>
      <c r="C124" s="121">
        <v>2.84</v>
      </c>
      <c r="D124" s="121">
        <v>4.13</v>
      </c>
      <c r="E124" s="121">
        <v>1.93</v>
      </c>
      <c r="F124" s="121">
        <v>1.87</v>
      </c>
      <c r="G124" s="214"/>
      <c r="H124" s="185" t="b">
        <f>IF(ISNA(VLOOKUP(A124, AAN!$B:$B, 1, FALSE)), TRUE, "")</f>
        <v>1</v>
      </c>
    </row>
    <row r="125" spans="1:8" x14ac:dyDescent="0.2">
      <c r="A125" s="214" t="s">
        <v>522</v>
      </c>
      <c r="B125" s="121">
        <v>0.46</v>
      </c>
      <c r="C125" s="121">
        <v>2.78</v>
      </c>
      <c r="D125" s="121">
        <v>4.0599999999999996</v>
      </c>
      <c r="E125" s="121">
        <v>1.91</v>
      </c>
      <c r="F125" s="121">
        <v>1.86</v>
      </c>
      <c r="G125" s="214"/>
      <c r="H125" s="185" t="b">
        <f>IF(ISNA(VLOOKUP(A125, AAN!$B:$B, 1, FALSE)), TRUE, "")</f>
        <v>1</v>
      </c>
    </row>
    <row r="126" spans="1:8" x14ac:dyDescent="0.2">
      <c r="A126" s="214" t="s">
        <v>523</v>
      </c>
      <c r="B126" s="219">
        <v>0</v>
      </c>
      <c r="C126" s="219">
        <v>0</v>
      </c>
      <c r="D126" s="121">
        <v>0.113</v>
      </c>
      <c r="E126" s="121">
        <v>0.10299999999999999</v>
      </c>
      <c r="F126" s="219">
        <v>0</v>
      </c>
      <c r="G126" s="214"/>
      <c r="H126" s="185" t="b">
        <f>IF(ISNA(VLOOKUP(A126, AAN!$B:$B, 1, FALSE)), TRUE, "")</f>
        <v>1</v>
      </c>
    </row>
    <row r="127" spans="1:8" x14ac:dyDescent="0.2">
      <c r="A127" s="214" t="s">
        <v>368</v>
      </c>
      <c r="B127" s="121">
        <v>12100</v>
      </c>
      <c r="C127" s="121">
        <v>11800</v>
      </c>
      <c r="D127" s="121">
        <v>11900</v>
      </c>
      <c r="E127" s="121">
        <v>11500</v>
      </c>
      <c r="F127" s="121">
        <v>12700</v>
      </c>
      <c r="G127" s="214"/>
      <c r="H127" s="185" t="b">
        <f>IF(ISNA(VLOOKUP(A127, AAN!$B:$B, 1, FALSE)), TRUE, "")</f>
        <v>1</v>
      </c>
    </row>
    <row r="128" spans="1:8" x14ac:dyDescent="0.2">
      <c r="A128" s="214" t="s">
        <v>524</v>
      </c>
      <c r="B128" s="121">
        <v>176</v>
      </c>
      <c r="C128" s="121">
        <v>151</v>
      </c>
      <c r="D128" s="121">
        <v>162</v>
      </c>
      <c r="E128" s="121">
        <v>174</v>
      </c>
      <c r="F128" s="121">
        <v>185</v>
      </c>
      <c r="G128" s="214"/>
      <c r="H128" s="185" t="b">
        <f>IF(ISNA(VLOOKUP(A128, AAN!$B:$B, 1, FALSE)), TRUE, "")</f>
        <v>1</v>
      </c>
    </row>
    <row r="129" spans="1:8" x14ac:dyDescent="0.2">
      <c r="A129" s="214" t="s">
        <v>525</v>
      </c>
      <c r="B129" s="121">
        <v>1068</v>
      </c>
      <c r="C129" s="121">
        <v>1861</v>
      </c>
      <c r="D129" s="121">
        <v>1305</v>
      </c>
      <c r="E129" s="121">
        <v>14</v>
      </c>
      <c r="F129" s="121">
        <v>427</v>
      </c>
      <c r="G129" s="214"/>
      <c r="H129" s="185" t="b">
        <f>IF(ISNA(VLOOKUP(A129, AAN!$B:$B, 1, FALSE)), TRUE, "")</f>
        <v>1</v>
      </c>
    </row>
    <row r="130" spans="1:8" x14ac:dyDescent="0.2">
      <c r="H130" s="185" t="b">
        <f>IF(ISNA(VLOOKUP(A130, AAN!$B:$B, 1, FALSE)), TRUE, "")</f>
        <v>1</v>
      </c>
    </row>
    <row r="131" spans="1:8" x14ac:dyDescent="0.2">
      <c r="A131" s="211" t="s">
        <v>370</v>
      </c>
      <c r="H131" s="185" t="b">
        <f>IF(ISNA(VLOOKUP(A131, AAN!$B:$B, 1, FALSE)), TRUE, "")</f>
        <v>1</v>
      </c>
    </row>
    <row r="132" spans="1:8" x14ac:dyDescent="0.2">
      <c r="A132" s="212" t="s">
        <v>234</v>
      </c>
      <c r="B132" s="218" t="s">
        <v>338</v>
      </c>
      <c r="C132" s="218" t="s">
        <v>339</v>
      </c>
      <c r="D132" s="218" t="s">
        <v>340</v>
      </c>
      <c r="E132" s="218" t="s">
        <v>341</v>
      </c>
      <c r="F132" s="218" t="s">
        <v>342</v>
      </c>
      <c r="G132" s="212"/>
      <c r="H132" s="185" t="str">
        <f>IF(ISNA(VLOOKUP(A132, AAN!$B:$B, 1, FALSE)), TRUE, "")</f>
        <v/>
      </c>
    </row>
    <row r="133" spans="1:8" x14ac:dyDescent="0.2">
      <c r="A133" s="212" t="s">
        <v>343</v>
      </c>
      <c r="B133" s="218" t="s">
        <v>344</v>
      </c>
      <c r="C133" s="218" t="s">
        <v>344</v>
      </c>
      <c r="D133" s="218" t="s">
        <v>344</v>
      </c>
      <c r="E133" s="218" t="s">
        <v>344</v>
      </c>
      <c r="F133" s="218" t="s">
        <v>344</v>
      </c>
      <c r="G133" s="212"/>
      <c r="H133" s="185" t="b">
        <f>IF(ISNA(VLOOKUP(A133, AAN!$B:$B, 1, FALSE)), TRUE, "")</f>
        <v>1</v>
      </c>
    </row>
    <row r="134" spans="1:8" ht="25.5" x14ac:dyDescent="0.2">
      <c r="A134" s="212" t="s">
        <v>345</v>
      </c>
      <c r="B134" s="218" t="s">
        <v>346</v>
      </c>
      <c r="C134" s="218" t="s">
        <v>346</v>
      </c>
      <c r="D134" s="218" t="s">
        <v>346</v>
      </c>
      <c r="E134" s="218" t="s">
        <v>346</v>
      </c>
      <c r="F134" s="218" t="s">
        <v>346</v>
      </c>
      <c r="G134" s="212"/>
      <c r="H134" s="185" t="b">
        <f>IF(ISNA(VLOOKUP(A134, AAN!$B:$B, 1, FALSE)), TRUE, "")</f>
        <v>1</v>
      </c>
    </row>
    <row r="135" spans="1:8" x14ac:dyDescent="0.2">
      <c r="A135" s="212" t="s">
        <v>347</v>
      </c>
      <c r="B135" s="218" t="s">
        <v>348</v>
      </c>
      <c r="C135" s="218" t="s">
        <v>348</v>
      </c>
      <c r="D135" s="218" t="s">
        <v>348</v>
      </c>
      <c r="E135" s="218" t="s">
        <v>348</v>
      </c>
      <c r="F135" s="218" t="s">
        <v>348</v>
      </c>
      <c r="G135" s="212"/>
      <c r="H135" s="185" t="b">
        <f>IF(ISNA(VLOOKUP(A135, AAN!$B:$B, 1, FALSE)), TRUE, "")</f>
        <v>1</v>
      </c>
    </row>
    <row r="136" spans="1:8" x14ac:dyDescent="0.2">
      <c r="A136" s="212" t="s">
        <v>349</v>
      </c>
      <c r="B136" s="218" t="s">
        <v>350</v>
      </c>
      <c r="C136" s="218" t="s">
        <v>350</v>
      </c>
      <c r="D136" s="218" t="s">
        <v>350</v>
      </c>
      <c r="E136" s="218" t="s">
        <v>350</v>
      </c>
      <c r="F136" s="218" t="s">
        <v>350</v>
      </c>
      <c r="G136" s="212"/>
      <c r="H136" s="185" t="b">
        <f>IF(ISNA(VLOOKUP(A136, AAN!$B:$B, 1, FALSE)), TRUE, "")</f>
        <v>1</v>
      </c>
    </row>
    <row r="137" spans="1:8" x14ac:dyDescent="0.2">
      <c r="A137" s="214" t="s">
        <v>371</v>
      </c>
      <c r="B137" s="121">
        <v>2005344</v>
      </c>
      <c r="C137" s="121">
        <v>1819524</v>
      </c>
      <c r="D137" s="121">
        <v>1534983</v>
      </c>
      <c r="E137" s="121">
        <v>1403120</v>
      </c>
      <c r="F137" s="121">
        <v>1274233</v>
      </c>
      <c r="G137" s="214"/>
      <c r="H137" s="185" t="b">
        <f>IF(ISNA(VLOOKUP(A137, AAN!$B:$B, 1, FALSE)), TRUE, "")</f>
        <v>1</v>
      </c>
    </row>
    <row r="138" spans="1:8" x14ac:dyDescent="0.2">
      <c r="A138" s="214" t="s">
        <v>526</v>
      </c>
      <c r="B138" s="219">
        <v>0</v>
      </c>
      <c r="C138" s="121">
        <v>1729</v>
      </c>
      <c r="D138" s="219">
        <v>0</v>
      </c>
      <c r="E138" s="219">
        <v>0</v>
      </c>
      <c r="F138" s="219">
        <v>0</v>
      </c>
      <c r="G138" s="214"/>
      <c r="H138" s="185" t="b">
        <f>IF(ISNA(VLOOKUP(A138, AAN!$B:$B, 1, FALSE)), TRUE, "")</f>
        <v>1</v>
      </c>
    </row>
    <row r="139" spans="1:8" x14ac:dyDescent="0.2">
      <c r="A139" s="214" t="s">
        <v>527</v>
      </c>
      <c r="B139" s="121">
        <v>2592</v>
      </c>
      <c r="C139" s="219">
        <v>0</v>
      </c>
      <c r="D139" s="219">
        <v>0</v>
      </c>
      <c r="E139" s="219">
        <v>0</v>
      </c>
      <c r="F139" s="219">
        <v>0</v>
      </c>
      <c r="G139" s="214"/>
      <c r="H139" s="185" t="b">
        <f>IF(ISNA(VLOOKUP(A139, AAN!$B:$B, 1, FALSE)), TRUE, "")</f>
        <v>1</v>
      </c>
    </row>
    <row r="140" spans="1:8" x14ac:dyDescent="0.2">
      <c r="A140" s="214" t="s">
        <v>528</v>
      </c>
      <c r="B140" s="121">
        <v>9795</v>
      </c>
      <c r="C140" s="121">
        <v>8661</v>
      </c>
      <c r="D140" s="121">
        <v>7995</v>
      </c>
      <c r="E140" s="121">
        <v>7420</v>
      </c>
      <c r="F140" s="121">
        <v>6822</v>
      </c>
      <c r="G140" s="214"/>
      <c r="H140" s="185" t="b">
        <f>IF(ISNA(VLOOKUP(A140, AAN!$B:$B, 1, FALSE)), TRUE, "")</f>
        <v>1</v>
      </c>
    </row>
    <row r="141" spans="1:8" x14ac:dyDescent="0.2">
      <c r="A141" s="214" t="s">
        <v>373</v>
      </c>
      <c r="B141" s="121">
        <v>2029613</v>
      </c>
      <c r="C141" s="121">
        <v>2005344</v>
      </c>
      <c r="D141" s="121">
        <v>1819524</v>
      </c>
      <c r="E141" s="121">
        <v>1534983</v>
      </c>
      <c r="F141" s="121">
        <v>1403120</v>
      </c>
      <c r="G141" s="214"/>
      <c r="H141" s="185" t="b">
        <f>IF(ISNA(VLOOKUP(A141, AAN!$B:$B, 1, FALSE)), TRUE, "")</f>
        <v>1</v>
      </c>
    </row>
    <row r="142" spans="1:8" x14ac:dyDescent="0.2">
      <c r="H142" s="185" t="b">
        <f>IF(ISNA(VLOOKUP(A142, AAN!$B:$B, 1, FALSE)), TRUE, "")</f>
        <v>1</v>
      </c>
    </row>
    <row r="143" spans="1:8" x14ac:dyDescent="0.2">
      <c r="A143" s="211" t="s">
        <v>374</v>
      </c>
      <c r="H143" s="185" t="b">
        <f>IF(ISNA(VLOOKUP(A143, AAN!$B:$B, 1, FALSE)), TRUE, "")</f>
        <v>1</v>
      </c>
    </row>
    <row r="144" spans="1:8" x14ac:dyDescent="0.2">
      <c r="A144" s="212" t="s">
        <v>234</v>
      </c>
      <c r="B144" s="218" t="s">
        <v>338</v>
      </c>
      <c r="C144" s="218" t="s">
        <v>339</v>
      </c>
      <c r="D144" s="218" t="s">
        <v>340</v>
      </c>
      <c r="E144" s="218" t="s">
        <v>341</v>
      </c>
      <c r="F144" s="218" t="s">
        <v>342</v>
      </c>
      <c r="G144" s="212"/>
      <c r="H144" s="185" t="str">
        <f>IF(ISNA(VLOOKUP(A144, AAN!$B:$B, 1, FALSE)), TRUE, "")</f>
        <v/>
      </c>
    </row>
    <row r="145" spans="1:8" x14ac:dyDescent="0.2">
      <c r="A145" s="212" t="s">
        <v>343</v>
      </c>
      <c r="B145" s="218" t="s">
        <v>344</v>
      </c>
      <c r="C145" s="218" t="s">
        <v>344</v>
      </c>
      <c r="D145" s="218" t="s">
        <v>344</v>
      </c>
      <c r="E145" s="218" t="s">
        <v>344</v>
      </c>
      <c r="F145" s="218" t="s">
        <v>344</v>
      </c>
      <c r="G145" s="212"/>
      <c r="H145" s="185" t="b">
        <f>IF(ISNA(VLOOKUP(A145, AAN!$B:$B, 1, FALSE)), TRUE, "")</f>
        <v>1</v>
      </c>
    </row>
    <row r="146" spans="1:8" ht="25.5" x14ac:dyDescent="0.2">
      <c r="A146" s="212" t="s">
        <v>345</v>
      </c>
      <c r="B146" s="218" t="s">
        <v>346</v>
      </c>
      <c r="C146" s="218" t="s">
        <v>346</v>
      </c>
      <c r="D146" s="218" t="s">
        <v>346</v>
      </c>
      <c r="E146" s="218" t="s">
        <v>346</v>
      </c>
      <c r="F146" s="218" t="s">
        <v>346</v>
      </c>
      <c r="G146" s="212"/>
      <c r="H146" s="185" t="b">
        <f>IF(ISNA(VLOOKUP(A146, AAN!$B:$B, 1, FALSE)), TRUE, "")</f>
        <v>1</v>
      </c>
    </row>
    <row r="147" spans="1:8" x14ac:dyDescent="0.2">
      <c r="A147" s="212" t="s">
        <v>347</v>
      </c>
      <c r="B147" s="218" t="s">
        <v>348</v>
      </c>
      <c r="C147" s="218" t="s">
        <v>348</v>
      </c>
      <c r="D147" s="218" t="s">
        <v>348</v>
      </c>
      <c r="E147" s="218" t="s">
        <v>348</v>
      </c>
      <c r="F147" s="218" t="s">
        <v>348</v>
      </c>
      <c r="G147" s="212"/>
      <c r="H147" s="185" t="b">
        <f>IF(ISNA(VLOOKUP(A147, AAN!$B:$B, 1, FALSE)), TRUE, "")</f>
        <v>1</v>
      </c>
    </row>
    <row r="148" spans="1:8" x14ac:dyDescent="0.2">
      <c r="A148" s="212" t="s">
        <v>349</v>
      </c>
      <c r="B148" s="218" t="s">
        <v>350</v>
      </c>
      <c r="C148" s="218" t="s">
        <v>350</v>
      </c>
      <c r="D148" s="218" t="s">
        <v>350</v>
      </c>
      <c r="E148" s="218" t="s">
        <v>350</v>
      </c>
      <c r="F148" s="218" t="s">
        <v>350</v>
      </c>
      <c r="G148" s="212"/>
      <c r="H148" s="185" t="b">
        <f>IF(ISNA(VLOOKUP(A148, AAN!$B:$B, 1, FALSE)), TRUE, "")</f>
        <v>1</v>
      </c>
    </row>
    <row r="149" spans="1:8" x14ac:dyDescent="0.2">
      <c r="A149" s="214" t="s">
        <v>520</v>
      </c>
      <c r="B149" s="121">
        <v>31472</v>
      </c>
      <c r="C149" s="121">
        <v>196210</v>
      </c>
      <c r="D149" s="121">
        <v>292536</v>
      </c>
      <c r="E149" s="121">
        <v>139283</v>
      </c>
      <c r="F149" s="121">
        <v>135709</v>
      </c>
      <c r="G149" s="214"/>
      <c r="H149" s="185" t="b">
        <f>IF(ISNA(VLOOKUP(A149, AAN!$B:$B, 1, FALSE)), TRUE, "")</f>
        <v>1</v>
      </c>
    </row>
    <row r="150" spans="1:8" x14ac:dyDescent="0.2">
      <c r="A150" s="214"/>
      <c r="B150" s="121">
        <v>1972358</v>
      </c>
      <c r="C150" s="121">
        <v>1727904</v>
      </c>
      <c r="D150" s="121">
        <v>1448631</v>
      </c>
      <c r="E150" s="121">
        <v>1304295</v>
      </c>
      <c r="F150" s="121">
        <v>1212644</v>
      </c>
      <c r="G150" s="214"/>
      <c r="H150" s="185" t="b">
        <f>IF(ISNA(VLOOKUP(A150, AAN!$B:$B, 1, FALSE)), TRUE, "")</f>
        <v>1</v>
      </c>
    </row>
    <row r="151" spans="1:8" x14ac:dyDescent="0.2">
      <c r="A151" s="214" t="s">
        <v>529</v>
      </c>
      <c r="B151" s="121">
        <v>105061</v>
      </c>
      <c r="C151" s="121">
        <v>94150</v>
      </c>
      <c r="D151" s="121">
        <v>82572</v>
      </c>
      <c r="E151" s="121">
        <v>82378</v>
      </c>
      <c r="F151" s="121">
        <v>80203</v>
      </c>
      <c r="G151" s="214"/>
      <c r="H151" s="185" t="b">
        <f>IF(ISNA(VLOOKUP(A151, AAN!$B:$B, 1, FALSE)), TRUE, "")</f>
        <v>1</v>
      </c>
    </row>
    <row r="152" spans="1:8" x14ac:dyDescent="0.2">
      <c r="A152" s="214" t="s">
        <v>530</v>
      </c>
      <c r="B152" s="121">
        <v>322963</v>
      </c>
      <c r="C152" s="121">
        <v>268088</v>
      </c>
      <c r="D152" s="121">
        <v>203389</v>
      </c>
      <c r="E152" s="121">
        <v>167923</v>
      </c>
      <c r="F152" s="121">
        <v>163111</v>
      </c>
      <c r="G152" s="214"/>
      <c r="H152" s="185" t="b">
        <f>IF(ISNA(VLOOKUP(A152, AAN!$B:$B, 1, FALSE)), TRUE, "")</f>
        <v>1</v>
      </c>
    </row>
    <row r="153" spans="1:8" x14ac:dyDescent="0.2">
      <c r="A153" s="214" t="s">
        <v>531</v>
      </c>
      <c r="B153" s="121">
        <v>21667</v>
      </c>
      <c r="C153" s="121">
        <v>21063</v>
      </c>
      <c r="D153" s="121">
        <v>20973</v>
      </c>
      <c r="E153" s="121">
        <v>11251</v>
      </c>
      <c r="F153" s="121">
        <v>937</v>
      </c>
      <c r="G153" s="214"/>
      <c r="H153" s="185" t="b">
        <f>IF(ISNA(VLOOKUP(A153, AAN!$B:$B, 1, FALSE)), TRUE, "")</f>
        <v>1</v>
      </c>
    </row>
    <row r="154" spans="1:8" x14ac:dyDescent="0.2">
      <c r="A154" s="214" t="s">
        <v>532</v>
      </c>
      <c r="B154" s="219">
        <v>0</v>
      </c>
      <c r="C154" s="219">
        <v>0</v>
      </c>
      <c r="D154" s="219">
        <v>0</v>
      </c>
      <c r="E154" s="219">
        <v>0</v>
      </c>
      <c r="F154" s="121">
        <v>269</v>
      </c>
      <c r="G154" s="214"/>
      <c r="H154" s="185" t="b">
        <f>IF(ISNA(VLOOKUP(A154, AAN!$B:$B, 1, FALSE)), TRUE, "")</f>
        <v>1</v>
      </c>
    </row>
    <row r="155" spans="1:8" x14ac:dyDescent="0.2">
      <c r="A155" s="214" t="s">
        <v>533</v>
      </c>
      <c r="B155" s="121">
        <v>26548</v>
      </c>
      <c r="C155" s="121">
        <v>28182</v>
      </c>
      <c r="D155" s="121">
        <v>27400</v>
      </c>
      <c r="E155" s="121">
        <v>21470</v>
      </c>
      <c r="F155" s="121">
        <v>14163</v>
      </c>
      <c r="G155" s="214"/>
      <c r="H155" s="185" t="b">
        <f>IF(ISNA(VLOOKUP(A155, AAN!$B:$B, 1, FALSE)), TRUE, "")</f>
        <v>1</v>
      </c>
    </row>
    <row r="156" spans="1:8" x14ac:dyDescent="0.2">
      <c r="A156" s="214" t="s">
        <v>534</v>
      </c>
      <c r="B156" s="121">
        <v>49967</v>
      </c>
      <c r="C156" s="121">
        <v>48359</v>
      </c>
      <c r="D156" s="121">
        <v>59201</v>
      </c>
      <c r="E156" s="121">
        <v>35162</v>
      </c>
      <c r="F156" s="121">
        <v>38970</v>
      </c>
      <c r="G156" s="214"/>
      <c r="H156" s="185" t="b">
        <f>IF(ISNA(VLOOKUP(A156, AAN!$B:$B, 1, FALSE)), TRUE, "")</f>
        <v>1</v>
      </c>
    </row>
    <row r="157" spans="1:8" x14ac:dyDescent="0.2">
      <c r="A157" s="214" t="s">
        <v>535</v>
      </c>
      <c r="B157" s="121">
        <v>30344</v>
      </c>
      <c r="C157" s="219">
        <v>0</v>
      </c>
      <c r="D157" s="219">
        <v>0</v>
      </c>
      <c r="E157" s="219">
        <v>0</v>
      </c>
      <c r="F157" s="219">
        <v>0</v>
      </c>
      <c r="G157" s="214"/>
      <c r="H157" s="185" t="b">
        <f>IF(ISNA(VLOOKUP(A157, AAN!$B:$B, 1, FALSE)), TRUE, "")</f>
        <v>1</v>
      </c>
    </row>
    <row r="158" spans="1:8" x14ac:dyDescent="0.2">
      <c r="A158" s="214" t="s">
        <v>450</v>
      </c>
      <c r="B158" s="219">
        <v>0</v>
      </c>
      <c r="C158" s="121">
        <v>20098</v>
      </c>
      <c r="D158" s="219">
        <v>0</v>
      </c>
      <c r="E158" s="219">
        <v>0</v>
      </c>
      <c r="F158" s="219">
        <v>0</v>
      </c>
      <c r="G158" s="214"/>
      <c r="H158" s="185" t="str">
        <f>IF(ISNA(VLOOKUP(A158, AAN!$B:$B, 1, FALSE)), TRUE, "")</f>
        <v/>
      </c>
    </row>
    <row r="159" spans="1:8" x14ac:dyDescent="0.2">
      <c r="A159" s="214" t="s">
        <v>536</v>
      </c>
      <c r="B159" s="121">
        <v>114934</v>
      </c>
      <c r="C159" s="219">
        <v>0</v>
      </c>
      <c r="D159" s="219">
        <v>0</v>
      </c>
      <c r="E159" s="219">
        <v>0</v>
      </c>
      <c r="F159" s="219">
        <v>0</v>
      </c>
      <c r="G159" s="214"/>
      <c r="H159" s="185" t="b">
        <f>IF(ISNA(VLOOKUP(A159, AAN!$B:$B, 1, FALSE)), TRUE, "")</f>
        <v>1</v>
      </c>
    </row>
    <row r="160" spans="1:8" x14ac:dyDescent="0.2">
      <c r="A160" s="214" t="s">
        <v>537</v>
      </c>
      <c r="B160" s="121">
        <v>9886</v>
      </c>
      <c r="C160" s="121">
        <v>2198</v>
      </c>
      <c r="D160" s="121">
        <v>3964</v>
      </c>
      <c r="E160" s="121">
        <v>2086</v>
      </c>
      <c r="F160" s="121">
        <v>842</v>
      </c>
      <c r="G160" s="214"/>
      <c r="H160" s="185" t="b">
        <f>IF(ISNA(VLOOKUP(A160, AAN!$B:$B, 1, FALSE)), TRUE, "")</f>
        <v>1</v>
      </c>
    </row>
    <row r="161" spans="1:8" x14ac:dyDescent="0.2">
      <c r="A161" s="214" t="s">
        <v>538</v>
      </c>
      <c r="B161" s="121">
        <v>2484755</v>
      </c>
      <c r="C161" s="121">
        <v>2234646</v>
      </c>
      <c r="D161" s="121">
        <v>1976012</v>
      </c>
      <c r="E161" s="121">
        <v>1615064</v>
      </c>
      <c r="F161" s="121">
        <v>1775479</v>
      </c>
      <c r="G161" s="214"/>
      <c r="H161" s="185" t="b">
        <f>IF(ISNA(VLOOKUP(A161, AAN!$B:$B, 1, FALSE)), TRUE, "")</f>
        <v>1</v>
      </c>
    </row>
    <row r="162" spans="1:8" x14ac:dyDescent="0.2">
      <c r="A162" s="214" t="s">
        <v>539</v>
      </c>
      <c r="B162" s="121">
        <v>401960</v>
      </c>
      <c r="C162" s="121">
        <v>398748</v>
      </c>
      <c r="D162" s="121">
        <v>415607</v>
      </c>
      <c r="E162" s="121">
        <v>433464</v>
      </c>
      <c r="F162" s="121">
        <v>510657</v>
      </c>
      <c r="G162" s="214"/>
      <c r="H162" s="185" t="b">
        <f>IF(ISNA(VLOOKUP(A162, AAN!$B:$B, 1, FALSE)), TRUE, "")</f>
        <v>1</v>
      </c>
    </row>
    <row r="163" spans="1:8" x14ac:dyDescent="0.2">
      <c r="A163" s="214" t="s">
        <v>540</v>
      </c>
      <c r="B163" s="121">
        <v>331636</v>
      </c>
      <c r="C163" s="121">
        <v>270888</v>
      </c>
      <c r="D163" s="121">
        <v>208947</v>
      </c>
      <c r="E163" s="121">
        <v>149826</v>
      </c>
      <c r="F163" s="121">
        <v>173159</v>
      </c>
      <c r="G163" s="214"/>
      <c r="H163" s="185" t="b">
        <f>IF(ISNA(VLOOKUP(A163, AAN!$B:$B, 1, FALSE)), TRUE, "")</f>
        <v>1</v>
      </c>
    </row>
    <row r="164" spans="1:8" x14ac:dyDescent="0.2">
      <c r="A164" s="214" t="s">
        <v>496</v>
      </c>
      <c r="B164" s="121">
        <v>25860</v>
      </c>
      <c r="C164" s="121">
        <v>5903</v>
      </c>
      <c r="D164" s="121">
        <v>2711</v>
      </c>
      <c r="E164" s="121">
        <v>1229</v>
      </c>
      <c r="F164" s="121">
        <v>3964</v>
      </c>
      <c r="G164" s="214"/>
      <c r="H164" s="185" t="b">
        <f>IF(ISNA(VLOOKUP(A164, AAN!$B:$B, 1, FALSE)), TRUE, "")</f>
        <v>1</v>
      </c>
    </row>
    <row r="165" spans="1:8" x14ac:dyDescent="0.2">
      <c r="A165" s="214" t="s">
        <v>491</v>
      </c>
      <c r="B165" s="121">
        <v>10458</v>
      </c>
      <c r="C165" s="121">
        <v>70875</v>
      </c>
      <c r="D165" s="121">
        <v>88139</v>
      </c>
      <c r="E165" s="121">
        <v>167290</v>
      </c>
      <c r="F165" s="121">
        <v>54351</v>
      </c>
      <c r="G165" s="214"/>
      <c r="H165" s="185" t="b">
        <f>IF(ISNA(VLOOKUP(A165, AAN!$B:$B, 1, FALSE)), TRUE, "")</f>
        <v>1</v>
      </c>
    </row>
    <row r="166" spans="1:8" x14ac:dyDescent="0.2">
      <c r="A166" s="214" t="s">
        <v>541</v>
      </c>
      <c r="B166" s="121">
        <v>124384</v>
      </c>
      <c r="C166" s="219">
        <v>0</v>
      </c>
      <c r="D166" s="219">
        <v>0</v>
      </c>
      <c r="E166" s="219">
        <v>0</v>
      </c>
      <c r="F166" s="219">
        <v>0</v>
      </c>
      <c r="G166" s="214"/>
      <c r="H166" s="185" t="b">
        <f>IF(ISNA(VLOOKUP(A166, AAN!$B:$B, 1, FALSE)), TRUE, "")</f>
        <v>1</v>
      </c>
    </row>
    <row r="167" spans="1:8" x14ac:dyDescent="0.2">
      <c r="A167" s="214" t="s">
        <v>502</v>
      </c>
      <c r="B167" s="121">
        <v>20183</v>
      </c>
      <c r="C167" s="121">
        <v>20367</v>
      </c>
      <c r="D167" s="121">
        <v>2736</v>
      </c>
      <c r="E167" s="121">
        <v>51643</v>
      </c>
      <c r="F167" s="121">
        <v>25458</v>
      </c>
      <c r="G167" s="214"/>
      <c r="H167" s="185" t="b">
        <f>IF(ISNA(VLOOKUP(A167, AAN!$B:$B, 1, FALSE)), TRUE, "")</f>
        <v>1</v>
      </c>
    </row>
    <row r="168" spans="1:8" x14ac:dyDescent="0.2">
      <c r="A168" s="214" t="s">
        <v>503</v>
      </c>
      <c r="B168" s="121">
        <v>175000</v>
      </c>
      <c r="C168" s="219">
        <v>0</v>
      </c>
      <c r="D168" s="219">
        <v>0</v>
      </c>
      <c r="E168" s="219">
        <v>0</v>
      </c>
      <c r="F168" s="219">
        <v>0</v>
      </c>
      <c r="G168" s="214"/>
      <c r="H168" s="185" t="b">
        <f>IF(ISNA(VLOOKUP(A168, AAN!$B:$B, 1, FALSE)), TRUE, "")</f>
        <v>1</v>
      </c>
    </row>
    <row r="169" spans="1:8" x14ac:dyDescent="0.2">
      <c r="A169" s="214" t="s">
        <v>542</v>
      </c>
      <c r="B169" s="219">
        <v>0</v>
      </c>
      <c r="C169" s="219">
        <v>0</v>
      </c>
      <c r="D169" s="121">
        <v>1314</v>
      </c>
      <c r="E169" s="121">
        <v>4737</v>
      </c>
      <c r="F169" s="121">
        <v>22463</v>
      </c>
      <c r="G169" s="214"/>
      <c r="H169" s="185" t="b">
        <f>IF(ISNA(VLOOKUP(A169, AAN!$B:$B, 1, FALSE)), TRUE, "")</f>
        <v>1</v>
      </c>
    </row>
    <row r="170" spans="1:8" x14ac:dyDescent="0.2">
      <c r="A170" s="214" t="s">
        <v>505</v>
      </c>
      <c r="B170" s="121">
        <v>10791</v>
      </c>
      <c r="C170" s="121">
        <v>5017</v>
      </c>
      <c r="D170" s="121">
        <v>3001</v>
      </c>
      <c r="E170" s="121">
        <v>4621</v>
      </c>
      <c r="F170" s="121">
        <v>7508</v>
      </c>
      <c r="G170" s="214"/>
      <c r="H170" s="185" t="b">
        <f>IF(ISNA(VLOOKUP(A170, AAN!$B:$B, 1, FALSE)), TRUE, "")</f>
        <v>1</v>
      </c>
    </row>
    <row r="171" spans="1:8" x14ac:dyDescent="0.2">
      <c r="A171" s="214" t="s">
        <v>394</v>
      </c>
      <c r="B171" s="121">
        <v>317185</v>
      </c>
      <c r="C171" s="121">
        <v>356498</v>
      </c>
      <c r="D171" s="121">
        <v>159135</v>
      </c>
      <c r="E171" s="121">
        <v>465444</v>
      </c>
      <c r="F171" s="121">
        <v>166761</v>
      </c>
      <c r="G171" s="214"/>
      <c r="H171" s="185" t="b">
        <f>IF(ISNA(VLOOKUP(A171, AAN!$B:$B, 1, FALSE)), TRUE, "")</f>
        <v>1</v>
      </c>
    </row>
    <row r="172" spans="1:8" x14ac:dyDescent="0.2">
      <c r="A172" s="214" t="s">
        <v>543</v>
      </c>
      <c r="B172" s="121">
        <v>70313</v>
      </c>
      <c r="C172" s="121">
        <v>64914</v>
      </c>
      <c r="D172" s="121">
        <v>77951</v>
      </c>
      <c r="E172" s="121">
        <v>72897</v>
      </c>
      <c r="F172" s="121">
        <v>11700</v>
      </c>
      <c r="G172" s="214"/>
      <c r="H172" s="185" t="b">
        <f>IF(ISNA(VLOOKUP(A172, AAN!$B:$B, 1, FALSE)), TRUE, "")</f>
        <v>1</v>
      </c>
    </row>
    <row r="173" spans="1:8" x14ac:dyDescent="0.2">
      <c r="A173" s="214" t="s">
        <v>544</v>
      </c>
      <c r="B173" s="121">
        <v>53170</v>
      </c>
      <c r="C173" s="121">
        <v>57328</v>
      </c>
      <c r="D173" s="121">
        <v>59641</v>
      </c>
      <c r="E173" s="121">
        <v>64739</v>
      </c>
      <c r="F173" s="121">
        <v>15211</v>
      </c>
      <c r="G173" s="214"/>
      <c r="H173" s="185" t="b">
        <f>IF(ISNA(VLOOKUP(A173, AAN!$B:$B, 1, FALSE)), TRUE, "")</f>
        <v>1</v>
      </c>
    </row>
    <row r="174" spans="1:8" x14ac:dyDescent="0.2">
      <c r="A174" s="214" t="s">
        <v>545</v>
      </c>
      <c r="B174" s="121">
        <v>1212</v>
      </c>
      <c r="C174" s="121">
        <v>3066</v>
      </c>
      <c r="D174" s="121">
        <v>2658</v>
      </c>
      <c r="E174" s="219">
        <v>0</v>
      </c>
      <c r="F174" s="219">
        <v>0</v>
      </c>
      <c r="G174" s="214"/>
      <c r="H174" s="185" t="b">
        <f>IF(ISNA(VLOOKUP(A174, AAN!$B:$B, 1, FALSE)), TRUE, "")</f>
        <v>1</v>
      </c>
    </row>
    <row r="175" spans="1:8" x14ac:dyDescent="0.2">
      <c r="A175" s="214" t="s">
        <v>546</v>
      </c>
      <c r="B175" s="121">
        <v>92963</v>
      </c>
      <c r="C175" s="121">
        <v>78845</v>
      </c>
      <c r="D175" s="121">
        <v>57973</v>
      </c>
      <c r="E175" s="121">
        <v>57453</v>
      </c>
      <c r="F175" s="121">
        <v>60557</v>
      </c>
      <c r="G175" s="214"/>
      <c r="H175" s="185" t="b">
        <f>IF(ISNA(VLOOKUP(A175, AAN!$B:$B, 1, FALSE)), TRUE, "")</f>
        <v>1</v>
      </c>
    </row>
    <row r="176" spans="1:8" x14ac:dyDescent="0.2">
      <c r="A176" s="214" t="s">
        <v>547</v>
      </c>
      <c r="B176" s="121">
        <v>14090</v>
      </c>
      <c r="C176" s="121">
        <v>9191</v>
      </c>
      <c r="D176" s="121">
        <v>12705</v>
      </c>
      <c r="E176" s="121">
        <v>19393</v>
      </c>
      <c r="F176" s="121">
        <v>7515</v>
      </c>
      <c r="G176" s="214"/>
      <c r="H176" s="185" t="b">
        <f>IF(ISNA(VLOOKUP(A176, AAN!$B:$B, 1, FALSE)), TRUE, "")</f>
        <v>1</v>
      </c>
    </row>
    <row r="177" spans="1:8" x14ac:dyDescent="0.2">
      <c r="A177" s="214" t="s">
        <v>548</v>
      </c>
      <c r="B177" s="121">
        <v>14285</v>
      </c>
      <c r="C177" s="121">
        <v>189901</v>
      </c>
      <c r="D177" s="219">
        <v>0</v>
      </c>
      <c r="E177" s="219">
        <v>0</v>
      </c>
      <c r="F177" s="219">
        <v>0</v>
      </c>
      <c r="G177" s="214"/>
      <c r="H177" s="185" t="b">
        <f>IF(ISNA(VLOOKUP(A177, AAN!$B:$B, 1, FALSE)), TRUE, "")</f>
        <v>1</v>
      </c>
    </row>
    <row r="178" spans="1:8" x14ac:dyDescent="0.2">
      <c r="A178" s="214" t="s">
        <v>549</v>
      </c>
      <c r="B178" s="121">
        <v>2813</v>
      </c>
      <c r="C178" s="121">
        <v>942</v>
      </c>
      <c r="D178" s="219">
        <v>0</v>
      </c>
      <c r="E178" s="219">
        <v>0</v>
      </c>
      <c r="F178" s="219">
        <v>0</v>
      </c>
      <c r="G178" s="214"/>
      <c r="H178" s="185" t="b">
        <f>IF(ISNA(VLOOKUP(A178, AAN!$B:$B, 1, FALSE)), TRUE, "")</f>
        <v>1</v>
      </c>
    </row>
    <row r="179" spans="1:8" x14ac:dyDescent="0.2">
      <c r="A179" s="214" t="s">
        <v>550</v>
      </c>
      <c r="B179" s="219">
        <v>0</v>
      </c>
      <c r="C179" s="219">
        <v>0</v>
      </c>
      <c r="D179" s="219">
        <v>0</v>
      </c>
      <c r="E179" s="121">
        <v>9762</v>
      </c>
      <c r="F179" s="121">
        <v>73295</v>
      </c>
      <c r="G179" s="214"/>
      <c r="H179" s="185" t="b">
        <f>IF(ISNA(VLOOKUP(A179, AAN!$B:$B, 1, FALSE)), TRUE, "")</f>
        <v>1</v>
      </c>
    </row>
    <row r="180" spans="1:8" x14ac:dyDescent="0.2">
      <c r="A180" s="214" t="s">
        <v>551</v>
      </c>
      <c r="B180" s="219">
        <v>0</v>
      </c>
      <c r="C180" s="219">
        <v>0</v>
      </c>
      <c r="D180" s="121">
        <v>145558</v>
      </c>
      <c r="E180" s="219">
        <v>0</v>
      </c>
      <c r="F180" s="219">
        <v>0</v>
      </c>
      <c r="G180" s="214"/>
      <c r="H180" s="185" t="b">
        <f>IF(ISNA(VLOOKUP(A180, AAN!$B:$B, 1, FALSE)), TRUE, "")</f>
        <v>1</v>
      </c>
    </row>
    <row r="181" spans="1:8" x14ac:dyDescent="0.2">
      <c r="A181" s="214" t="s">
        <v>552</v>
      </c>
      <c r="B181" s="219">
        <v>0</v>
      </c>
      <c r="C181" s="219">
        <v>0</v>
      </c>
      <c r="D181" s="219">
        <v>0</v>
      </c>
      <c r="E181" s="121">
        <v>35899</v>
      </c>
      <c r="F181" s="121">
        <v>13976</v>
      </c>
      <c r="G181" s="214"/>
      <c r="H181" s="185" t="b">
        <f>IF(ISNA(VLOOKUP(A181, AAN!$B:$B, 1, FALSE)), TRUE, "")</f>
        <v>1</v>
      </c>
    </row>
    <row r="182" spans="1:8" x14ac:dyDescent="0.2">
      <c r="A182" s="214" t="s">
        <v>553</v>
      </c>
      <c r="B182" s="219">
        <v>0</v>
      </c>
      <c r="C182" s="219">
        <v>0</v>
      </c>
      <c r="D182" s="121">
        <v>1141</v>
      </c>
      <c r="E182" s="219">
        <v>0</v>
      </c>
      <c r="F182" s="219">
        <v>0</v>
      </c>
      <c r="G182" s="214"/>
      <c r="H182" s="185" t="b">
        <f>IF(ISNA(VLOOKUP(A182, AAN!$B:$B, 1, FALSE)), TRUE, "")</f>
        <v>1</v>
      </c>
    </row>
    <row r="183" spans="1:8" x14ac:dyDescent="0.2">
      <c r="A183" s="214" t="s">
        <v>554</v>
      </c>
      <c r="B183" s="121">
        <v>106276</v>
      </c>
      <c r="C183" s="121">
        <v>263133</v>
      </c>
      <c r="D183" s="121">
        <v>205337</v>
      </c>
      <c r="E183" s="121">
        <v>20081</v>
      </c>
      <c r="F183" s="121">
        <v>108850</v>
      </c>
      <c r="G183" s="214"/>
      <c r="H183" s="185" t="b">
        <f>IF(ISNA(VLOOKUP(A183, AAN!$B:$B, 1, FALSE)), TRUE, "")</f>
        <v>1</v>
      </c>
    </row>
    <row r="184" spans="1:8" x14ac:dyDescent="0.2">
      <c r="A184" s="214" t="s">
        <v>555</v>
      </c>
      <c r="B184" s="121">
        <v>16000</v>
      </c>
      <c r="C184" s="219">
        <v>0</v>
      </c>
      <c r="D184" s="219">
        <v>0</v>
      </c>
      <c r="E184" s="219">
        <v>0</v>
      </c>
      <c r="F184" s="219">
        <v>0</v>
      </c>
      <c r="G184" s="214"/>
      <c r="H184" s="185" t="b">
        <f>IF(ISNA(VLOOKUP(A184, AAN!$B:$B, 1, FALSE)), TRUE, "")</f>
        <v>1</v>
      </c>
    </row>
    <row r="185" spans="1:8" x14ac:dyDescent="0.2">
      <c r="A185" s="214" t="s">
        <v>556</v>
      </c>
      <c r="B185" s="219">
        <v>0</v>
      </c>
      <c r="C185" s="121">
        <v>240800</v>
      </c>
      <c r="D185" s="121">
        <v>27875</v>
      </c>
      <c r="E185" s="121">
        <v>98928</v>
      </c>
      <c r="F185" s="121">
        <v>290090</v>
      </c>
      <c r="G185" s="214"/>
      <c r="H185" s="185" t="b">
        <f>IF(ISNA(VLOOKUP(A185, AAN!$B:$B, 1, FALSE)), TRUE, "")</f>
        <v>1</v>
      </c>
    </row>
    <row r="186" spans="1:8" x14ac:dyDescent="0.2">
      <c r="A186" s="214" t="s">
        <v>557</v>
      </c>
      <c r="B186" s="121">
        <v>68531</v>
      </c>
      <c r="C186" s="121">
        <v>184883</v>
      </c>
      <c r="D186" s="121">
        <v>162910</v>
      </c>
      <c r="E186" s="121">
        <v>208607</v>
      </c>
      <c r="F186" s="121">
        <v>330747</v>
      </c>
      <c r="G186" s="214"/>
      <c r="H186" s="185" t="b">
        <f>IF(ISNA(VLOOKUP(A186, AAN!$B:$B, 1, FALSE)), TRUE, "")</f>
        <v>1</v>
      </c>
    </row>
    <row r="187" spans="1:8" x14ac:dyDescent="0.2">
      <c r="A187" s="214" t="s">
        <v>558</v>
      </c>
      <c r="B187" s="121">
        <v>69255</v>
      </c>
      <c r="C187" s="121">
        <v>168735</v>
      </c>
      <c r="D187" s="121">
        <v>62550</v>
      </c>
      <c r="E187" s="121">
        <v>34525</v>
      </c>
      <c r="F187" s="219">
        <v>0</v>
      </c>
      <c r="G187" s="214"/>
      <c r="H187" s="185" t="b">
        <f>IF(ISNA(VLOOKUP(A187, AAN!$B:$B, 1, FALSE)), TRUE, "")</f>
        <v>1</v>
      </c>
    </row>
    <row r="188" spans="1:8" x14ac:dyDescent="0.2">
      <c r="A188" s="214" t="s">
        <v>559</v>
      </c>
      <c r="B188" s="121">
        <v>9437</v>
      </c>
      <c r="C188" s="121">
        <v>6243</v>
      </c>
      <c r="D188" s="121">
        <v>7962</v>
      </c>
      <c r="E188" s="121">
        <v>7420</v>
      </c>
      <c r="F188" s="121">
        <v>6822</v>
      </c>
      <c r="G188" s="214"/>
      <c r="H188" s="185" t="b">
        <f>IF(ISNA(VLOOKUP(A188, AAN!$B:$B, 1, FALSE)), TRUE, "")</f>
        <v>1</v>
      </c>
    </row>
    <row r="189" spans="1:8" x14ac:dyDescent="0.2">
      <c r="A189" s="214" t="s">
        <v>560</v>
      </c>
      <c r="B189" s="219">
        <v>0</v>
      </c>
      <c r="C189" s="219">
        <v>0</v>
      </c>
      <c r="D189" s="219">
        <v>0</v>
      </c>
      <c r="E189" s="121">
        <v>665</v>
      </c>
      <c r="F189" s="121">
        <v>348</v>
      </c>
      <c r="G189" s="214"/>
      <c r="H189" s="185" t="b">
        <f>IF(ISNA(VLOOKUP(A189, AAN!$B:$B, 1, FALSE)), TRUE, "")</f>
        <v>1</v>
      </c>
    </row>
    <row r="190" spans="1:8" x14ac:dyDescent="0.2">
      <c r="A190" s="214" t="s">
        <v>561</v>
      </c>
      <c r="B190" s="121">
        <v>7749</v>
      </c>
      <c r="C190" s="121">
        <v>7975</v>
      </c>
      <c r="D190" s="121">
        <v>3457</v>
      </c>
      <c r="E190" s="121">
        <v>550</v>
      </c>
      <c r="F190" s="121">
        <v>1038</v>
      </c>
      <c r="G190" s="214"/>
      <c r="H190" s="185" t="b">
        <f>IF(ISNA(VLOOKUP(A190, AAN!$B:$B, 1, FALSE)), TRUE, "")</f>
        <v>1</v>
      </c>
    </row>
    <row r="191" spans="1:8" x14ac:dyDescent="0.2">
      <c r="A191" s="214" t="s">
        <v>562</v>
      </c>
      <c r="B191" s="121">
        <v>13038</v>
      </c>
      <c r="C191" s="121">
        <v>17347</v>
      </c>
      <c r="D191" s="121">
        <v>6177</v>
      </c>
      <c r="E191" s="219">
        <v>0</v>
      </c>
      <c r="F191" s="219">
        <v>0</v>
      </c>
      <c r="G191" s="214"/>
      <c r="H191" s="185" t="b">
        <f>IF(ISNA(VLOOKUP(A191, AAN!$B:$B, 1, FALSE)), TRUE, "")</f>
        <v>1</v>
      </c>
    </row>
    <row r="192" spans="1:8" x14ac:dyDescent="0.2">
      <c r="A192" s="214" t="s">
        <v>563</v>
      </c>
      <c r="B192" s="121">
        <v>40</v>
      </c>
      <c r="C192" s="121">
        <v>535</v>
      </c>
      <c r="D192" s="121">
        <v>3130</v>
      </c>
      <c r="E192" s="219">
        <v>0</v>
      </c>
      <c r="F192" s="219">
        <v>0</v>
      </c>
      <c r="G192" s="214"/>
      <c r="H192" s="185" t="b">
        <f>IF(ISNA(VLOOKUP(A192, AAN!$B:$B, 1, FALSE)), TRUE, "")</f>
        <v>1</v>
      </c>
    </row>
    <row r="193" spans="1:8" x14ac:dyDescent="0.2">
      <c r="A193" s="214" t="s">
        <v>564</v>
      </c>
      <c r="B193" s="219">
        <v>0</v>
      </c>
      <c r="C193" s="219">
        <v>0</v>
      </c>
      <c r="D193" s="219">
        <v>0</v>
      </c>
      <c r="E193" s="121">
        <v>132</v>
      </c>
      <c r="F193" s="121">
        <v>425</v>
      </c>
      <c r="G193" s="214"/>
      <c r="H193" s="185" t="b">
        <f>IF(ISNA(VLOOKUP(A193, AAN!$B:$B, 1, FALSE)), TRUE, "")</f>
        <v>1</v>
      </c>
    </row>
    <row r="194" spans="1:8" x14ac:dyDescent="0.2">
      <c r="A194" s="214" t="s">
        <v>565</v>
      </c>
      <c r="B194" s="121">
        <v>168552</v>
      </c>
      <c r="C194" s="121">
        <v>128968</v>
      </c>
      <c r="D194" s="121">
        <v>211397</v>
      </c>
      <c r="E194" s="121">
        <v>151871</v>
      </c>
      <c r="F194" s="121">
        <v>46518</v>
      </c>
      <c r="G194" s="214"/>
      <c r="H194" s="185" t="b">
        <f>IF(ISNA(VLOOKUP(A194, AAN!$B:$B, 1, FALSE)), TRUE, "")</f>
        <v>1</v>
      </c>
    </row>
    <row r="195" spans="1:8" x14ac:dyDescent="0.2">
      <c r="A195" s="214" t="s">
        <v>566</v>
      </c>
      <c r="B195" s="121">
        <v>120</v>
      </c>
      <c r="C195" s="121">
        <v>156</v>
      </c>
      <c r="D195" s="121">
        <v>75</v>
      </c>
      <c r="E195" s="121">
        <v>127</v>
      </c>
      <c r="F195" s="219">
        <v>0</v>
      </c>
      <c r="G195" s="214"/>
      <c r="H195" s="185" t="b">
        <f>IF(ISNA(VLOOKUP(A195, AAN!$B:$B, 1, FALSE)), TRUE, "")</f>
        <v>1</v>
      </c>
    </row>
    <row r="196" spans="1:8" x14ac:dyDescent="0.2">
      <c r="A196" s="214" t="s">
        <v>567</v>
      </c>
      <c r="B196" s="121">
        <v>42477</v>
      </c>
      <c r="C196" s="121">
        <v>35759</v>
      </c>
      <c r="D196" s="121">
        <v>257524</v>
      </c>
      <c r="E196" s="121">
        <v>293619</v>
      </c>
      <c r="F196" s="121">
        <v>11393</v>
      </c>
      <c r="G196" s="214"/>
      <c r="H196" s="185" t="b">
        <f>IF(ISNA(VLOOKUP(A196, AAN!$B:$B, 1, FALSE)), TRUE, "")</f>
        <v>1</v>
      </c>
    </row>
    <row r="197" spans="1:8" x14ac:dyDescent="0.2">
      <c r="A197" s="214" t="s">
        <v>568</v>
      </c>
      <c r="B197" s="121">
        <v>15278</v>
      </c>
      <c r="C197" s="121">
        <v>51037</v>
      </c>
      <c r="D197" s="121">
        <v>308561</v>
      </c>
      <c r="E197" s="121">
        <v>14942</v>
      </c>
      <c r="F197" s="121">
        <v>3549</v>
      </c>
      <c r="G197" s="214"/>
      <c r="H197" s="185" t="b">
        <f>IF(ISNA(VLOOKUP(A197, AAN!$B:$B, 1, FALSE)), TRUE, "")</f>
        <v>1</v>
      </c>
    </row>
    <row r="198" spans="1:8" x14ac:dyDescent="0.2">
      <c r="A198" s="214" t="s">
        <v>569</v>
      </c>
      <c r="B198" s="121">
        <v>57755</v>
      </c>
      <c r="C198" s="121">
        <v>15278</v>
      </c>
      <c r="D198" s="121">
        <v>51037</v>
      </c>
      <c r="E198" s="121">
        <v>308561</v>
      </c>
      <c r="F198" s="121">
        <v>14942</v>
      </c>
      <c r="G198" s="214"/>
      <c r="H198" s="185" t="b">
        <f>IF(ISNA(VLOOKUP(A198, AAN!$B:$B, 1, FALSE)), TRUE, "")</f>
        <v>1</v>
      </c>
    </row>
    <row r="199" spans="1:8" x14ac:dyDescent="0.2">
      <c r="A199" s="214" t="s">
        <v>570</v>
      </c>
      <c r="B199" s="121">
        <v>16460</v>
      </c>
      <c r="C199" s="121">
        <v>16243</v>
      </c>
      <c r="D199" s="121">
        <v>20492</v>
      </c>
      <c r="E199" s="121">
        <v>22511</v>
      </c>
      <c r="F199" s="121">
        <v>23405</v>
      </c>
      <c r="G199" s="214"/>
      <c r="H199" s="185" t="b">
        <f>IF(ISNA(VLOOKUP(A199, AAN!$B:$B, 1, FALSE)), TRUE, "")</f>
        <v>1</v>
      </c>
    </row>
    <row r="200" spans="1:8" x14ac:dyDescent="0.2">
      <c r="A200" s="214" t="s">
        <v>571</v>
      </c>
      <c r="B200" s="121">
        <v>726</v>
      </c>
      <c r="C200" s="121">
        <v>63829</v>
      </c>
      <c r="D200" s="121">
        <v>98296</v>
      </c>
      <c r="E200" s="219">
        <v>0</v>
      </c>
      <c r="F200" s="121">
        <v>91720</v>
      </c>
      <c r="G200" s="214"/>
      <c r="H200" s="185" t="b">
        <f>IF(ISNA(VLOOKUP(A200, AAN!$B:$B, 1, FALSE)), TRUE, "")</f>
        <v>1</v>
      </c>
    </row>
    <row r="201" spans="1:8" x14ac:dyDescent="0.2">
      <c r="H201" s="185" t="b">
        <f>IF(ISNA(VLOOKUP(A201, AAN!$B:$B, 1, FALSE)), TRUE, "")</f>
        <v>1</v>
      </c>
    </row>
    <row r="202" spans="1:8" x14ac:dyDescent="0.2">
      <c r="H202" s="185" t="b">
        <f>IF(ISNA(VLOOKUP(A202, AAN!$B:$B, 1, FALSE)), TRUE, "")</f>
        <v>1</v>
      </c>
    </row>
    <row r="203" spans="1:8" x14ac:dyDescent="0.2">
      <c r="H203" s="185" t="b">
        <f>IF(ISNA(VLOOKUP(A203, AAN!$B:$B, 1, FALSE)), TRUE, "")</f>
        <v>1</v>
      </c>
    </row>
    <row r="204" spans="1:8" x14ac:dyDescent="0.2">
      <c r="H204" s="185" t="b">
        <f>IF(ISNA(VLOOKUP(A204, AAN!$B:$B, 1, FALSE)), TRUE, "")</f>
        <v>1</v>
      </c>
    </row>
    <row r="205" spans="1:8" x14ac:dyDescent="0.2">
      <c r="H205" s="185" t="b">
        <f>IF(ISNA(VLOOKUP(A205, AAN!$B:$B, 1, FALSE)), TRUE, "")</f>
        <v>1</v>
      </c>
    </row>
    <row r="206" spans="1:8" x14ac:dyDescent="0.2">
      <c r="H206" s="185" t="b">
        <f>IF(ISNA(VLOOKUP(A206, AAN!$B:$B, 1, FALSE)), TRUE, "")</f>
        <v>1</v>
      </c>
    </row>
    <row r="207" spans="1:8" x14ac:dyDescent="0.2">
      <c r="H207" s="185" t="b">
        <f>IF(ISNA(VLOOKUP(A207, AAN!$B:$B, 1, FALSE)), TRUE, "")</f>
        <v>1</v>
      </c>
    </row>
    <row r="208" spans="1:8" x14ac:dyDescent="0.2">
      <c r="H208" s="185" t="b">
        <f>IF(ISNA(VLOOKUP(A208, AAN!$B:$B, 1, FALSE)), TRUE, "")</f>
        <v>1</v>
      </c>
    </row>
    <row r="209" spans="8:8" x14ac:dyDescent="0.2">
      <c r="H209" s="185" t="b">
        <f>IF(ISNA(VLOOKUP(A209, AAN!$B:$B, 1, FALSE)), TRUE, "")</f>
        <v>1</v>
      </c>
    </row>
    <row r="210" spans="8:8" x14ac:dyDescent="0.2">
      <c r="H210" s="185" t="b">
        <f>IF(ISNA(VLOOKUP(A210, AAN!$B:$B, 1, FALSE)), TRUE, "")</f>
        <v>1</v>
      </c>
    </row>
    <row r="211" spans="8:8" x14ac:dyDescent="0.2">
      <c r="H211" s="185" t="b">
        <f>IF(ISNA(VLOOKUP(A211, AAN!$B:$B, 1, FALSE)), TRUE, "")</f>
        <v>1</v>
      </c>
    </row>
    <row r="212" spans="8:8" x14ac:dyDescent="0.2">
      <c r="H212" s="185" t="b">
        <f>IF(ISNA(VLOOKUP(A212, AAN!$B:$B, 1, FALSE)), TRUE, "")</f>
        <v>1</v>
      </c>
    </row>
    <row r="213" spans="8:8" x14ac:dyDescent="0.2">
      <c r="H213" s="185" t="b">
        <f>IF(ISNA(VLOOKUP(A213, AAN!$B:$B, 1, FALSE)), TRUE, "")</f>
        <v>1</v>
      </c>
    </row>
    <row r="214" spans="8:8" x14ac:dyDescent="0.2">
      <c r="H214" s="185" t="b">
        <f>IF(ISNA(VLOOKUP(A214, AAN!$B:$B, 1, FALSE)), TRUE, "")</f>
        <v>1</v>
      </c>
    </row>
    <row r="215" spans="8:8" x14ac:dyDescent="0.2">
      <c r="H215" s="185" t="b">
        <f>IF(ISNA(VLOOKUP(A215, AAN!$B:$B, 1, FALSE)), TRUE, "")</f>
        <v>1</v>
      </c>
    </row>
    <row r="216" spans="8:8" x14ac:dyDescent="0.2">
      <c r="H216" s="185" t="b">
        <f>IF(ISNA(VLOOKUP(A216, AAN!$B:$B, 1, FALSE)), TRUE, "")</f>
        <v>1</v>
      </c>
    </row>
    <row r="217" spans="8:8" x14ac:dyDescent="0.2">
      <c r="H217" s="185" t="b">
        <f>IF(ISNA(VLOOKUP(A217, AAN!$B:$B, 1, FALSE)), TRUE, "")</f>
        <v>1</v>
      </c>
    </row>
    <row r="218" spans="8:8" x14ac:dyDescent="0.2">
      <c r="H218" s="185" t="b">
        <f>IF(ISNA(VLOOKUP(A218, AAN!$B:$B, 1, FALSE)), TRUE, "")</f>
        <v>1</v>
      </c>
    </row>
    <row r="219" spans="8:8" x14ac:dyDescent="0.2">
      <c r="H219" s="185" t="b">
        <f>IF(ISNA(VLOOKUP(A219, AAN!$B:$B, 1, FALSE)), TRUE, "")</f>
        <v>1</v>
      </c>
    </row>
    <row r="220" spans="8:8" x14ac:dyDescent="0.2">
      <c r="H220" s="185" t="b">
        <f>IF(ISNA(VLOOKUP(A220, AAN!$B:$B, 1, FALSE)), TRUE, "")</f>
        <v>1</v>
      </c>
    </row>
    <row r="221" spans="8:8" x14ac:dyDescent="0.2">
      <c r="H221" s="185" t="b">
        <f>IF(ISNA(VLOOKUP(A221, AAN!$B:$B, 1, FALSE)), TRUE, "")</f>
        <v>1</v>
      </c>
    </row>
    <row r="222" spans="8:8" x14ac:dyDescent="0.2">
      <c r="H222" s="185" t="b">
        <f>IF(ISNA(VLOOKUP(A222, AAN!$B:$B, 1, FALSE)), TRUE, "")</f>
        <v>1</v>
      </c>
    </row>
    <row r="223" spans="8:8" x14ac:dyDescent="0.2">
      <c r="H223" s="185" t="b">
        <f>IF(ISNA(VLOOKUP(A223, AAN!$B:$B, 1, FALSE)), TRUE, "")</f>
        <v>1</v>
      </c>
    </row>
    <row r="224" spans="8:8" x14ac:dyDescent="0.2">
      <c r="H224" s="185" t="b">
        <f>IF(ISNA(VLOOKUP(A224, AAN!$B:$B, 1, FALSE)), TRUE, "")</f>
        <v>1</v>
      </c>
    </row>
    <row r="225" spans="8:8" x14ac:dyDescent="0.2">
      <c r="H225" s="185" t="b">
        <f>IF(ISNA(VLOOKUP(A225, AAN!$B:$B, 1, FALSE)), TRUE, "")</f>
        <v>1</v>
      </c>
    </row>
    <row r="226" spans="8:8" x14ac:dyDescent="0.2">
      <c r="H226" s="185" t="b">
        <f>IF(ISNA(VLOOKUP(A226, AAN!$B:$B, 1, FALSE)), TRUE, "")</f>
        <v>1</v>
      </c>
    </row>
    <row r="227" spans="8:8" x14ac:dyDescent="0.2">
      <c r="H227" s="185" t="b">
        <f>IF(ISNA(VLOOKUP(A227, AAN!$B:$B, 1, FALSE)), TRUE, "")</f>
        <v>1</v>
      </c>
    </row>
    <row r="228" spans="8:8" x14ac:dyDescent="0.2">
      <c r="H228" s="185" t="b">
        <f>IF(ISNA(VLOOKUP(A228, AAN!$B:$B, 1, FALSE)), TRUE, "")</f>
        <v>1</v>
      </c>
    </row>
    <row r="229" spans="8:8" x14ac:dyDescent="0.2">
      <c r="H229" s="185" t="b">
        <f>IF(ISNA(VLOOKUP(A229, AAN!$B:$B, 1, FALSE)), TRUE, "")</f>
        <v>1</v>
      </c>
    </row>
    <row r="230" spans="8:8" x14ac:dyDescent="0.2">
      <c r="H230" s="185" t="b">
        <f>IF(ISNA(VLOOKUP(A230, AAN!$B:$B, 1, FALSE)), TRUE, "")</f>
        <v>1</v>
      </c>
    </row>
    <row r="231" spans="8:8" x14ac:dyDescent="0.2">
      <c r="H231" s="185" t="b">
        <f>IF(ISNA(VLOOKUP(A231, AAN!$B:$B, 1, FALSE)), TRUE, "")</f>
        <v>1</v>
      </c>
    </row>
    <row r="232" spans="8:8" x14ac:dyDescent="0.2">
      <c r="H232" s="185" t="b">
        <f>IF(ISNA(VLOOKUP(A232, AAN!$B:$B, 1, FALSE)), TRUE, "")</f>
        <v>1</v>
      </c>
    </row>
    <row r="233" spans="8:8" x14ac:dyDescent="0.2">
      <c r="H233" s="185" t="b">
        <f>IF(ISNA(VLOOKUP(A233, AAN!$B:$B, 1, FALSE)), TRUE, "")</f>
        <v>1</v>
      </c>
    </row>
    <row r="234" spans="8:8" x14ac:dyDescent="0.2">
      <c r="H234" s="185" t="b">
        <f>IF(ISNA(VLOOKUP(A234, AAN!$B:$B, 1, FALSE)), TRUE, "")</f>
        <v>1</v>
      </c>
    </row>
    <row r="235" spans="8:8" x14ac:dyDescent="0.2">
      <c r="H235" s="185" t="b">
        <f>IF(ISNA(VLOOKUP(A235, AAN!$B:$B, 1, FALSE)), TRUE, "")</f>
        <v>1</v>
      </c>
    </row>
    <row r="236" spans="8:8" x14ac:dyDescent="0.2">
      <c r="H236" s="185" t="b">
        <f>IF(ISNA(VLOOKUP(A236, AAN!$B:$B, 1, FALSE)), TRUE, "")</f>
        <v>1</v>
      </c>
    </row>
    <row r="237" spans="8:8" x14ac:dyDescent="0.2">
      <c r="H237" s="185" t="b">
        <f>IF(ISNA(VLOOKUP(A237, AAN!$B:$B, 1, FALSE)), TRUE, "")</f>
        <v>1</v>
      </c>
    </row>
    <row r="238" spans="8:8" x14ac:dyDescent="0.2">
      <c r="H238" s="185" t="b">
        <f>IF(ISNA(VLOOKUP(A238, AAN!$B:$B, 1, FALSE)), TRUE, "")</f>
        <v>1</v>
      </c>
    </row>
    <row r="239" spans="8:8" x14ac:dyDescent="0.2">
      <c r="H239" s="185" t="b">
        <f>IF(ISNA(VLOOKUP(A239, AAN!$B:$B, 1, FALSE)), TRUE, "")</f>
        <v>1</v>
      </c>
    </row>
    <row r="240" spans="8:8" x14ac:dyDescent="0.2">
      <c r="H240" s="185" t="b">
        <f>IF(ISNA(VLOOKUP(A240, AAN!$B:$B, 1, FALSE)), TRUE, "")</f>
        <v>1</v>
      </c>
    </row>
    <row r="241" spans="8:8" x14ac:dyDescent="0.2">
      <c r="H241" s="185" t="b">
        <f>IF(ISNA(VLOOKUP(A241, AAN!$B:$B, 1, FALSE)), TRUE, "")</f>
        <v>1</v>
      </c>
    </row>
    <row r="242" spans="8:8" x14ac:dyDescent="0.2">
      <c r="H242" s="185" t="b">
        <f>IF(ISNA(VLOOKUP(A242, AAN!$B:$B, 1, FALSE)), TRUE, "")</f>
        <v>1</v>
      </c>
    </row>
    <row r="243" spans="8:8" x14ac:dyDescent="0.2">
      <c r="H243" s="185" t="b">
        <f>IF(ISNA(VLOOKUP(A243, AAN!$B:$B, 1, FALSE)), TRUE, "")</f>
        <v>1</v>
      </c>
    </row>
    <row r="244" spans="8:8" x14ac:dyDescent="0.2">
      <c r="H244" s="185" t="b">
        <f>IF(ISNA(VLOOKUP(A244, AAN!$B:$B, 1, FALSE)), TRUE, "")</f>
        <v>1</v>
      </c>
    </row>
    <row r="245" spans="8:8" x14ac:dyDescent="0.2">
      <c r="H245" s="185" t="b">
        <f>IF(ISNA(VLOOKUP(A245, AAN!$B:$B, 1, FALSE)), TRUE, "")</f>
        <v>1</v>
      </c>
    </row>
    <row r="246" spans="8:8" x14ac:dyDescent="0.2">
      <c r="H246" s="185" t="b">
        <f>IF(ISNA(VLOOKUP(A246, AAN!$B:$B, 1, FALSE)), TRUE, "")</f>
        <v>1</v>
      </c>
    </row>
    <row r="247" spans="8:8" x14ac:dyDescent="0.2">
      <c r="H247" s="185" t="b">
        <f>IF(ISNA(VLOOKUP(A247, AAN!$B:$B, 1, FALSE)), TRUE, "")</f>
        <v>1</v>
      </c>
    </row>
    <row r="248" spans="8:8" x14ac:dyDescent="0.2">
      <c r="H248" s="185" t="b">
        <f>IF(ISNA(VLOOKUP(A248, AAN!$B:$B, 1, FALSE)), TRUE, "")</f>
        <v>1</v>
      </c>
    </row>
    <row r="249" spans="8:8" x14ac:dyDescent="0.2">
      <c r="H249" s="185" t="b">
        <f>IF(ISNA(VLOOKUP(A249, AAN!$B:$B, 1, FALSE)), TRUE, "")</f>
        <v>1</v>
      </c>
    </row>
    <row r="250" spans="8:8" x14ac:dyDescent="0.2">
      <c r="H250" s="185" t="b">
        <f>IF(ISNA(VLOOKUP(A250, AAN!$B:$B, 1, FALSE)), TRUE, "")</f>
        <v>1</v>
      </c>
    </row>
    <row r="251" spans="8:8" x14ac:dyDescent="0.2">
      <c r="H251" s="185" t="b">
        <f>IF(ISNA(VLOOKUP(A251, AAN!$B:$B, 1, FALSE)), TRUE, "")</f>
        <v>1</v>
      </c>
    </row>
    <row r="252" spans="8:8" x14ac:dyDescent="0.2">
      <c r="H252" s="185" t="b">
        <f>IF(ISNA(VLOOKUP(A252, AAN!$B:$B, 1, FALSE)), TRUE, "")</f>
        <v>1</v>
      </c>
    </row>
    <row r="253" spans="8:8" x14ac:dyDescent="0.2">
      <c r="H253" s="185" t="b">
        <f>IF(ISNA(VLOOKUP(A253, AAN!$B:$B, 1, FALSE)), TRUE, "")</f>
        <v>1</v>
      </c>
    </row>
    <row r="254" spans="8:8" x14ac:dyDescent="0.2">
      <c r="H254" s="185" t="b">
        <f>IF(ISNA(VLOOKUP(A254, AAN!$B:$B, 1, FALSE)), TRUE, "")</f>
        <v>1</v>
      </c>
    </row>
    <row r="255" spans="8:8" x14ac:dyDescent="0.2">
      <c r="H255" s="185" t="b">
        <f>IF(ISNA(VLOOKUP(A255, AAN!$B:$B, 1, FALSE)), TRUE, "")</f>
        <v>1</v>
      </c>
    </row>
    <row r="256" spans="8:8" x14ac:dyDescent="0.2">
      <c r="H256" s="185" t="b">
        <f>IF(ISNA(VLOOKUP(A256, AAN!$B:$B, 1, FALSE)), TRUE, "")</f>
        <v>1</v>
      </c>
    </row>
    <row r="257" spans="8:8" x14ac:dyDescent="0.2">
      <c r="H257" s="185" t="b">
        <f>IF(ISNA(VLOOKUP(A257, AAN!$B:$B, 1, FALSE)), TRUE, "")</f>
        <v>1</v>
      </c>
    </row>
    <row r="258" spans="8:8" x14ac:dyDescent="0.2">
      <c r="H258" s="185" t="b">
        <f>IF(ISNA(VLOOKUP(A258, AAN!$B:$B, 1, FALSE)), TRUE, "")</f>
        <v>1</v>
      </c>
    </row>
    <row r="259" spans="8:8" x14ac:dyDescent="0.2">
      <c r="H259" s="185" t="b">
        <f>IF(ISNA(VLOOKUP(A259, AAN!$B:$B, 1, FALSE)), TRUE, "")</f>
        <v>1</v>
      </c>
    </row>
    <row r="260" spans="8:8" x14ac:dyDescent="0.2">
      <c r="H260" s="185" t="b">
        <f>IF(ISNA(VLOOKUP(A260, AAN!$B:$B, 1, FALSE)), TRUE, "")</f>
        <v>1</v>
      </c>
    </row>
    <row r="261" spans="8:8" x14ac:dyDescent="0.2">
      <c r="H261" s="185" t="b">
        <f>IF(ISNA(VLOOKUP(A261, AAN!$B:$B, 1, FALSE)), TRUE, "")</f>
        <v>1</v>
      </c>
    </row>
    <row r="262" spans="8:8" x14ac:dyDescent="0.2">
      <c r="H262" s="185" t="b">
        <f>IF(ISNA(VLOOKUP(A262, AAN!$B:$B, 1, FALSE)), TRUE, "")</f>
        <v>1</v>
      </c>
    </row>
    <row r="263" spans="8:8" x14ac:dyDescent="0.2">
      <c r="H263" s="185" t="b">
        <f>IF(ISNA(VLOOKUP(A263, AAN!$B:$B, 1, FALSE)), TRUE, "")</f>
        <v>1</v>
      </c>
    </row>
    <row r="264" spans="8:8" x14ac:dyDescent="0.2">
      <c r="H264" s="185" t="b">
        <f>IF(ISNA(VLOOKUP(A264, AAN!$B:$B, 1, FALSE)), TRUE, "")</f>
        <v>1</v>
      </c>
    </row>
    <row r="265" spans="8:8" x14ac:dyDescent="0.2">
      <c r="H265" s="185" t="b">
        <f>IF(ISNA(VLOOKUP(A265, AAN!$B:$B, 1, FALSE)), TRUE, "")</f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A2F6-0A0F-4DD1-B04E-D739F03F9202}">
  <dimension ref="A4:G165"/>
  <sheetViews>
    <sheetView workbookViewId="0">
      <selection activeCell="A54" sqref="A54"/>
    </sheetView>
  </sheetViews>
  <sheetFormatPr defaultColWidth="9.140625" defaultRowHeight="12.75" x14ac:dyDescent="0.2"/>
  <cols>
    <col min="1" max="1" width="50" style="19" customWidth="1"/>
    <col min="2" max="196" width="12" style="19" customWidth="1"/>
    <col min="197" max="16384" width="9.140625" style="19"/>
  </cols>
  <sheetData>
    <row r="4" spans="1:7" x14ac:dyDescent="0.2">
      <c r="A4" s="208" t="s">
        <v>335</v>
      </c>
    </row>
    <row r="5" spans="1:7" ht="20.25" x14ac:dyDescent="0.3">
      <c r="A5" s="209" t="s">
        <v>573</v>
      </c>
    </row>
    <row r="7" spans="1:7" x14ac:dyDescent="0.2">
      <c r="A7" s="210" t="s">
        <v>336</v>
      </c>
    </row>
    <row r="10" spans="1:7" x14ac:dyDescent="0.2">
      <c r="A10" s="211" t="s">
        <v>337</v>
      </c>
      <c r="B10" s="229">
        <f>DATE(YEAR(B11), MONTH(B11), DAY(B11))</f>
        <v>43862</v>
      </c>
      <c r="C10" s="229">
        <f t="shared" ref="C10:F10" si="0">DATE(YEAR(C11), MONTH(C11), DAY(C11))</f>
        <v>43498</v>
      </c>
      <c r="D10" s="229">
        <f t="shared" si="0"/>
        <v>43134</v>
      </c>
      <c r="E10" s="229">
        <f t="shared" si="0"/>
        <v>42763</v>
      </c>
      <c r="F10" s="229">
        <f t="shared" si="0"/>
        <v>42399</v>
      </c>
    </row>
    <row r="11" spans="1:7" x14ac:dyDescent="0.2">
      <c r="A11" s="212" t="s">
        <v>234</v>
      </c>
      <c r="B11" s="213" t="s">
        <v>606</v>
      </c>
      <c r="C11" s="213" t="s">
        <v>607</v>
      </c>
      <c r="D11" s="213" t="s">
        <v>608</v>
      </c>
      <c r="E11" s="213" t="s">
        <v>609</v>
      </c>
      <c r="F11" s="213" t="s">
        <v>610</v>
      </c>
      <c r="G11" s="212"/>
    </row>
    <row r="12" spans="1:7" x14ac:dyDescent="0.2">
      <c r="A12" s="212" t="s">
        <v>343</v>
      </c>
      <c r="B12" s="213" t="s">
        <v>344</v>
      </c>
      <c r="C12" s="213" t="s">
        <v>344</v>
      </c>
      <c r="D12" s="213" t="s">
        <v>344</v>
      </c>
      <c r="E12" s="213" t="s">
        <v>344</v>
      </c>
      <c r="F12" s="213" t="s">
        <v>344</v>
      </c>
      <c r="G12" s="212"/>
    </row>
    <row r="13" spans="1:7" ht="25.5" x14ac:dyDescent="0.2">
      <c r="A13" s="212" t="s">
        <v>345</v>
      </c>
      <c r="B13" s="213" t="s">
        <v>346</v>
      </c>
      <c r="C13" s="213" t="s">
        <v>346</v>
      </c>
      <c r="D13" s="213" t="s">
        <v>346</v>
      </c>
      <c r="E13" s="213" t="s">
        <v>346</v>
      </c>
      <c r="F13" s="213" t="s">
        <v>346</v>
      </c>
      <c r="G13" s="212"/>
    </row>
    <row r="14" spans="1:7" x14ac:dyDescent="0.2">
      <c r="A14" s="212" t="s">
        <v>347</v>
      </c>
      <c r="B14" s="213" t="s">
        <v>348</v>
      </c>
      <c r="C14" s="213" t="s">
        <v>348</v>
      </c>
      <c r="D14" s="213" t="s">
        <v>348</v>
      </c>
      <c r="E14" s="213" t="s">
        <v>348</v>
      </c>
      <c r="F14" s="213" t="s">
        <v>348</v>
      </c>
      <c r="G14" s="212"/>
    </row>
    <row r="15" spans="1:7" x14ac:dyDescent="0.2">
      <c r="A15" s="212" t="s">
        <v>349</v>
      </c>
      <c r="B15" s="213" t="s">
        <v>350</v>
      </c>
      <c r="C15" s="213" t="s">
        <v>350</v>
      </c>
      <c r="D15" s="213" t="s">
        <v>350</v>
      </c>
      <c r="E15" s="213" t="s">
        <v>350</v>
      </c>
      <c r="F15" s="213" t="s">
        <v>350</v>
      </c>
      <c r="G15" s="212"/>
    </row>
    <row r="16" spans="1:7" x14ac:dyDescent="0.2">
      <c r="A16" s="214" t="s">
        <v>351</v>
      </c>
      <c r="B16" s="215">
        <v>11824</v>
      </c>
      <c r="C16" s="215">
        <v>24603</v>
      </c>
      <c r="D16" s="215">
        <v>78047</v>
      </c>
      <c r="E16" s="215">
        <v>47234</v>
      </c>
      <c r="F16" s="215">
        <v>67057</v>
      </c>
      <c r="G16" s="214"/>
    </row>
    <row r="17" spans="1:7" x14ac:dyDescent="0.2">
      <c r="A17" s="214" t="s">
        <v>591</v>
      </c>
      <c r="B17" s="215">
        <v>200387</v>
      </c>
      <c r="C17" s="215">
        <v>182711</v>
      </c>
      <c r="D17" s="215">
        <v>118836</v>
      </c>
      <c r="E17" s="215">
        <v>201233</v>
      </c>
      <c r="F17" s="215">
        <v>215495</v>
      </c>
      <c r="G17" s="214"/>
    </row>
    <row r="18" spans="1:7" x14ac:dyDescent="0.2">
      <c r="A18" s="214" t="s">
        <v>352</v>
      </c>
      <c r="B18" s="215">
        <v>2577</v>
      </c>
      <c r="C18" s="215">
        <v>606</v>
      </c>
      <c r="D18" s="131">
        <v>0</v>
      </c>
      <c r="E18" s="131">
        <v>0</v>
      </c>
      <c r="F18" s="131">
        <v>0</v>
      </c>
      <c r="G18" s="214"/>
    </row>
    <row r="19" spans="1:7" x14ac:dyDescent="0.2">
      <c r="A19" s="214" t="s">
        <v>592</v>
      </c>
      <c r="B19" s="131">
        <v>0</v>
      </c>
      <c r="C19" s="131">
        <v>0</v>
      </c>
      <c r="D19" s="215">
        <v>3722</v>
      </c>
      <c r="E19" s="215">
        <v>3691</v>
      </c>
      <c r="F19" s="215">
        <v>4472</v>
      </c>
      <c r="G19" s="214"/>
    </row>
    <row r="20" spans="1:7" x14ac:dyDescent="0.2">
      <c r="A20" s="214" t="s">
        <v>593</v>
      </c>
      <c r="B20" s="215">
        <v>1319</v>
      </c>
      <c r="C20" s="215">
        <v>3196</v>
      </c>
      <c r="D20" s="131">
        <v>0</v>
      </c>
      <c r="E20" s="131">
        <v>0</v>
      </c>
      <c r="F20" s="131">
        <v>0</v>
      </c>
      <c r="G20" s="214"/>
    </row>
    <row r="21" spans="1:7" x14ac:dyDescent="0.2">
      <c r="A21" s="214" t="s">
        <v>611</v>
      </c>
      <c r="B21" s="215">
        <v>15966</v>
      </c>
      <c r="C21" s="215">
        <v>16821</v>
      </c>
      <c r="D21" s="215">
        <v>18004</v>
      </c>
      <c r="E21" s="215">
        <v>20862</v>
      </c>
      <c r="F21" s="215">
        <v>24045</v>
      </c>
      <c r="G21" s="214"/>
    </row>
    <row r="22" spans="1:7" x14ac:dyDescent="0.2">
      <c r="A22" s="214" t="s">
        <v>612</v>
      </c>
      <c r="B22" s="215">
        <v>4918</v>
      </c>
      <c r="C22" s="215">
        <v>6099</v>
      </c>
      <c r="D22" s="215">
        <v>11162</v>
      </c>
      <c r="E22" s="215">
        <v>10822</v>
      </c>
      <c r="F22" s="215">
        <v>14012</v>
      </c>
      <c r="G22" s="214"/>
    </row>
    <row r="23" spans="1:7" x14ac:dyDescent="0.2">
      <c r="A23" s="214" t="s">
        <v>613</v>
      </c>
      <c r="B23" s="215">
        <v>5930</v>
      </c>
      <c r="C23" s="215">
        <v>6059</v>
      </c>
      <c r="D23" s="131">
        <v>0</v>
      </c>
      <c r="E23" s="131">
        <v>0</v>
      </c>
      <c r="F23" s="131">
        <v>0</v>
      </c>
      <c r="G23" s="214"/>
    </row>
    <row r="24" spans="1:7" x14ac:dyDescent="0.2">
      <c r="A24" s="214" t="s">
        <v>614</v>
      </c>
      <c r="B24" s="215">
        <v>26814</v>
      </c>
      <c r="C24" s="215">
        <v>28979</v>
      </c>
      <c r="D24" s="131">
        <v>0</v>
      </c>
      <c r="E24" s="131">
        <v>0</v>
      </c>
      <c r="F24" s="131">
        <v>0</v>
      </c>
      <c r="G24" s="214"/>
    </row>
    <row r="25" spans="1:7" x14ac:dyDescent="0.2">
      <c r="A25" s="214" t="s">
        <v>615</v>
      </c>
      <c r="B25" s="215">
        <v>726</v>
      </c>
      <c r="C25" s="215">
        <v>842</v>
      </c>
      <c r="D25" s="215">
        <v>1148</v>
      </c>
      <c r="E25" s="215">
        <v>1348</v>
      </c>
      <c r="F25" s="215">
        <v>1447</v>
      </c>
      <c r="G25" s="214"/>
    </row>
    <row r="26" spans="1:7" x14ac:dyDescent="0.2">
      <c r="A26" s="214" t="s">
        <v>473</v>
      </c>
      <c r="B26" s="215">
        <v>26088</v>
      </c>
      <c r="C26" s="215">
        <v>28137</v>
      </c>
      <c r="D26" s="215">
        <v>28018</v>
      </c>
      <c r="E26" s="215">
        <v>30336</v>
      </c>
      <c r="F26" s="215">
        <v>36610</v>
      </c>
      <c r="G26" s="214"/>
    </row>
    <row r="27" spans="1:7" x14ac:dyDescent="0.2">
      <c r="A27" s="214" t="s">
        <v>594</v>
      </c>
      <c r="B27" s="215">
        <v>115365</v>
      </c>
      <c r="C27" s="215">
        <v>119585</v>
      </c>
      <c r="D27" s="215">
        <v>121535</v>
      </c>
      <c r="E27" s="215">
        <v>145682</v>
      </c>
      <c r="F27" s="215">
        <v>141101</v>
      </c>
      <c r="G27" s="214"/>
    </row>
    <row r="28" spans="1:7" x14ac:dyDescent="0.2">
      <c r="A28" s="214" t="s">
        <v>595</v>
      </c>
      <c r="B28" s="215">
        <v>5237</v>
      </c>
      <c r="C28" s="215">
        <v>11750</v>
      </c>
      <c r="D28" s="215">
        <v>22322</v>
      </c>
      <c r="E28" s="215">
        <v>15632</v>
      </c>
      <c r="F28" s="215">
        <v>7317</v>
      </c>
      <c r="G28" s="214"/>
    </row>
    <row r="29" spans="1:7" x14ac:dyDescent="0.2">
      <c r="A29" s="214" t="s">
        <v>596</v>
      </c>
      <c r="B29" s="215">
        <v>362797</v>
      </c>
      <c r="C29" s="215">
        <v>370588</v>
      </c>
      <c r="D29" s="215">
        <v>372480</v>
      </c>
      <c r="E29" s="215">
        <v>443808</v>
      </c>
      <c r="F29" s="215">
        <v>472052</v>
      </c>
      <c r="G29" s="214"/>
    </row>
    <row r="30" spans="1:7" x14ac:dyDescent="0.2">
      <c r="A30" s="214" t="s">
        <v>616</v>
      </c>
      <c r="B30" s="215">
        <v>13548</v>
      </c>
      <c r="C30" s="215">
        <v>13552</v>
      </c>
      <c r="D30" s="215">
        <v>13550</v>
      </c>
      <c r="E30" s="215">
        <v>13547</v>
      </c>
      <c r="F30" s="215">
        <v>13523</v>
      </c>
      <c r="G30" s="214"/>
    </row>
    <row r="31" spans="1:7" x14ac:dyDescent="0.2">
      <c r="A31" s="214" t="s">
        <v>617</v>
      </c>
      <c r="B31" s="215">
        <v>35814</v>
      </c>
      <c r="C31" s="215">
        <v>35773</v>
      </c>
      <c r="D31" s="215">
        <v>35461</v>
      </c>
      <c r="E31" s="215">
        <v>35415</v>
      </c>
      <c r="F31" s="215">
        <v>35498</v>
      </c>
      <c r="G31" s="214"/>
    </row>
    <row r="32" spans="1:7" x14ac:dyDescent="0.2">
      <c r="A32" s="214" t="s">
        <v>618</v>
      </c>
      <c r="B32" s="215">
        <v>89349</v>
      </c>
      <c r="C32" s="215">
        <v>90827</v>
      </c>
      <c r="D32" s="215">
        <v>93620</v>
      </c>
      <c r="E32" s="215">
        <v>95829</v>
      </c>
      <c r="F32" s="215">
        <v>106393</v>
      </c>
      <c r="G32" s="214"/>
    </row>
    <row r="33" spans="1:7" x14ac:dyDescent="0.2">
      <c r="A33" s="214" t="s">
        <v>483</v>
      </c>
      <c r="B33" s="215">
        <v>205789</v>
      </c>
      <c r="C33" s="215">
        <v>212012</v>
      </c>
      <c r="D33" s="215">
        <v>217873</v>
      </c>
      <c r="E33" s="215">
        <v>221924</v>
      </c>
      <c r="F33" s="215">
        <v>211071</v>
      </c>
      <c r="G33" s="214"/>
    </row>
    <row r="34" spans="1:7" x14ac:dyDescent="0.2">
      <c r="A34" s="214" t="s">
        <v>619</v>
      </c>
      <c r="B34" s="215">
        <v>59202</v>
      </c>
      <c r="C34" s="215">
        <v>58473</v>
      </c>
      <c r="D34" s="215">
        <v>58458</v>
      </c>
      <c r="E34" s="215">
        <v>51630</v>
      </c>
      <c r="F34" s="215">
        <v>50937</v>
      </c>
      <c r="G34" s="214"/>
    </row>
    <row r="35" spans="1:7" x14ac:dyDescent="0.2">
      <c r="A35" s="214" t="s">
        <v>487</v>
      </c>
      <c r="B35" s="215">
        <v>2334</v>
      </c>
      <c r="C35" s="131">
        <v>0</v>
      </c>
      <c r="D35" s="215">
        <v>64</v>
      </c>
      <c r="E35" s="215">
        <v>6542</v>
      </c>
      <c r="F35" s="215">
        <v>2568</v>
      </c>
      <c r="G35" s="214"/>
    </row>
    <row r="36" spans="1:7" x14ac:dyDescent="0.2">
      <c r="A36" s="214" t="s">
        <v>600</v>
      </c>
      <c r="B36" s="215">
        <v>406036</v>
      </c>
      <c r="C36" s="215">
        <v>410637</v>
      </c>
      <c r="D36" s="215">
        <v>419026</v>
      </c>
      <c r="E36" s="215">
        <v>424887</v>
      </c>
      <c r="F36" s="215">
        <v>419990</v>
      </c>
      <c r="G36" s="214"/>
    </row>
    <row r="37" spans="1:7" x14ac:dyDescent="0.2">
      <c r="A37" s="214" t="s">
        <v>620</v>
      </c>
      <c r="B37" s="215">
        <v>317369</v>
      </c>
      <c r="C37" s="215">
        <v>316333</v>
      </c>
      <c r="D37" s="215">
        <v>309658</v>
      </c>
      <c r="E37" s="215">
        <v>298501</v>
      </c>
      <c r="F37" s="215">
        <v>281687</v>
      </c>
      <c r="G37" s="214"/>
    </row>
    <row r="38" spans="1:7" x14ac:dyDescent="0.2">
      <c r="A38" s="214" t="s">
        <v>621</v>
      </c>
      <c r="B38" s="215">
        <v>88667</v>
      </c>
      <c r="C38" s="215">
        <v>94304</v>
      </c>
      <c r="D38" s="215">
        <v>109368</v>
      </c>
      <c r="E38" s="215">
        <v>126386</v>
      </c>
      <c r="F38" s="215">
        <v>138303</v>
      </c>
      <c r="G38" s="214"/>
    </row>
    <row r="39" spans="1:7" x14ac:dyDescent="0.2">
      <c r="A39" s="214" t="s">
        <v>534</v>
      </c>
      <c r="B39" s="215">
        <v>8636</v>
      </c>
      <c r="C39" s="215">
        <v>11209</v>
      </c>
      <c r="D39" s="215">
        <v>12570</v>
      </c>
      <c r="E39" s="215">
        <v>13773</v>
      </c>
      <c r="F39" s="215">
        <v>10280</v>
      </c>
      <c r="G39" s="214"/>
    </row>
    <row r="40" spans="1:7" x14ac:dyDescent="0.2">
      <c r="A40" s="214" t="s">
        <v>622</v>
      </c>
      <c r="B40" s="215">
        <v>200803</v>
      </c>
      <c r="C40" s="131">
        <v>0</v>
      </c>
      <c r="D40" s="131">
        <v>0</v>
      </c>
      <c r="E40" s="131">
        <v>0</v>
      </c>
      <c r="F40" s="131">
        <v>0</v>
      </c>
      <c r="G40" s="214"/>
    </row>
    <row r="41" spans="1:7" x14ac:dyDescent="0.2">
      <c r="A41" s="214" t="s">
        <v>623</v>
      </c>
      <c r="B41" s="215">
        <v>10517</v>
      </c>
      <c r="C41" s="215">
        <v>9093</v>
      </c>
      <c r="D41" s="131">
        <v>0</v>
      </c>
      <c r="E41" s="131">
        <v>0</v>
      </c>
      <c r="F41" s="131">
        <v>0</v>
      </c>
      <c r="G41" s="214"/>
    </row>
    <row r="42" spans="1:7" x14ac:dyDescent="0.2">
      <c r="A42" s="214" t="s">
        <v>624</v>
      </c>
      <c r="B42" s="215">
        <v>1301</v>
      </c>
      <c r="C42" s="215">
        <v>1277</v>
      </c>
      <c r="D42" s="131">
        <v>0</v>
      </c>
      <c r="E42" s="131">
        <v>0</v>
      </c>
      <c r="F42" s="131">
        <v>0</v>
      </c>
      <c r="G42" s="214"/>
    </row>
    <row r="43" spans="1:7" x14ac:dyDescent="0.2">
      <c r="A43" s="214" t="s">
        <v>625</v>
      </c>
      <c r="B43" s="215">
        <v>1555</v>
      </c>
      <c r="C43" s="215">
        <v>520</v>
      </c>
      <c r="D43" s="131">
        <v>0</v>
      </c>
      <c r="E43" s="131">
        <v>0</v>
      </c>
      <c r="F43" s="131">
        <v>0</v>
      </c>
      <c r="G43" s="214"/>
    </row>
    <row r="44" spans="1:7" x14ac:dyDescent="0.2">
      <c r="A44" s="214" t="s">
        <v>626</v>
      </c>
      <c r="B44" s="131">
        <v>0</v>
      </c>
      <c r="C44" s="215">
        <v>526</v>
      </c>
      <c r="D44" s="131">
        <v>0</v>
      </c>
      <c r="E44" s="131">
        <v>0</v>
      </c>
      <c r="F44" s="131">
        <v>0</v>
      </c>
      <c r="G44" s="214"/>
    </row>
    <row r="45" spans="1:7" x14ac:dyDescent="0.2">
      <c r="A45" s="214" t="s">
        <v>627</v>
      </c>
      <c r="B45" s="215">
        <v>10234</v>
      </c>
      <c r="C45" s="215">
        <v>9923</v>
      </c>
      <c r="D45" s="131">
        <v>0</v>
      </c>
      <c r="E45" s="131">
        <v>0</v>
      </c>
      <c r="F45" s="131">
        <v>0</v>
      </c>
      <c r="G45" s="214"/>
    </row>
    <row r="46" spans="1:7" x14ac:dyDescent="0.2">
      <c r="A46" s="214" t="s">
        <v>278</v>
      </c>
      <c r="B46" s="215">
        <v>466</v>
      </c>
      <c r="C46" s="215">
        <v>466</v>
      </c>
      <c r="D46" s="131">
        <v>0</v>
      </c>
      <c r="E46" s="131">
        <v>0</v>
      </c>
      <c r="F46" s="131">
        <v>0</v>
      </c>
      <c r="G46" s="214"/>
    </row>
    <row r="47" spans="1:7" x14ac:dyDescent="0.2">
      <c r="A47" s="214" t="s">
        <v>628</v>
      </c>
      <c r="B47" s="215">
        <v>24073</v>
      </c>
      <c r="C47" s="215">
        <v>21805</v>
      </c>
      <c r="D47" s="215">
        <v>21658</v>
      </c>
      <c r="E47" s="215">
        <v>22357</v>
      </c>
      <c r="F47" s="215">
        <v>21709</v>
      </c>
      <c r="G47" s="214"/>
    </row>
    <row r="48" spans="1:7" x14ac:dyDescent="0.2">
      <c r="A48" s="214" t="s">
        <v>279</v>
      </c>
      <c r="B48" s="215">
        <v>684976</v>
      </c>
      <c r="C48" s="215">
        <v>497906</v>
      </c>
      <c r="D48" s="215">
        <v>516076</v>
      </c>
      <c r="E48" s="215">
        <v>606324</v>
      </c>
      <c r="F48" s="215">
        <v>642344</v>
      </c>
      <c r="G48" s="214"/>
    </row>
    <row r="49" spans="1:7" x14ac:dyDescent="0.2">
      <c r="A49" s="214" t="s">
        <v>281</v>
      </c>
      <c r="B49" s="215">
        <v>68438</v>
      </c>
      <c r="C49" s="215">
        <v>84282</v>
      </c>
      <c r="D49" s="215">
        <v>82605</v>
      </c>
      <c r="E49" s="215">
        <v>105249</v>
      </c>
      <c r="F49" s="215">
        <v>113154</v>
      </c>
      <c r="G49" s="214"/>
    </row>
    <row r="50" spans="1:7" x14ac:dyDescent="0.2">
      <c r="A50" s="214" t="s">
        <v>629</v>
      </c>
      <c r="B50" s="215">
        <v>7756</v>
      </c>
      <c r="C50" s="215">
        <v>9252</v>
      </c>
      <c r="D50" s="215">
        <v>13472</v>
      </c>
      <c r="E50" s="215">
        <v>19049</v>
      </c>
      <c r="F50" s="131">
        <v>0</v>
      </c>
      <c r="G50" s="214"/>
    </row>
    <row r="51" spans="1:7" x14ac:dyDescent="0.2">
      <c r="A51" s="214" t="s">
        <v>630</v>
      </c>
      <c r="B51" s="131">
        <v>0</v>
      </c>
      <c r="C51" s="131">
        <v>0</v>
      </c>
      <c r="D51" s="131">
        <v>0</v>
      </c>
      <c r="E51" s="131">
        <v>0</v>
      </c>
      <c r="F51" s="215">
        <v>8634</v>
      </c>
      <c r="G51" s="214"/>
    </row>
    <row r="52" spans="1:7" x14ac:dyDescent="0.2">
      <c r="A52" s="214" t="s">
        <v>631</v>
      </c>
      <c r="B52" s="215">
        <v>18515</v>
      </c>
      <c r="C52" s="215">
        <v>17981</v>
      </c>
      <c r="D52" s="215">
        <v>17515</v>
      </c>
      <c r="E52" s="215">
        <v>17763</v>
      </c>
      <c r="F52" s="215">
        <v>17160</v>
      </c>
      <c r="G52" s="214"/>
    </row>
    <row r="53" spans="1:7" x14ac:dyDescent="0.2">
      <c r="A53" s="214" t="s">
        <v>632</v>
      </c>
      <c r="B53" s="215">
        <v>10551</v>
      </c>
      <c r="C53" s="215">
        <v>10980</v>
      </c>
      <c r="D53" s="215">
        <v>11637</v>
      </c>
      <c r="E53" s="215">
        <v>13026</v>
      </c>
      <c r="F53" s="215">
        <v>12813</v>
      </c>
      <c r="G53" s="214"/>
    </row>
    <row r="54" spans="1:7" x14ac:dyDescent="0.2">
      <c r="A54" s="214" t="s">
        <v>633</v>
      </c>
      <c r="B54" s="215">
        <v>2828</v>
      </c>
      <c r="C54" s="215">
        <v>326</v>
      </c>
      <c r="D54" s="215">
        <v>634</v>
      </c>
      <c r="E54" s="215">
        <v>1099</v>
      </c>
      <c r="F54" s="215">
        <v>2876</v>
      </c>
      <c r="G54" s="214"/>
    </row>
    <row r="55" spans="1:7" x14ac:dyDescent="0.2">
      <c r="A55" s="214" t="s">
        <v>634</v>
      </c>
      <c r="B55" s="215">
        <v>7449</v>
      </c>
      <c r="C55" s="215">
        <v>7119</v>
      </c>
      <c r="D55" s="215">
        <v>9567</v>
      </c>
      <c r="E55" s="215">
        <v>10376</v>
      </c>
      <c r="F55" s="215">
        <v>11403</v>
      </c>
      <c r="G55" s="214"/>
    </row>
    <row r="56" spans="1:7" x14ac:dyDescent="0.2">
      <c r="A56" s="214" t="s">
        <v>635</v>
      </c>
      <c r="B56" s="215">
        <v>47099</v>
      </c>
      <c r="C56" s="215">
        <v>45658</v>
      </c>
      <c r="D56" s="215">
        <v>52825</v>
      </c>
      <c r="E56" s="215">
        <v>61313</v>
      </c>
      <c r="F56" s="215">
        <v>52886</v>
      </c>
      <c r="G56" s="214"/>
    </row>
    <row r="57" spans="1:7" x14ac:dyDescent="0.2">
      <c r="A57" s="214" t="s">
        <v>636</v>
      </c>
      <c r="B57" s="215">
        <v>18913</v>
      </c>
      <c r="C57" s="215">
        <v>11146</v>
      </c>
      <c r="D57" s="215">
        <v>2971</v>
      </c>
      <c r="E57" s="215">
        <v>3068</v>
      </c>
      <c r="F57" s="215">
        <v>12034</v>
      </c>
      <c r="G57" s="214"/>
    </row>
    <row r="58" spans="1:7" x14ac:dyDescent="0.2">
      <c r="A58" s="214" t="s">
        <v>637</v>
      </c>
      <c r="B58" s="215">
        <v>1703</v>
      </c>
      <c r="C58" s="131">
        <v>0</v>
      </c>
      <c r="D58" s="215">
        <v>680</v>
      </c>
      <c r="E58" s="215">
        <v>2282</v>
      </c>
      <c r="F58" s="215">
        <v>14990</v>
      </c>
      <c r="G58" s="214"/>
    </row>
    <row r="59" spans="1:7" x14ac:dyDescent="0.2">
      <c r="A59" s="214" t="s">
        <v>638</v>
      </c>
      <c r="B59" s="215">
        <v>63149</v>
      </c>
      <c r="C59" s="131">
        <v>0</v>
      </c>
      <c r="D59" s="131">
        <v>0</v>
      </c>
      <c r="E59" s="131">
        <v>0</v>
      </c>
      <c r="F59" s="131">
        <v>0</v>
      </c>
      <c r="G59" s="214"/>
    </row>
    <row r="60" spans="1:7" x14ac:dyDescent="0.2">
      <c r="A60" s="214" t="s">
        <v>598</v>
      </c>
      <c r="B60" s="215">
        <v>199302</v>
      </c>
      <c r="C60" s="215">
        <v>141086</v>
      </c>
      <c r="D60" s="215">
        <v>139081</v>
      </c>
      <c r="E60" s="215">
        <v>171912</v>
      </c>
      <c r="F60" s="215">
        <v>193064</v>
      </c>
      <c r="G60" s="214"/>
    </row>
    <row r="61" spans="1:7" x14ac:dyDescent="0.2">
      <c r="A61" s="214" t="s">
        <v>599</v>
      </c>
      <c r="B61" s="215">
        <v>21976</v>
      </c>
      <c r="C61" s="215">
        <v>39984</v>
      </c>
      <c r="D61" s="215">
        <v>50642</v>
      </c>
      <c r="E61" s="215">
        <v>50509</v>
      </c>
      <c r="F61" s="215">
        <v>36615</v>
      </c>
      <c r="G61" s="214"/>
    </row>
    <row r="62" spans="1:7" x14ac:dyDescent="0.2">
      <c r="A62" s="214" t="s">
        <v>639</v>
      </c>
      <c r="B62" s="215">
        <v>147184</v>
      </c>
      <c r="C62" s="131">
        <v>0</v>
      </c>
      <c r="D62" s="131">
        <v>0</v>
      </c>
      <c r="E62" s="131">
        <v>0</v>
      </c>
      <c r="F62" s="131">
        <v>0</v>
      </c>
      <c r="G62" s="214"/>
    </row>
    <row r="63" spans="1:7" x14ac:dyDescent="0.2">
      <c r="A63" s="214" t="s">
        <v>601</v>
      </c>
      <c r="B63" s="215">
        <v>761</v>
      </c>
      <c r="C63" s="215">
        <v>767</v>
      </c>
      <c r="D63" s="215">
        <v>774</v>
      </c>
      <c r="E63" s="215">
        <v>837</v>
      </c>
      <c r="F63" s="215">
        <v>877</v>
      </c>
      <c r="G63" s="214"/>
    </row>
    <row r="64" spans="1:7" x14ac:dyDescent="0.2">
      <c r="A64" s="214" t="s">
        <v>602</v>
      </c>
      <c r="B64" s="215">
        <v>59</v>
      </c>
      <c r="C64" s="215">
        <v>59</v>
      </c>
      <c r="D64" s="215">
        <v>58</v>
      </c>
      <c r="E64" s="215">
        <v>58</v>
      </c>
      <c r="F64" s="215">
        <v>58</v>
      </c>
      <c r="G64" s="214"/>
    </row>
    <row r="65" spans="1:7" x14ac:dyDescent="0.2">
      <c r="A65" s="214" t="s">
        <v>300</v>
      </c>
      <c r="B65" s="215">
        <v>110813</v>
      </c>
      <c r="C65" s="215">
        <v>105580</v>
      </c>
      <c r="D65" s="215">
        <v>99948</v>
      </c>
      <c r="E65" s="215">
        <v>95207</v>
      </c>
      <c r="F65" s="215">
        <v>90336</v>
      </c>
      <c r="G65" s="214"/>
    </row>
    <row r="66" spans="1:7" x14ac:dyDescent="0.2">
      <c r="A66" s="214" t="s">
        <v>301</v>
      </c>
      <c r="B66" s="215">
        <v>203458</v>
      </c>
      <c r="C66" s="215">
        <v>210507</v>
      </c>
      <c r="D66" s="215">
        <v>225894</v>
      </c>
      <c r="E66" s="215">
        <v>288015</v>
      </c>
      <c r="F66" s="215">
        <v>320594</v>
      </c>
      <c r="G66" s="214"/>
    </row>
    <row r="67" spans="1:7" x14ac:dyDescent="0.2">
      <c r="A67" s="214" t="s">
        <v>603</v>
      </c>
      <c r="B67" s="215">
        <v>1423</v>
      </c>
      <c r="C67" s="215">
        <v>77</v>
      </c>
      <c r="D67" s="215">
        <v>321</v>
      </c>
      <c r="E67" s="215">
        <v>214</v>
      </c>
      <c r="F67" s="215">
        <v>800</v>
      </c>
      <c r="G67" s="214"/>
    </row>
    <row r="68" spans="1:7" x14ac:dyDescent="0.2">
      <c r="A68" s="214" t="s">
        <v>465</v>
      </c>
      <c r="B68" s="215">
        <v>1423</v>
      </c>
      <c r="C68" s="215">
        <v>77</v>
      </c>
      <c r="D68" s="215">
        <v>321</v>
      </c>
      <c r="E68" s="215">
        <v>214</v>
      </c>
      <c r="F68" s="215">
        <v>800</v>
      </c>
      <c r="G68" s="214"/>
    </row>
    <row r="69" spans="1:7" x14ac:dyDescent="0.2">
      <c r="A69" s="214" t="s">
        <v>604</v>
      </c>
      <c r="B69" s="215">
        <v>316514</v>
      </c>
      <c r="C69" s="215">
        <v>316836</v>
      </c>
      <c r="D69" s="215">
        <v>326353</v>
      </c>
      <c r="E69" s="215">
        <v>383903</v>
      </c>
      <c r="F69" s="215">
        <v>412665</v>
      </c>
      <c r="G69" s="214"/>
    </row>
    <row r="71" spans="1:7" x14ac:dyDescent="0.2">
      <c r="A71" s="211" t="s">
        <v>356</v>
      </c>
    </row>
    <row r="72" spans="1:7" x14ac:dyDescent="0.2">
      <c r="A72" s="212" t="s">
        <v>234</v>
      </c>
      <c r="B72" s="213" t="s">
        <v>606</v>
      </c>
      <c r="C72" s="213" t="s">
        <v>607</v>
      </c>
      <c r="D72" s="213" t="s">
        <v>608</v>
      </c>
      <c r="E72" s="213" t="s">
        <v>609</v>
      </c>
      <c r="F72" s="213" t="s">
        <v>610</v>
      </c>
      <c r="G72" s="212"/>
    </row>
    <row r="73" spans="1:7" x14ac:dyDescent="0.2">
      <c r="A73" s="212" t="s">
        <v>343</v>
      </c>
      <c r="B73" s="213" t="s">
        <v>344</v>
      </c>
      <c r="C73" s="213" t="s">
        <v>344</v>
      </c>
      <c r="D73" s="213" t="s">
        <v>344</v>
      </c>
      <c r="E73" s="213" t="s">
        <v>344</v>
      </c>
      <c r="F73" s="213" t="s">
        <v>344</v>
      </c>
      <c r="G73" s="212"/>
    </row>
    <row r="74" spans="1:7" ht="25.5" x14ac:dyDescent="0.2">
      <c r="A74" s="212" t="s">
        <v>345</v>
      </c>
      <c r="B74" s="213" t="s">
        <v>346</v>
      </c>
      <c r="C74" s="213" t="s">
        <v>346</v>
      </c>
      <c r="D74" s="213" t="s">
        <v>346</v>
      </c>
      <c r="E74" s="213" t="s">
        <v>346</v>
      </c>
      <c r="F74" s="213" t="s">
        <v>346</v>
      </c>
      <c r="G74" s="212"/>
    </row>
    <row r="75" spans="1:7" x14ac:dyDescent="0.2">
      <c r="A75" s="212" t="s">
        <v>347</v>
      </c>
      <c r="B75" s="213" t="s">
        <v>348</v>
      </c>
      <c r="C75" s="213" t="s">
        <v>348</v>
      </c>
      <c r="D75" s="213" t="s">
        <v>348</v>
      </c>
      <c r="E75" s="213" t="s">
        <v>348</v>
      </c>
      <c r="F75" s="213" t="s">
        <v>348</v>
      </c>
      <c r="G75" s="212"/>
    </row>
    <row r="76" spans="1:7" x14ac:dyDescent="0.2">
      <c r="A76" s="212" t="s">
        <v>349</v>
      </c>
      <c r="B76" s="213" t="s">
        <v>350</v>
      </c>
      <c r="C76" s="213" t="s">
        <v>350</v>
      </c>
      <c r="D76" s="213" t="s">
        <v>350</v>
      </c>
      <c r="E76" s="213" t="s">
        <v>350</v>
      </c>
      <c r="F76" s="213" t="s">
        <v>350</v>
      </c>
      <c r="G76" s="212"/>
    </row>
    <row r="77" spans="1:7" x14ac:dyDescent="0.2">
      <c r="A77" s="214" t="s">
        <v>434</v>
      </c>
      <c r="B77" s="215">
        <v>816184</v>
      </c>
      <c r="C77" s="215">
        <v>821113</v>
      </c>
      <c r="D77" s="215">
        <v>841997</v>
      </c>
      <c r="E77" s="215">
        <v>947370</v>
      </c>
      <c r="F77" s="215">
        <v>1001390</v>
      </c>
      <c r="G77" s="214"/>
    </row>
    <row r="78" spans="1:7" x14ac:dyDescent="0.2">
      <c r="A78" s="214" t="s">
        <v>581</v>
      </c>
      <c r="B78" s="215">
        <v>9151</v>
      </c>
      <c r="C78" s="215">
        <v>8551</v>
      </c>
      <c r="D78" s="215">
        <v>7984</v>
      </c>
      <c r="E78" s="215">
        <v>9199</v>
      </c>
      <c r="F78" s="215">
        <v>9701</v>
      </c>
      <c r="G78" s="214"/>
    </row>
    <row r="79" spans="1:7" x14ac:dyDescent="0.2">
      <c r="A79" s="214" t="s">
        <v>439</v>
      </c>
      <c r="B79" s="215">
        <v>825335</v>
      </c>
      <c r="C79" s="215">
        <v>829664</v>
      </c>
      <c r="D79" s="215">
        <v>849981</v>
      </c>
      <c r="E79" s="215">
        <v>956569</v>
      </c>
      <c r="F79" s="215">
        <v>1011091</v>
      </c>
      <c r="G79" s="214"/>
    </row>
    <row r="80" spans="1:7" x14ac:dyDescent="0.2">
      <c r="A80" s="214" t="s">
        <v>582</v>
      </c>
      <c r="B80" s="215">
        <v>508906</v>
      </c>
      <c r="C80" s="215">
        <v>522535</v>
      </c>
      <c r="D80" s="215">
        <v>553058</v>
      </c>
      <c r="E80" s="215">
        <v>601985</v>
      </c>
      <c r="F80" s="215">
        <v>616480</v>
      </c>
      <c r="G80" s="214"/>
    </row>
    <row r="81" spans="1:7" x14ac:dyDescent="0.2">
      <c r="A81" s="214" t="s">
        <v>583</v>
      </c>
      <c r="B81" s="215">
        <v>263773</v>
      </c>
      <c r="C81" s="215">
        <v>262510</v>
      </c>
      <c r="D81" s="215">
        <v>266304</v>
      </c>
      <c r="E81" s="215">
        <v>289619</v>
      </c>
      <c r="F81" s="215">
        <v>275713</v>
      </c>
      <c r="G81" s="214"/>
    </row>
    <row r="82" spans="1:7" x14ac:dyDescent="0.2">
      <c r="A82" s="214" t="s">
        <v>385</v>
      </c>
      <c r="B82" s="215">
        <v>15485</v>
      </c>
      <c r="C82" s="215">
        <v>16463</v>
      </c>
      <c r="D82" s="215">
        <v>19643</v>
      </c>
      <c r="E82" s="215">
        <v>22716</v>
      </c>
      <c r="F82" s="215">
        <v>22963</v>
      </c>
      <c r="G82" s="214"/>
    </row>
    <row r="83" spans="1:7" x14ac:dyDescent="0.2">
      <c r="A83" s="214" t="s">
        <v>243</v>
      </c>
      <c r="B83" s="215">
        <v>29</v>
      </c>
      <c r="C83" s="215">
        <v>96</v>
      </c>
      <c r="D83" s="215">
        <v>114</v>
      </c>
      <c r="E83" s="215">
        <v>176</v>
      </c>
      <c r="F83" s="215">
        <v>264</v>
      </c>
      <c r="G83" s="214"/>
    </row>
    <row r="84" spans="1:7" x14ac:dyDescent="0.2">
      <c r="A84" s="214" t="s">
        <v>640</v>
      </c>
      <c r="B84" s="215">
        <v>42</v>
      </c>
      <c r="C84" s="215">
        <v>34</v>
      </c>
      <c r="D84" s="215">
        <v>22</v>
      </c>
      <c r="E84" s="215">
        <v>21</v>
      </c>
      <c r="F84" s="215">
        <v>21</v>
      </c>
      <c r="G84" s="214"/>
    </row>
    <row r="85" spans="1:7" x14ac:dyDescent="0.2">
      <c r="A85" s="214" t="s">
        <v>449</v>
      </c>
      <c r="B85" s="215">
        <v>4954</v>
      </c>
      <c r="C85" s="215">
        <v>3893</v>
      </c>
      <c r="D85" s="215">
        <v>2433</v>
      </c>
      <c r="E85" s="215">
        <v>2308</v>
      </c>
      <c r="F85" s="215">
        <v>1562</v>
      </c>
      <c r="G85" s="214"/>
    </row>
    <row r="86" spans="1:7" x14ac:dyDescent="0.2">
      <c r="A86" s="214" t="s">
        <v>641</v>
      </c>
      <c r="B86" s="215">
        <v>709</v>
      </c>
      <c r="C86" s="215">
        <v>1109</v>
      </c>
      <c r="D86" s="215">
        <v>2616</v>
      </c>
      <c r="E86" s="215">
        <v>4439</v>
      </c>
      <c r="F86" s="215">
        <v>2049</v>
      </c>
      <c r="G86" s="214"/>
    </row>
    <row r="87" spans="1:7" x14ac:dyDescent="0.2">
      <c r="A87" s="214" t="s">
        <v>642</v>
      </c>
      <c r="B87" s="215">
        <v>360</v>
      </c>
      <c r="C87" s="215">
        <v>45</v>
      </c>
      <c r="D87" s="215">
        <v>40</v>
      </c>
      <c r="E87" s="215">
        <v>273</v>
      </c>
      <c r="F87" s="215">
        <v>176</v>
      </c>
      <c r="G87" s="214"/>
    </row>
    <row r="88" spans="1:7" x14ac:dyDescent="0.2">
      <c r="A88" s="214" t="s">
        <v>584</v>
      </c>
      <c r="B88" s="215">
        <v>6065</v>
      </c>
      <c r="C88" s="215">
        <v>4991</v>
      </c>
      <c r="D88" s="215">
        <v>5111</v>
      </c>
      <c r="E88" s="215">
        <v>7041</v>
      </c>
      <c r="F88" s="215">
        <v>3456</v>
      </c>
      <c r="G88" s="230">
        <f>SUM(B84:B86, -B83, B87)</f>
        <v>6036</v>
      </c>
    </row>
    <row r="89" spans="1:7" x14ac:dyDescent="0.2">
      <c r="A89" s="214" t="s">
        <v>643</v>
      </c>
      <c r="B89" s="215">
        <v>782128</v>
      </c>
      <c r="C89" s="215">
        <v>796613</v>
      </c>
      <c r="D89" s="215">
        <v>834008</v>
      </c>
      <c r="E89" s="215">
        <v>907455</v>
      </c>
      <c r="F89" s="215">
        <v>911964</v>
      </c>
      <c r="G89" s="214"/>
    </row>
    <row r="90" spans="1:7" x14ac:dyDescent="0.2">
      <c r="A90" s="214" t="s">
        <v>245</v>
      </c>
      <c r="B90" s="215">
        <v>43207</v>
      </c>
      <c r="C90" s="215">
        <v>33051</v>
      </c>
      <c r="D90" s="215">
        <v>15973</v>
      </c>
      <c r="E90" s="215">
        <v>49114</v>
      </c>
      <c r="F90" s="215">
        <v>99127</v>
      </c>
      <c r="G90" s="214"/>
    </row>
    <row r="91" spans="1:7" x14ac:dyDescent="0.2">
      <c r="A91" s="214" t="s">
        <v>644</v>
      </c>
      <c r="B91" s="215">
        <v>3321</v>
      </c>
      <c r="C91" s="215">
        <v>281</v>
      </c>
      <c r="D91" s="215">
        <v>1726</v>
      </c>
      <c r="E91" s="215">
        <v>411</v>
      </c>
      <c r="F91" s="215">
        <v>29076</v>
      </c>
      <c r="G91" s="214"/>
    </row>
    <row r="92" spans="1:7" x14ac:dyDescent="0.2">
      <c r="A92" s="214" t="s">
        <v>645</v>
      </c>
      <c r="B92" s="215">
        <v>96</v>
      </c>
      <c r="C92" s="215">
        <v>359</v>
      </c>
      <c r="D92" s="215">
        <v>1401</v>
      </c>
      <c r="E92" s="215">
        <v>873</v>
      </c>
      <c r="F92" s="215">
        <v>4981</v>
      </c>
      <c r="G92" s="214"/>
    </row>
    <row r="93" spans="1:7" x14ac:dyDescent="0.2">
      <c r="A93" s="214" t="s">
        <v>646</v>
      </c>
      <c r="B93" s="215">
        <v>1763</v>
      </c>
      <c r="C93" s="215">
        <v>1371</v>
      </c>
      <c r="D93" s="215">
        <v>1952</v>
      </c>
      <c r="E93" s="215">
        <v>2053</v>
      </c>
      <c r="F93" s="215">
        <v>197</v>
      </c>
      <c r="G93" s="214"/>
    </row>
    <row r="94" spans="1:7" x14ac:dyDescent="0.2">
      <c r="A94" s="214" t="s">
        <v>647</v>
      </c>
      <c r="B94" s="215">
        <v>5180</v>
      </c>
      <c r="C94" s="215">
        <v>1293</v>
      </c>
      <c r="D94" s="215">
        <v>5079</v>
      </c>
      <c r="E94" s="215">
        <v>2515</v>
      </c>
      <c r="F94" s="215">
        <v>34254</v>
      </c>
      <c r="G94" s="214"/>
    </row>
    <row r="95" spans="1:7" x14ac:dyDescent="0.2">
      <c r="A95" s="214" t="s">
        <v>648</v>
      </c>
      <c r="B95" s="215">
        <v>574</v>
      </c>
      <c r="C95" s="215">
        <v>2064</v>
      </c>
      <c r="D95" s="215">
        <v>3816</v>
      </c>
      <c r="E95" s="215">
        <v>45</v>
      </c>
      <c r="F95" s="215">
        <v>1953</v>
      </c>
      <c r="G95" s="214"/>
    </row>
    <row r="96" spans="1:7" x14ac:dyDescent="0.2">
      <c r="A96" s="214" t="s">
        <v>649</v>
      </c>
      <c r="B96" s="215">
        <v>1556</v>
      </c>
      <c r="C96" s="215">
        <v>767</v>
      </c>
      <c r="D96" s="215">
        <v>1462</v>
      </c>
      <c r="E96" s="215">
        <v>644</v>
      </c>
      <c r="F96" s="215">
        <v>104</v>
      </c>
      <c r="G96" s="214"/>
    </row>
    <row r="97" spans="1:7" x14ac:dyDescent="0.2">
      <c r="A97" s="214" t="s">
        <v>650</v>
      </c>
      <c r="B97" s="131">
        <v>0</v>
      </c>
      <c r="C97" s="131">
        <v>0</v>
      </c>
      <c r="D97" s="131">
        <v>0</v>
      </c>
      <c r="E97" s="215">
        <v>14</v>
      </c>
      <c r="F97" s="215">
        <v>88</v>
      </c>
      <c r="G97" s="214"/>
    </row>
    <row r="98" spans="1:7" x14ac:dyDescent="0.2">
      <c r="A98" s="214" t="s">
        <v>651</v>
      </c>
      <c r="B98" s="215">
        <v>2130</v>
      </c>
      <c r="C98" s="215">
        <v>1297</v>
      </c>
      <c r="D98" s="215">
        <v>2354</v>
      </c>
      <c r="E98" s="215">
        <v>613</v>
      </c>
      <c r="F98" s="215">
        <v>1969</v>
      </c>
      <c r="G98" s="214"/>
    </row>
    <row r="99" spans="1:7" x14ac:dyDescent="0.2">
      <c r="A99" s="214" t="s">
        <v>453</v>
      </c>
      <c r="B99" s="215">
        <v>7310</v>
      </c>
      <c r="C99" s="215">
        <v>2590</v>
      </c>
      <c r="D99" s="215">
        <v>7433</v>
      </c>
      <c r="E99" s="215">
        <v>1902</v>
      </c>
      <c r="F99" s="215">
        <v>32285</v>
      </c>
      <c r="G99" s="214"/>
    </row>
    <row r="100" spans="1:7" x14ac:dyDescent="0.2">
      <c r="A100" s="214" t="s">
        <v>247</v>
      </c>
      <c r="B100" s="215">
        <v>35897</v>
      </c>
      <c r="C100" s="215">
        <v>30461</v>
      </c>
      <c r="D100" s="215">
        <v>8540</v>
      </c>
      <c r="E100" s="215">
        <v>47212</v>
      </c>
      <c r="F100" s="215">
        <v>66842</v>
      </c>
      <c r="G100" s="214"/>
    </row>
    <row r="101" spans="1:7" x14ac:dyDescent="0.2">
      <c r="A101" s="214" t="s">
        <v>586</v>
      </c>
      <c r="B101" s="215">
        <v>1280</v>
      </c>
      <c r="C101" s="215">
        <v>862</v>
      </c>
      <c r="D101" s="215">
        <v>172</v>
      </c>
      <c r="E101" s="215">
        <v>956</v>
      </c>
      <c r="F101" s="215">
        <v>1400</v>
      </c>
      <c r="G101" s="214"/>
    </row>
    <row r="102" spans="1:7" x14ac:dyDescent="0.2">
      <c r="A102" s="214" t="s">
        <v>652</v>
      </c>
      <c r="B102" s="215">
        <v>34617</v>
      </c>
      <c r="C102" s="215">
        <v>29599</v>
      </c>
      <c r="D102" s="215">
        <v>8368</v>
      </c>
      <c r="E102" s="215">
        <v>46256</v>
      </c>
      <c r="F102" s="215">
        <v>65442</v>
      </c>
      <c r="G102" s="214"/>
    </row>
    <row r="103" spans="1:7" x14ac:dyDescent="0.2">
      <c r="A103" s="214" t="s">
        <v>251</v>
      </c>
      <c r="B103" s="217">
        <v>23738.442999999999</v>
      </c>
      <c r="C103" s="216">
        <v>23995.17</v>
      </c>
      <c r="D103" s="217">
        <v>24906.203000000001</v>
      </c>
      <c r="E103" s="217">
        <v>26839.884999999998</v>
      </c>
      <c r="F103" s="217">
        <v>27371.538</v>
      </c>
      <c r="G103" s="214"/>
    </row>
    <row r="104" spans="1:7" x14ac:dyDescent="0.2">
      <c r="A104" s="214" t="s">
        <v>252</v>
      </c>
      <c r="B104" s="217">
        <v>23738.442999999999</v>
      </c>
      <c r="C104" s="216">
        <v>23995.17</v>
      </c>
      <c r="D104" s="217">
        <v>24906.203000000001</v>
      </c>
      <c r="E104" s="217">
        <v>26841.519</v>
      </c>
      <c r="F104" s="217">
        <v>27377.272000000001</v>
      </c>
      <c r="G104" s="214"/>
    </row>
    <row r="105" spans="1:7" x14ac:dyDescent="0.2">
      <c r="A105" s="214" t="s">
        <v>253</v>
      </c>
      <c r="B105" s="217">
        <v>24299.431</v>
      </c>
      <c r="C105" s="217">
        <v>24601.800999999999</v>
      </c>
      <c r="D105" s="216">
        <v>24800.639999999999</v>
      </c>
      <c r="E105" s="217">
        <v>26604.705000000002</v>
      </c>
      <c r="F105" s="217">
        <v>27873.217000000001</v>
      </c>
      <c r="G105" s="214"/>
    </row>
    <row r="106" spans="1:7" x14ac:dyDescent="0.2">
      <c r="A106" s="214" t="s">
        <v>653</v>
      </c>
      <c r="B106" s="216">
        <v>1.46</v>
      </c>
      <c r="C106" s="216">
        <v>1.23</v>
      </c>
      <c r="D106" s="216">
        <v>0.34</v>
      </c>
      <c r="E106" s="216">
        <v>1.72</v>
      </c>
      <c r="F106" s="216">
        <v>2.39</v>
      </c>
      <c r="G106" s="214"/>
    </row>
    <row r="107" spans="1:7" x14ac:dyDescent="0.2">
      <c r="A107" s="214" t="s">
        <v>654</v>
      </c>
      <c r="B107" s="216">
        <v>1.46</v>
      </c>
      <c r="C107" s="216">
        <v>1.23</v>
      </c>
      <c r="D107" s="216">
        <v>0.34</v>
      </c>
      <c r="E107" s="216">
        <v>1.72</v>
      </c>
      <c r="F107" s="216">
        <v>2.39</v>
      </c>
      <c r="G107" s="214"/>
    </row>
    <row r="108" spans="1:7" x14ac:dyDescent="0.2">
      <c r="A108" s="214" t="s">
        <v>590</v>
      </c>
      <c r="B108" s="216">
        <v>1.32</v>
      </c>
      <c r="C108" s="216">
        <v>1.32</v>
      </c>
      <c r="D108" s="216">
        <v>1.32</v>
      </c>
      <c r="E108" s="216">
        <v>1.29</v>
      </c>
      <c r="F108" s="228">
        <v>1.2</v>
      </c>
      <c r="G108" s="214"/>
    </row>
    <row r="109" spans="1:7" x14ac:dyDescent="0.2">
      <c r="A109" s="214" t="s">
        <v>368</v>
      </c>
      <c r="B109" s="215">
        <v>10060</v>
      </c>
      <c r="C109" s="215">
        <v>10350</v>
      </c>
      <c r="D109" s="215">
        <v>10500</v>
      </c>
      <c r="E109" s="215">
        <v>10200</v>
      </c>
      <c r="F109" s="215">
        <v>10500</v>
      </c>
      <c r="G109" s="214"/>
    </row>
    <row r="110" spans="1:7" x14ac:dyDescent="0.2">
      <c r="A110" s="214" t="s">
        <v>655</v>
      </c>
      <c r="B110" s="215">
        <v>5000</v>
      </c>
      <c r="C110" s="215">
        <v>5000</v>
      </c>
      <c r="D110" s="215">
        <v>5000</v>
      </c>
      <c r="E110" s="215">
        <v>5000</v>
      </c>
      <c r="F110" s="215">
        <v>5000</v>
      </c>
      <c r="G110" s="214"/>
    </row>
    <row r="111" spans="1:7" x14ac:dyDescent="0.2">
      <c r="A111" s="214" t="s">
        <v>656</v>
      </c>
      <c r="B111" s="215">
        <v>2</v>
      </c>
      <c r="C111" s="215">
        <v>2</v>
      </c>
      <c r="D111" s="215">
        <v>2</v>
      </c>
      <c r="E111" s="215">
        <v>2</v>
      </c>
      <c r="F111" s="215">
        <v>2</v>
      </c>
      <c r="G111" s="214"/>
    </row>
    <row r="113" spans="1:7" x14ac:dyDescent="0.2">
      <c r="A113" s="211" t="s">
        <v>370</v>
      </c>
    </row>
    <row r="114" spans="1:7" x14ac:dyDescent="0.2">
      <c r="A114" s="212" t="s">
        <v>234</v>
      </c>
      <c r="B114" s="213" t="s">
        <v>606</v>
      </c>
      <c r="C114" s="213" t="s">
        <v>607</v>
      </c>
      <c r="D114" s="213" t="s">
        <v>608</v>
      </c>
      <c r="E114" s="213" t="s">
        <v>609</v>
      </c>
      <c r="F114" s="213" t="s">
        <v>610</v>
      </c>
      <c r="G114" s="212"/>
    </row>
    <row r="115" spans="1:7" x14ac:dyDescent="0.2">
      <c r="A115" s="212" t="s">
        <v>343</v>
      </c>
      <c r="B115" s="213" t="s">
        <v>344</v>
      </c>
      <c r="C115" s="213" t="s">
        <v>344</v>
      </c>
      <c r="D115" s="213" t="s">
        <v>344</v>
      </c>
      <c r="E115" s="213" t="s">
        <v>344</v>
      </c>
      <c r="F115" s="213" t="s">
        <v>344</v>
      </c>
      <c r="G115" s="212"/>
    </row>
    <row r="116" spans="1:7" ht="25.5" x14ac:dyDescent="0.2">
      <c r="A116" s="212" t="s">
        <v>345</v>
      </c>
      <c r="B116" s="213" t="s">
        <v>346</v>
      </c>
      <c r="C116" s="213" t="s">
        <v>346</v>
      </c>
      <c r="D116" s="213" t="s">
        <v>346</v>
      </c>
      <c r="E116" s="213" t="s">
        <v>346</v>
      </c>
      <c r="F116" s="213" t="s">
        <v>346</v>
      </c>
      <c r="G116" s="212"/>
    </row>
    <row r="117" spans="1:7" x14ac:dyDescent="0.2">
      <c r="A117" s="212" t="s">
        <v>347</v>
      </c>
      <c r="B117" s="213" t="s">
        <v>348</v>
      </c>
      <c r="C117" s="213" t="s">
        <v>348</v>
      </c>
      <c r="D117" s="213" t="s">
        <v>348</v>
      </c>
      <c r="E117" s="213" t="s">
        <v>348</v>
      </c>
      <c r="F117" s="213" t="s">
        <v>348</v>
      </c>
      <c r="G117" s="212"/>
    </row>
    <row r="118" spans="1:7" x14ac:dyDescent="0.2">
      <c r="A118" s="212" t="s">
        <v>349</v>
      </c>
      <c r="B118" s="213" t="s">
        <v>350</v>
      </c>
      <c r="C118" s="213" t="s">
        <v>350</v>
      </c>
      <c r="D118" s="213" t="s">
        <v>350</v>
      </c>
      <c r="E118" s="213" t="s">
        <v>350</v>
      </c>
      <c r="F118" s="213" t="s">
        <v>350</v>
      </c>
      <c r="G118" s="212"/>
    </row>
    <row r="119" spans="1:7" x14ac:dyDescent="0.2">
      <c r="A119" s="214" t="s">
        <v>371</v>
      </c>
      <c r="B119" s="215">
        <v>210507</v>
      </c>
      <c r="C119" s="215">
        <v>225894</v>
      </c>
      <c r="D119" s="215">
        <v>288015</v>
      </c>
      <c r="E119" s="215">
        <v>320594</v>
      </c>
      <c r="F119" s="215">
        <v>293452</v>
      </c>
      <c r="G119" s="214"/>
    </row>
    <row r="120" spans="1:7" x14ac:dyDescent="0.2">
      <c r="A120" s="214" t="s">
        <v>559</v>
      </c>
      <c r="B120" s="215">
        <v>32592</v>
      </c>
      <c r="C120" s="215">
        <v>32577</v>
      </c>
      <c r="D120" s="215">
        <v>33731</v>
      </c>
      <c r="E120" s="215">
        <v>35432</v>
      </c>
      <c r="F120" s="215">
        <v>33572</v>
      </c>
      <c r="G120" s="214"/>
    </row>
    <row r="121" spans="1:7" x14ac:dyDescent="0.2">
      <c r="A121" s="214" t="s">
        <v>657</v>
      </c>
      <c r="B121" s="215">
        <v>48</v>
      </c>
      <c r="C121" s="215">
        <v>54</v>
      </c>
      <c r="D121" s="215">
        <v>27</v>
      </c>
      <c r="E121" s="215">
        <v>15</v>
      </c>
      <c r="F121" s="215">
        <v>20</v>
      </c>
      <c r="G121" s="214"/>
    </row>
    <row r="122" spans="1:7" x14ac:dyDescent="0.2">
      <c r="A122" s="214" t="s">
        <v>658</v>
      </c>
      <c r="B122" s="215">
        <v>10402</v>
      </c>
      <c r="C122" s="215">
        <v>13325</v>
      </c>
      <c r="D122" s="215">
        <v>36957</v>
      </c>
      <c r="E122" s="215">
        <v>44374</v>
      </c>
      <c r="F122" s="215">
        <v>6148</v>
      </c>
      <c r="G122" s="214"/>
    </row>
    <row r="123" spans="1:7" x14ac:dyDescent="0.2">
      <c r="A123" s="214" t="s">
        <v>373</v>
      </c>
      <c r="B123" s="215">
        <v>203458</v>
      </c>
      <c r="C123" s="215">
        <v>210507</v>
      </c>
      <c r="D123" s="215">
        <v>225894</v>
      </c>
      <c r="E123" s="215">
        <v>288015</v>
      </c>
      <c r="F123" s="215">
        <v>320594</v>
      </c>
      <c r="G123" s="214"/>
    </row>
    <row r="125" spans="1:7" x14ac:dyDescent="0.2">
      <c r="A125" s="211" t="s">
        <v>374</v>
      </c>
    </row>
    <row r="126" spans="1:7" x14ac:dyDescent="0.2">
      <c r="A126" s="212" t="s">
        <v>234</v>
      </c>
      <c r="B126" s="213" t="s">
        <v>606</v>
      </c>
      <c r="C126" s="213" t="s">
        <v>607</v>
      </c>
      <c r="D126" s="213" t="s">
        <v>608</v>
      </c>
      <c r="E126" s="213" t="s">
        <v>609</v>
      </c>
      <c r="F126" s="213" t="s">
        <v>610</v>
      </c>
      <c r="G126" s="212"/>
    </row>
    <row r="127" spans="1:7" x14ac:dyDescent="0.2">
      <c r="A127" s="212" t="s">
        <v>343</v>
      </c>
      <c r="B127" s="213" t="s">
        <v>344</v>
      </c>
      <c r="C127" s="213" t="s">
        <v>344</v>
      </c>
      <c r="D127" s="213" t="s">
        <v>344</v>
      </c>
      <c r="E127" s="213" t="s">
        <v>344</v>
      </c>
      <c r="F127" s="213" t="s">
        <v>344</v>
      </c>
      <c r="G127" s="212"/>
    </row>
    <row r="128" spans="1:7" ht="25.5" x14ac:dyDescent="0.2">
      <c r="A128" s="212" t="s">
        <v>345</v>
      </c>
      <c r="B128" s="213" t="s">
        <v>346</v>
      </c>
      <c r="C128" s="213" t="s">
        <v>346</v>
      </c>
      <c r="D128" s="213" t="s">
        <v>346</v>
      </c>
      <c r="E128" s="213" t="s">
        <v>346</v>
      </c>
      <c r="F128" s="213" t="s">
        <v>346</v>
      </c>
      <c r="G128" s="212"/>
    </row>
    <row r="129" spans="1:7" x14ac:dyDescent="0.2">
      <c r="A129" s="212" t="s">
        <v>347</v>
      </c>
      <c r="B129" s="213" t="s">
        <v>348</v>
      </c>
      <c r="C129" s="213" t="s">
        <v>348</v>
      </c>
      <c r="D129" s="213" t="s">
        <v>348</v>
      </c>
      <c r="E129" s="213" t="s">
        <v>348</v>
      </c>
      <c r="F129" s="213" t="s">
        <v>348</v>
      </c>
      <c r="G129" s="212"/>
    </row>
    <row r="130" spans="1:7" x14ac:dyDescent="0.2">
      <c r="A130" s="212" t="s">
        <v>349</v>
      </c>
      <c r="B130" s="213" t="s">
        <v>350</v>
      </c>
      <c r="C130" s="213" t="s">
        <v>350</v>
      </c>
      <c r="D130" s="213" t="s">
        <v>350</v>
      </c>
      <c r="E130" s="213" t="s">
        <v>350</v>
      </c>
      <c r="F130" s="213" t="s">
        <v>350</v>
      </c>
      <c r="G130" s="212"/>
    </row>
    <row r="131" spans="1:7" x14ac:dyDescent="0.2">
      <c r="A131" s="214" t="s">
        <v>247</v>
      </c>
      <c r="B131" s="215">
        <v>35897</v>
      </c>
      <c r="C131" s="215">
        <v>30461</v>
      </c>
      <c r="D131" s="215">
        <v>8540</v>
      </c>
      <c r="E131" s="215">
        <v>47212</v>
      </c>
      <c r="F131" s="215">
        <v>66842</v>
      </c>
      <c r="G131" s="214"/>
    </row>
    <row r="132" spans="1:7" x14ac:dyDescent="0.2">
      <c r="A132" s="214" t="s">
        <v>659</v>
      </c>
      <c r="B132" s="215">
        <v>15485</v>
      </c>
      <c r="C132" s="215">
        <v>16463</v>
      </c>
      <c r="D132" s="215">
        <v>19643</v>
      </c>
      <c r="E132" s="215">
        <v>22716</v>
      </c>
      <c r="F132" s="215">
        <v>22963</v>
      </c>
      <c r="G132" s="214"/>
    </row>
    <row r="133" spans="1:7" x14ac:dyDescent="0.2">
      <c r="A133" s="214" t="s">
        <v>660</v>
      </c>
      <c r="B133" s="215">
        <v>524</v>
      </c>
      <c r="C133" s="215">
        <v>470</v>
      </c>
      <c r="D133" s="215">
        <v>690</v>
      </c>
      <c r="E133" s="215">
        <v>832</v>
      </c>
      <c r="F133" s="215">
        <v>873</v>
      </c>
      <c r="G133" s="214"/>
    </row>
    <row r="134" spans="1:7" x14ac:dyDescent="0.2">
      <c r="A134" s="214" t="s">
        <v>661</v>
      </c>
      <c r="B134" s="215">
        <v>694</v>
      </c>
      <c r="C134" s="215">
        <v>576</v>
      </c>
      <c r="D134" s="215">
        <v>3832</v>
      </c>
      <c r="E134" s="215">
        <v>784</v>
      </c>
      <c r="F134" s="215">
        <v>3263</v>
      </c>
      <c r="G134" s="214"/>
    </row>
    <row r="135" spans="1:7" x14ac:dyDescent="0.2">
      <c r="A135" s="214" t="s">
        <v>662</v>
      </c>
      <c r="B135" s="215">
        <v>4669</v>
      </c>
      <c r="C135" s="215">
        <v>4939</v>
      </c>
      <c r="D135" s="215">
        <v>4196</v>
      </c>
      <c r="E135" s="215">
        <v>4199</v>
      </c>
      <c r="F135" s="215">
        <v>4124</v>
      </c>
      <c r="G135" s="214"/>
    </row>
    <row r="136" spans="1:7" x14ac:dyDescent="0.2">
      <c r="A136" s="214" t="s">
        <v>663</v>
      </c>
      <c r="B136" s="131">
        <v>0</v>
      </c>
      <c r="C136" s="131">
        <v>0</v>
      </c>
      <c r="D136" s="131">
        <v>0</v>
      </c>
      <c r="E136" s="215">
        <v>40</v>
      </c>
      <c r="F136" s="215">
        <v>257</v>
      </c>
      <c r="G136" s="214"/>
    </row>
    <row r="137" spans="1:7" x14ac:dyDescent="0.2">
      <c r="A137" s="214" t="s">
        <v>534</v>
      </c>
      <c r="B137" s="215">
        <v>2120</v>
      </c>
      <c r="C137" s="215">
        <v>1285</v>
      </c>
      <c r="D137" s="215">
        <v>1176</v>
      </c>
      <c r="E137" s="215">
        <v>2884</v>
      </c>
      <c r="F137" s="215">
        <v>2635</v>
      </c>
      <c r="G137" s="214"/>
    </row>
    <row r="138" spans="1:7" x14ac:dyDescent="0.2">
      <c r="A138" s="214" t="s">
        <v>664</v>
      </c>
      <c r="B138" s="215">
        <v>837</v>
      </c>
      <c r="C138" s="215">
        <v>1089</v>
      </c>
      <c r="D138" s="215">
        <v>2127</v>
      </c>
      <c r="E138" s="215">
        <v>2060</v>
      </c>
      <c r="F138" s="215">
        <v>223</v>
      </c>
      <c r="G138" s="214"/>
    </row>
    <row r="139" spans="1:7" x14ac:dyDescent="0.2">
      <c r="A139" s="214" t="s">
        <v>535</v>
      </c>
      <c r="B139" s="215">
        <v>470</v>
      </c>
      <c r="C139" s="215">
        <v>1548</v>
      </c>
      <c r="D139" s="215">
        <v>7698</v>
      </c>
      <c r="E139" s="215">
        <v>13561</v>
      </c>
      <c r="F139" s="215">
        <v>1917</v>
      </c>
      <c r="G139" s="214"/>
    </row>
    <row r="140" spans="1:7" x14ac:dyDescent="0.2">
      <c r="A140" s="214" t="s">
        <v>540</v>
      </c>
      <c r="B140" s="215">
        <v>1525</v>
      </c>
      <c r="C140" s="215">
        <v>579</v>
      </c>
      <c r="D140" s="215">
        <v>1780</v>
      </c>
      <c r="E140" s="215">
        <v>5442</v>
      </c>
      <c r="F140" s="215">
        <v>3540</v>
      </c>
      <c r="G140" s="214"/>
    </row>
    <row r="141" spans="1:7" x14ac:dyDescent="0.2">
      <c r="A141" s="214" t="s">
        <v>594</v>
      </c>
      <c r="B141" s="215">
        <v>4220</v>
      </c>
      <c r="C141" s="215">
        <v>1950</v>
      </c>
      <c r="D141" s="215">
        <v>24147</v>
      </c>
      <c r="E141" s="215">
        <v>4581</v>
      </c>
      <c r="F141" s="215">
        <v>3552</v>
      </c>
      <c r="G141" s="214"/>
    </row>
    <row r="142" spans="1:7" x14ac:dyDescent="0.2">
      <c r="A142" s="214" t="s">
        <v>665</v>
      </c>
      <c r="B142" s="215">
        <v>5072</v>
      </c>
      <c r="C142" s="215">
        <v>10384</v>
      </c>
      <c r="D142" s="215">
        <v>7459</v>
      </c>
      <c r="E142" s="215">
        <v>9877</v>
      </c>
      <c r="F142" s="215">
        <v>1854</v>
      </c>
      <c r="G142" s="214"/>
    </row>
    <row r="143" spans="1:7" x14ac:dyDescent="0.2">
      <c r="A143" s="214" t="s">
        <v>666</v>
      </c>
      <c r="B143" s="215">
        <v>9803</v>
      </c>
      <c r="C143" s="131">
        <v>0</v>
      </c>
      <c r="D143" s="131">
        <v>0</v>
      </c>
      <c r="E143" s="131">
        <v>0</v>
      </c>
      <c r="F143" s="131">
        <v>0</v>
      </c>
      <c r="G143" s="214"/>
    </row>
    <row r="144" spans="1:7" x14ac:dyDescent="0.2">
      <c r="A144" s="214" t="s">
        <v>637</v>
      </c>
      <c r="B144" s="215">
        <v>1703</v>
      </c>
      <c r="C144" s="215">
        <v>680</v>
      </c>
      <c r="D144" s="215">
        <v>1602</v>
      </c>
      <c r="E144" s="215">
        <v>879</v>
      </c>
      <c r="F144" s="215">
        <v>991</v>
      </c>
      <c r="G144" s="214"/>
    </row>
    <row r="145" spans="1:7" x14ac:dyDescent="0.2">
      <c r="A145" s="214" t="s">
        <v>667</v>
      </c>
      <c r="B145" s="215">
        <v>8629</v>
      </c>
      <c r="C145" s="215">
        <v>7662</v>
      </c>
      <c r="D145" s="215">
        <v>28780</v>
      </c>
      <c r="E145" s="215">
        <v>8254</v>
      </c>
      <c r="F145" s="215">
        <v>233</v>
      </c>
      <c r="G145" s="214"/>
    </row>
    <row r="146" spans="1:7" x14ac:dyDescent="0.2">
      <c r="A146" s="214" t="s">
        <v>394</v>
      </c>
      <c r="B146" s="215">
        <v>53396</v>
      </c>
      <c r="C146" s="215">
        <v>60244</v>
      </c>
      <c r="D146" s="215">
        <v>35988</v>
      </c>
      <c r="E146" s="215">
        <v>72129</v>
      </c>
      <c r="F146" s="215">
        <v>93853</v>
      </c>
      <c r="G146" s="214"/>
    </row>
    <row r="147" spans="1:7" x14ac:dyDescent="0.2">
      <c r="A147" s="214" t="s">
        <v>668</v>
      </c>
      <c r="B147" s="215">
        <v>8306</v>
      </c>
      <c r="C147" s="215">
        <v>4354</v>
      </c>
      <c r="D147" s="215">
        <v>11096</v>
      </c>
      <c r="E147" s="215">
        <v>27297</v>
      </c>
      <c r="F147" s="215">
        <v>26534</v>
      </c>
      <c r="G147" s="214"/>
    </row>
    <row r="148" spans="1:7" x14ac:dyDescent="0.2">
      <c r="A148" s="214" t="s">
        <v>669</v>
      </c>
      <c r="B148" s="215">
        <v>218345</v>
      </c>
      <c r="C148" s="215">
        <v>157515</v>
      </c>
      <c r="D148" s="215">
        <v>15770</v>
      </c>
      <c r="E148" s="215">
        <v>110831</v>
      </c>
      <c r="F148" s="215">
        <v>116956</v>
      </c>
      <c r="G148" s="214"/>
    </row>
    <row r="149" spans="1:7" x14ac:dyDescent="0.2">
      <c r="A149" s="214" t="s">
        <v>670</v>
      </c>
      <c r="B149" s="215">
        <v>205375</v>
      </c>
      <c r="C149" s="215">
        <v>91023</v>
      </c>
      <c r="D149" s="215">
        <v>94403</v>
      </c>
      <c r="E149" s="215">
        <v>122989</v>
      </c>
      <c r="F149" s="215">
        <v>66927</v>
      </c>
      <c r="G149" s="214"/>
    </row>
    <row r="150" spans="1:7" x14ac:dyDescent="0.2">
      <c r="A150" s="214" t="s">
        <v>671</v>
      </c>
      <c r="B150" s="215">
        <v>1353</v>
      </c>
      <c r="C150" s="215">
        <v>298</v>
      </c>
      <c r="D150" s="215">
        <v>657</v>
      </c>
      <c r="E150" s="215">
        <v>290</v>
      </c>
      <c r="F150" s="215">
        <v>5650</v>
      </c>
      <c r="G150" s="214"/>
    </row>
    <row r="151" spans="1:7" x14ac:dyDescent="0.2">
      <c r="A151" s="214" t="s">
        <v>672</v>
      </c>
      <c r="B151" s="215">
        <v>4</v>
      </c>
      <c r="C151" s="215">
        <v>7</v>
      </c>
      <c r="D151" s="215">
        <v>6</v>
      </c>
      <c r="E151" s="131">
        <v>0</v>
      </c>
      <c r="F151" s="215">
        <v>442</v>
      </c>
      <c r="G151" s="214"/>
    </row>
    <row r="152" spans="1:7" x14ac:dyDescent="0.2">
      <c r="A152" s="214" t="s">
        <v>673</v>
      </c>
      <c r="B152" s="131">
        <v>0</v>
      </c>
      <c r="C152" s="131">
        <v>0</v>
      </c>
      <c r="D152" s="215">
        <v>31</v>
      </c>
      <c r="E152" s="215">
        <v>782</v>
      </c>
      <c r="F152" s="215">
        <v>4</v>
      </c>
      <c r="G152" s="214"/>
    </row>
    <row r="153" spans="1:7" x14ac:dyDescent="0.2">
      <c r="A153" s="214" t="s">
        <v>401</v>
      </c>
      <c r="B153" s="215">
        <v>22633</v>
      </c>
      <c r="C153" s="215">
        <v>71137</v>
      </c>
      <c r="D153" s="215">
        <v>66855</v>
      </c>
      <c r="E153" s="215">
        <v>14647</v>
      </c>
      <c r="F153" s="215">
        <v>81767</v>
      </c>
      <c r="G153" s="214"/>
    </row>
    <row r="154" spans="1:7" x14ac:dyDescent="0.2">
      <c r="A154" s="214" t="s">
        <v>559</v>
      </c>
      <c r="B154" s="215">
        <v>32592</v>
      </c>
      <c r="C154" s="215">
        <v>32577</v>
      </c>
      <c r="D154" s="215">
        <v>33731</v>
      </c>
      <c r="E154" s="215">
        <v>35432</v>
      </c>
      <c r="F154" s="215">
        <v>33572</v>
      </c>
      <c r="G154" s="214"/>
    </row>
    <row r="155" spans="1:7" x14ac:dyDescent="0.2">
      <c r="A155" s="214" t="s">
        <v>674</v>
      </c>
      <c r="B155" s="215">
        <v>9605</v>
      </c>
      <c r="C155" s="215">
        <v>13344</v>
      </c>
      <c r="D155" s="215">
        <v>38878</v>
      </c>
      <c r="E155" s="215">
        <v>42564</v>
      </c>
      <c r="F155" s="215">
        <v>6148</v>
      </c>
      <c r="G155" s="214"/>
    </row>
    <row r="156" spans="1:7" x14ac:dyDescent="0.2">
      <c r="A156" s="214" t="s">
        <v>675</v>
      </c>
      <c r="B156" s="131">
        <v>0</v>
      </c>
      <c r="C156" s="131">
        <v>0</v>
      </c>
      <c r="D156" s="215">
        <v>21000</v>
      </c>
      <c r="E156" s="215">
        <v>29500</v>
      </c>
      <c r="F156" s="131">
        <v>0</v>
      </c>
      <c r="G156" s="214"/>
    </row>
    <row r="157" spans="1:7" x14ac:dyDescent="0.2">
      <c r="A157" s="214" t="s">
        <v>676</v>
      </c>
      <c r="B157" s="131">
        <v>0</v>
      </c>
      <c r="C157" s="131">
        <v>0</v>
      </c>
      <c r="D157" s="215">
        <v>21000</v>
      </c>
      <c r="E157" s="215">
        <v>29500</v>
      </c>
      <c r="F157" s="131">
        <v>0</v>
      </c>
      <c r="G157" s="214"/>
    </row>
    <row r="158" spans="1:7" x14ac:dyDescent="0.2">
      <c r="A158" s="214" t="s">
        <v>677</v>
      </c>
      <c r="B158" s="215">
        <v>626</v>
      </c>
      <c r="C158" s="215">
        <v>570</v>
      </c>
      <c r="D158" s="215">
        <v>484</v>
      </c>
      <c r="E158" s="215">
        <v>501</v>
      </c>
      <c r="F158" s="215">
        <v>488</v>
      </c>
      <c r="G158" s="214"/>
    </row>
    <row r="159" spans="1:7" x14ac:dyDescent="0.2">
      <c r="A159" s="214" t="s">
        <v>663</v>
      </c>
      <c r="B159" s="131">
        <v>0</v>
      </c>
      <c r="C159" s="131">
        <v>0</v>
      </c>
      <c r="D159" s="131">
        <v>0</v>
      </c>
      <c r="E159" s="215">
        <v>40</v>
      </c>
      <c r="F159" s="215">
        <v>257</v>
      </c>
      <c r="G159" s="214"/>
    </row>
    <row r="160" spans="1:7" x14ac:dyDescent="0.2">
      <c r="A160" s="214" t="s">
        <v>678</v>
      </c>
      <c r="B160" s="131">
        <v>0</v>
      </c>
      <c r="C160" s="215">
        <v>189</v>
      </c>
      <c r="D160" s="215">
        <v>95</v>
      </c>
      <c r="E160" s="215">
        <v>230</v>
      </c>
      <c r="F160" s="131">
        <v>0</v>
      </c>
      <c r="G160" s="214"/>
    </row>
    <row r="161" spans="1:7" x14ac:dyDescent="0.2">
      <c r="A161" s="214" t="s">
        <v>414</v>
      </c>
      <c r="B161" s="215">
        <v>41571</v>
      </c>
      <c r="C161" s="215">
        <v>45162</v>
      </c>
      <c r="D161" s="215">
        <v>72030</v>
      </c>
      <c r="E161" s="215">
        <v>77305</v>
      </c>
      <c r="F161" s="215">
        <v>38975</v>
      </c>
      <c r="G161" s="214"/>
    </row>
    <row r="162" spans="1:7" x14ac:dyDescent="0.2">
      <c r="A162" s="214" t="s">
        <v>415</v>
      </c>
      <c r="B162" s="215">
        <v>10808</v>
      </c>
      <c r="C162" s="215">
        <v>56055</v>
      </c>
      <c r="D162" s="215">
        <v>30813</v>
      </c>
      <c r="E162" s="215">
        <v>19823</v>
      </c>
      <c r="F162" s="215">
        <v>26889</v>
      </c>
      <c r="G162" s="214"/>
    </row>
    <row r="163" spans="1:7" x14ac:dyDescent="0.2">
      <c r="A163" s="214" t="s">
        <v>679</v>
      </c>
      <c r="B163" s="215">
        <v>25209</v>
      </c>
      <c r="C163" s="215">
        <v>81264</v>
      </c>
      <c r="D163" s="215">
        <v>47234</v>
      </c>
      <c r="E163" s="215">
        <v>67057</v>
      </c>
      <c r="F163" s="215">
        <v>93946</v>
      </c>
      <c r="G163" s="214"/>
    </row>
    <row r="164" spans="1:7" x14ac:dyDescent="0.2">
      <c r="A164" s="214" t="s">
        <v>680</v>
      </c>
      <c r="B164" s="215">
        <v>14401</v>
      </c>
      <c r="C164" s="215">
        <v>25209</v>
      </c>
      <c r="D164" s="215">
        <v>78047</v>
      </c>
      <c r="E164" s="215">
        <v>47234</v>
      </c>
      <c r="F164" s="215">
        <v>67057</v>
      </c>
      <c r="G164" s="214"/>
    </row>
    <row r="165" spans="1:7" x14ac:dyDescent="0.2">
      <c r="A165" s="214" t="s">
        <v>681</v>
      </c>
      <c r="B165" s="131">
        <v>0</v>
      </c>
      <c r="C165" s="131">
        <v>0</v>
      </c>
      <c r="D165" s="215">
        <v>4356</v>
      </c>
      <c r="E165" s="215">
        <v>14118</v>
      </c>
      <c r="F165" s="215">
        <v>27198</v>
      </c>
      <c r="G165" s="2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DB7D-6586-46F2-9A25-D2A0E49297EC}">
  <sheetPr>
    <tabColor theme="4" tint="0.79998168889431442"/>
  </sheetPr>
  <dimension ref="B1:AI703"/>
  <sheetViews>
    <sheetView showGridLines="0" tabSelected="1" zoomScale="85" zoomScaleNormal="85" workbookViewId="0">
      <pane xSplit="3" ySplit="46" topLeftCell="D179" activePane="bottomRight" state="frozen"/>
      <selection pane="topRight" activeCell="L1" sqref="L1"/>
      <selection pane="bottomLeft" activeCell="L1" sqref="L1"/>
      <selection pane="bottomRight" activeCell="H78" sqref="H78"/>
    </sheetView>
  </sheetViews>
  <sheetFormatPr defaultColWidth="9.140625" defaultRowHeight="15" outlineLevelRow="3" outlineLevelCol="2" x14ac:dyDescent="0.25"/>
  <cols>
    <col min="1" max="1" width="2.7109375" style="19" customWidth="1"/>
    <col min="2" max="2" width="61.28515625" style="19" customWidth="1"/>
    <col min="3" max="3" width="2.7109375" customWidth="1"/>
    <col min="4" max="8" width="15.7109375" style="25" customWidth="1"/>
    <col min="9" max="11" width="12.7109375" style="25" hidden="1" customWidth="1" outlineLevel="2"/>
    <col min="12" max="12" width="2.7109375" customWidth="1" collapsed="1"/>
    <col min="13" max="17" width="15.7109375" style="25" customWidth="1"/>
    <col min="18" max="19" width="2.7109375" customWidth="1"/>
    <col min="20" max="20" width="14.28515625" hidden="1" customWidth="1" outlineLevel="1"/>
    <col min="21" max="24" width="12.7109375" hidden="1" customWidth="1" outlineLevel="1"/>
    <col min="25" max="25" width="2.7109375" hidden="1" customWidth="1" outlineLevel="1"/>
    <col min="26" max="30" width="12.7109375" style="19" hidden="1" customWidth="1" outlineLevel="1"/>
    <col min="31" max="31" width="12" style="19" customWidth="1" collapsed="1"/>
    <col min="32" max="194" width="12" style="19" customWidth="1"/>
    <col min="195" max="16384" width="9.140625" style="19"/>
  </cols>
  <sheetData>
    <row r="1" spans="2:28" ht="6.95" customHeight="1" x14ac:dyDescent="0.25"/>
    <row r="2" spans="2:28" hidden="1" outlineLevel="1" x14ac:dyDescent="0.25">
      <c r="B2" s="192" t="s">
        <v>682</v>
      </c>
      <c r="D2" s="194" t="s">
        <v>62</v>
      </c>
      <c r="I2" s="91"/>
      <c r="J2" s="79"/>
      <c r="K2" s="67"/>
      <c r="M2" s="194" t="s">
        <v>213</v>
      </c>
      <c r="N2" s="194" t="s">
        <v>214</v>
      </c>
      <c r="O2" s="194" t="s">
        <v>215</v>
      </c>
      <c r="P2" s="194" t="s">
        <v>216</v>
      </c>
      <c r="Q2" s="194" t="s">
        <v>217</v>
      </c>
    </row>
    <row r="3" spans="2:28" collapsed="1" x14ac:dyDescent="0.25"/>
    <row r="4" spans="2:28" x14ac:dyDescent="0.25">
      <c r="Z4" s="25"/>
      <c r="AA4" s="25"/>
      <c r="AB4" s="25"/>
    </row>
    <row r="6" spans="2:28" ht="6.95" customHeight="1" x14ac:dyDescent="0.25"/>
    <row r="7" spans="2:28" s="28" customFormat="1" ht="23.25" x14ac:dyDescent="0.35">
      <c r="B7" s="29" t="s">
        <v>683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/>
      <c r="S7"/>
      <c r="T7"/>
      <c r="U7"/>
      <c r="V7"/>
      <c r="W7"/>
      <c r="X7"/>
      <c r="Y7"/>
    </row>
    <row r="8" spans="2:28" s="48" customFormat="1" ht="6.95" customHeight="1" x14ac:dyDescent="0.25">
      <c r="B8" s="250"/>
      <c r="C8" s="256"/>
      <c r="D8" s="49"/>
      <c r="E8" s="49"/>
      <c r="F8" s="49"/>
      <c r="G8" s="49"/>
      <c r="H8" s="49"/>
      <c r="I8" s="49"/>
      <c r="J8" s="49"/>
      <c r="K8" s="49"/>
      <c r="L8" s="256"/>
      <c r="M8" s="49"/>
      <c r="N8" s="49"/>
      <c r="O8" s="49"/>
      <c r="P8" s="49"/>
      <c r="Q8" s="49"/>
      <c r="R8"/>
      <c r="S8"/>
      <c r="T8"/>
      <c r="U8"/>
      <c r="V8"/>
      <c r="W8"/>
      <c r="X8"/>
      <c r="Y8"/>
    </row>
    <row r="9" spans="2:28" s="48" customFormat="1" ht="6.95" customHeight="1" x14ac:dyDescent="0.25">
      <c r="B9" s="250"/>
      <c r="C9" s="256"/>
      <c r="D9" s="49"/>
      <c r="E9" s="49"/>
      <c r="F9" s="49"/>
      <c r="G9" s="49"/>
      <c r="H9" s="49"/>
      <c r="I9" s="49"/>
      <c r="J9" s="49"/>
      <c r="K9" s="49"/>
      <c r="L9" s="256"/>
      <c r="M9" s="49"/>
      <c r="N9" s="49"/>
      <c r="O9" s="49"/>
      <c r="P9" s="49"/>
      <c r="Q9" s="49"/>
      <c r="R9"/>
      <c r="S9"/>
      <c r="T9"/>
      <c r="U9"/>
      <c r="V9"/>
      <c r="W9"/>
      <c r="X9"/>
      <c r="Y9"/>
    </row>
    <row r="10" spans="2:28" s="22" customFormat="1" hidden="1" outlineLevel="1" x14ac:dyDescent="0.25">
      <c r="B10" s="257" t="s">
        <v>220</v>
      </c>
      <c r="C10" s="255"/>
      <c r="D10" s="53">
        <f>D46</f>
        <v>45657</v>
      </c>
      <c r="E10" s="53">
        <f>E46</f>
        <v>45291</v>
      </c>
      <c r="F10" s="53">
        <f>F46</f>
        <v>44926</v>
      </c>
      <c r="G10" s="53">
        <f>G46</f>
        <v>44561</v>
      </c>
      <c r="H10" s="53">
        <f>H46</f>
        <v>44196</v>
      </c>
      <c r="I10" s="94" t="s">
        <v>221</v>
      </c>
      <c r="J10" s="82" t="s">
        <v>222</v>
      </c>
      <c r="K10" s="70" t="s">
        <v>223</v>
      </c>
      <c r="L10" s="255"/>
      <c r="M10" s="53">
        <f>M46</f>
        <v>43830</v>
      </c>
      <c r="N10" s="53">
        <f>N46</f>
        <v>43465</v>
      </c>
      <c r="O10" s="53">
        <f>O46</f>
        <v>43100</v>
      </c>
      <c r="P10" s="53">
        <f>P46</f>
        <v>42735</v>
      </c>
      <c r="Q10" s="53" t="s">
        <v>224</v>
      </c>
      <c r="R10"/>
      <c r="S10"/>
      <c r="T10"/>
      <c r="U10"/>
      <c r="V10"/>
      <c r="W10"/>
      <c r="X10"/>
      <c r="Y10"/>
    </row>
    <row r="11" spans="2:28" hidden="1" outlineLevel="2" x14ac:dyDescent="0.25">
      <c r="B11" s="251" t="str">
        <f>B48 &amp; " growth % YoY"</f>
        <v>New vehicle retail sales growth % YoY</v>
      </c>
      <c r="C11" s="255"/>
      <c r="D11" s="258">
        <f t="shared" ref="D11:H15" ca="1" si="0">AVERAGE($M11:$P11)</f>
        <v>1.2809604428651089E-2</v>
      </c>
      <c r="E11" s="258">
        <f t="shared" ca="1" si="0"/>
        <v>1.2809604428651089E-2</v>
      </c>
      <c r="F11" s="258">
        <f t="shared" ca="1" si="0"/>
        <v>1.2809604428651089E-2</v>
      </c>
      <c r="G11" s="258">
        <f t="shared" ca="1" si="0"/>
        <v>1.2809604428651089E-2</v>
      </c>
      <c r="H11" s="258">
        <f t="shared" ca="1" si="0"/>
        <v>1.2809604428651089E-2</v>
      </c>
      <c r="I11" s="259"/>
      <c r="J11" s="259"/>
      <c r="K11" s="259"/>
      <c r="L11" s="255"/>
      <c r="M11" s="260">
        <f t="shared" ref="M11:P15" ca="1" si="1">M48 / N48 - 1</f>
        <v>2.1472420924095958E-2</v>
      </c>
      <c r="N11" s="260">
        <f t="shared" ca="1" si="1"/>
        <v>3.8716816854027503E-3</v>
      </c>
      <c r="O11" s="260">
        <f t="shared" ca="1" si="1"/>
        <v>1.8434438871499204E-2</v>
      </c>
      <c r="P11" s="260">
        <f t="shared" ca="1" si="1"/>
        <v>7.4598762336064439E-3</v>
      </c>
      <c r="Q11" s="255"/>
    </row>
    <row r="12" spans="2:28" hidden="1" outlineLevel="2" x14ac:dyDescent="0.25">
      <c r="B12" s="251" t="str">
        <f>B49 &amp; " growth % YoY"</f>
        <v>Used vehicle retail sales growth % YoY</v>
      </c>
      <c r="C12" s="255"/>
      <c r="D12" s="258">
        <f t="shared" ca="1" si="0"/>
        <v>6.3612216940010458E-2</v>
      </c>
      <c r="E12" s="258">
        <f t="shared" ca="1" si="0"/>
        <v>6.3612216940010458E-2</v>
      </c>
      <c r="F12" s="258">
        <f t="shared" ca="1" si="0"/>
        <v>6.3612216940010458E-2</v>
      </c>
      <c r="G12" s="258">
        <f t="shared" ca="1" si="0"/>
        <v>6.3612216940010458E-2</v>
      </c>
      <c r="H12" s="258">
        <f t="shared" ca="1" si="0"/>
        <v>6.3612216940010458E-2</v>
      </c>
      <c r="I12" s="259"/>
      <c r="J12" s="259"/>
      <c r="K12" s="259"/>
      <c r="L12" s="255"/>
      <c r="M12" s="260">
        <f t="shared" ca="1" si="1"/>
        <v>6.3337197219265562E-2</v>
      </c>
      <c r="N12" s="260">
        <f t="shared" ca="1" si="1"/>
        <v>0.13114892321719362</v>
      </c>
      <c r="O12" s="260">
        <f t="shared" ca="1" si="1"/>
        <v>1.4966387002563364E-2</v>
      </c>
      <c r="P12" s="260">
        <f t="shared" ca="1" si="1"/>
        <v>4.499636032101928E-2</v>
      </c>
      <c r="Q12" s="255"/>
    </row>
    <row r="13" spans="2:28" hidden="1" outlineLevel="2" x14ac:dyDescent="0.25">
      <c r="B13" s="251" t="str">
        <f>B50 &amp; " growth % YoY"</f>
        <v>Used vehicle wholesale sales growth % YoY</v>
      </c>
      <c r="C13" s="255"/>
      <c r="D13" s="258">
        <f t="shared" ca="1" si="0"/>
        <v>-2.6988531523339437E-2</v>
      </c>
      <c r="E13" s="258">
        <f t="shared" ca="1" si="0"/>
        <v>-2.6988531523339437E-2</v>
      </c>
      <c r="F13" s="258">
        <f t="shared" ca="1" si="0"/>
        <v>-2.6988531523339437E-2</v>
      </c>
      <c r="G13" s="258">
        <f t="shared" ca="1" si="0"/>
        <v>-2.6988531523339437E-2</v>
      </c>
      <c r="H13" s="258">
        <f t="shared" ca="1" si="0"/>
        <v>-2.6988531523339437E-2</v>
      </c>
      <c r="I13" s="259"/>
      <c r="J13" s="259"/>
      <c r="K13" s="259"/>
      <c r="L13" s="255"/>
      <c r="M13" s="260">
        <f t="shared" ca="1" si="1"/>
        <v>-3.8896029222755923E-2</v>
      </c>
      <c r="N13" s="260">
        <f t="shared" ca="1" si="1"/>
        <v>-7.6455006622185517E-2</v>
      </c>
      <c r="O13" s="260">
        <f t="shared" ca="1" si="1"/>
        <v>-4.2128785183009887E-3</v>
      </c>
      <c r="P13" s="260">
        <f t="shared" ca="1" si="1"/>
        <v>1.160978826988468E-2</v>
      </c>
      <c r="Q13" s="255"/>
    </row>
    <row r="14" spans="2:28" hidden="1" outlineLevel="2" x14ac:dyDescent="0.25">
      <c r="B14" s="251" t="str">
        <f>B51 &amp; " growth % YoY"</f>
        <v>Parts &amp; service sales growth % YoY</v>
      </c>
      <c r="C14" s="255"/>
      <c r="D14" s="258">
        <f t="shared" ca="1" si="0"/>
        <v>6.220087755420739E-2</v>
      </c>
      <c r="E14" s="258">
        <f t="shared" ca="1" si="0"/>
        <v>6.220087755420739E-2</v>
      </c>
      <c r="F14" s="258">
        <f t="shared" ca="1" si="0"/>
        <v>6.220087755420739E-2</v>
      </c>
      <c r="G14" s="258">
        <f t="shared" ca="1" si="0"/>
        <v>6.220087755420739E-2</v>
      </c>
      <c r="H14" s="258">
        <f t="shared" ca="1" si="0"/>
        <v>6.220087755420739E-2</v>
      </c>
      <c r="I14" s="259"/>
      <c r="J14" s="259"/>
      <c r="K14" s="259"/>
      <c r="L14" s="255"/>
      <c r="M14" s="260">
        <f t="shared" ca="1" si="1"/>
        <v>6.5715098359857338E-2</v>
      </c>
      <c r="N14" s="260">
        <f t="shared" ca="1" si="1"/>
        <v>5.8935062838556984E-2</v>
      </c>
      <c r="O14" s="260">
        <f t="shared" ca="1" si="1"/>
        <v>6.082975833797799E-2</v>
      </c>
      <c r="P14" s="260">
        <f t="shared" ca="1" si="1"/>
        <v>6.3323590680437247E-2</v>
      </c>
      <c r="Q14" s="255"/>
    </row>
    <row r="15" spans="2:28" hidden="1" outlineLevel="2" x14ac:dyDescent="0.25">
      <c r="B15" s="251" t="str">
        <f>B52 &amp; " growth % YoY"</f>
        <v>Finance, insurance &amp; other revenues, net growth % YoY</v>
      </c>
      <c r="C15" s="255"/>
      <c r="D15" s="258">
        <f t="shared" ca="1" si="0"/>
        <v>5.09100919144021E-2</v>
      </c>
      <c r="E15" s="258">
        <f t="shared" ca="1" si="0"/>
        <v>5.09100919144021E-2</v>
      </c>
      <c r="F15" s="258">
        <f t="shared" ca="1" si="0"/>
        <v>5.09100919144021E-2</v>
      </c>
      <c r="G15" s="258">
        <f t="shared" ca="1" si="0"/>
        <v>5.09100919144021E-2</v>
      </c>
      <c r="H15" s="258">
        <f t="shared" ca="1" si="0"/>
        <v>5.09100919144021E-2</v>
      </c>
      <c r="I15" s="259"/>
      <c r="J15" s="259"/>
      <c r="K15" s="259"/>
      <c r="L15" s="255"/>
      <c r="M15" s="260">
        <f t="shared" ca="1" si="1"/>
        <v>6.5133820940286968E-2</v>
      </c>
      <c r="N15" s="260">
        <f t="shared" ca="1" si="1"/>
        <v>8.9628952778775028E-2</v>
      </c>
      <c r="O15" s="260">
        <f t="shared" ca="1" si="1"/>
        <v>1.9845288526912919E-2</v>
      </c>
      <c r="P15" s="260">
        <f t="shared" ca="1" si="1"/>
        <v>2.9032305411633486E-2</v>
      </c>
      <c r="Q15" s="255"/>
    </row>
    <row r="16" spans="2:28" customFormat="1" ht="6.95" hidden="1" customHeight="1" outlineLevel="2" x14ac:dyDescent="0.25">
      <c r="B16" s="255"/>
      <c r="C16" s="255"/>
      <c r="D16" s="255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</row>
    <row r="17" spans="2:17" hidden="1" outlineLevel="2" x14ac:dyDescent="0.25">
      <c r="B17" s="251" t="str">
        <f>B54 &amp; " growth % YoY"</f>
        <v>Cost of New vehicle retail sales growth % YoY</v>
      </c>
      <c r="C17" s="255"/>
      <c r="D17" s="295">
        <f t="shared" ref="D17:H20" ca="1" si="2">$M17</f>
        <v>0.9523605897911025</v>
      </c>
      <c r="E17" s="295">
        <f t="shared" ca="1" si="2"/>
        <v>0.9523605897911025</v>
      </c>
      <c r="F17" s="295">
        <f t="shared" ca="1" si="2"/>
        <v>0.9523605897911025</v>
      </c>
      <c r="G17" s="295">
        <f t="shared" ca="1" si="2"/>
        <v>0.9523605897911025</v>
      </c>
      <c r="H17" s="295">
        <f t="shared" ca="1" si="2"/>
        <v>0.9523605897911025</v>
      </c>
      <c r="I17" s="259"/>
      <c r="J17" s="259"/>
      <c r="K17" s="259"/>
      <c r="L17" s="255"/>
      <c r="M17" s="260">
        <f t="shared" ref="M17:P20" ca="1" si="3">M54 / M48</f>
        <v>0.9523605897911025</v>
      </c>
      <c r="N17" s="260">
        <f t="shared" ca="1" si="3"/>
        <v>0.94970872966531217</v>
      </c>
      <c r="O17" s="260">
        <f t="shared" ca="1" si="3"/>
        <v>0.9477055007924442</v>
      </c>
      <c r="P17" s="260">
        <f t="shared" ca="1" si="3"/>
        <v>0.94767216748055561</v>
      </c>
      <c r="Q17" s="255"/>
    </row>
    <row r="18" spans="2:17" hidden="1" outlineLevel="2" x14ac:dyDescent="0.25">
      <c r="B18" s="251" t="str">
        <f>B55 &amp; " growth % YoY"</f>
        <v>Cost of Used vehicle retail sales growth % YoY</v>
      </c>
      <c r="C18" s="255"/>
      <c r="D18" s="295">
        <f t="shared" ca="1" si="2"/>
        <v>0.94020673676706468</v>
      </c>
      <c r="E18" s="295">
        <f t="shared" ca="1" si="2"/>
        <v>0.94020673676706468</v>
      </c>
      <c r="F18" s="295">
        <f t="shared" ca="1" si="2"/>
        <v>0.94020673676706468</v>
      </c>
      <c r="G18" s="295">
        <f t="shared" ca="1" si="2"/>
        <v>0.94020673676706468</v>
      </c>
      <c r="H18" s="295">
        <f t="shared" ca="1" si="2"/>
        <v>0.94020673676706468</v>
      </c>
      <c r="I18" s="259"/>
      <c r="J18" s="259"/>
      <c r="K18" s="259"/>
      <c r="L18" s="255"/>
      <c r="M18" s="260">
        <f t="shared" ca="1" si="3"/>
        <v>0.94020673676706468</v>
      </c>
      <c r="N18" s="260">
        <f t="shared" ca="1" si="3"/>
        <v>0.94127482967843412</v>
      </c>
      <c r="O18" s="260">
        <f t="shared" ca="1" si="3"/>
        <v>0.93656452729667106</v>
      </c>
      <c r="P18" s="260">
        <f t="shared" ca="1" si="3"/>
        <v>0.93382958995370435</v>
      </c>
      <c r="Q18" s="255"/>
    </row>
    <row r="19" spans="2:17" hidden="1" outlineLevel="2" x14ac:dyDescent="0.25">
      <c r="B19" s="251" t="str">
        <f>B56 &amp; " growth % YoY"</f>
        <v>Cost of Used vehicle wholesale sales growth % YoY</v>
      </c>
      <c r="C19" s="255"/>
      <c r="D19" s="295">
        <f t="shared" ca="1" si="2"/>
        <v>0.99690315315315314</v>
      </c>
      <c r="E19" s="295">
        <f t="shared" ca="1" si="2"/>
        <v>0.99690315315315314</v>
      </c>
      <c r="F19" s="295">
        <f t="shared" ca="1" si="2"/>
        <v>0.99690315315315314</v>
      </c>
      <c r="G19" s="295">
        <f t="shared" ca="1" si="2"/>
        <v>0.99690315315315314</v>
      </c>
      <c r="H19" s="295">
        <f t="shared" ca="1" si="2"/>
        <v>0.99690315315315314</v>
      </c>
      <c r="I19" s="259"/>
      <c r="J19" s="259"/>
      <c r="K19" s="259"/>
      <c r="L19" s="255"/>
      <c r="M19" s="260">
        <f t="shared" ca="1" si="3"/>
        <v>0.99690315315315314</v>
      </c>
      <c r="N19" s="260">
        <f t="shared" ca="1" si="3"/>
        <v>0.99541365081512545</v>
      </c>
      <c r="O19" s="260">
        <f t="shared" ca="1" si="3"/>
        <v>1.0068520878626583</v>
      </c>
      <c r="P19" s="260">
        <f t="shared" ca="1" si="3"/>
        <v>1.0110535182388027</v>
      </c>
      <c r="Q19" s="255"/>
    </row>
    <row r="20" spans="2:17" hidden="1" outlineLevel="2" x14ac:dyDescent="0.25">
      <c r="B20" s="251" t="str">
        <f>B57 &amp; " growth % YoY"</f>
        <v>Cost of Parts &amp; service sales growth % YoY</v>
      </c>
      <c r="C20" s="255"/>
      <c r="D20" s="295">
        <f t="shared" ca="1" si="2"/>
        <v>0.46026490066225167</v>
      </c>
      <c r="E20" s="295">
        <f t="shared" ca="1" si="2"/>
        <v>0.46026490066225167</v>
      </c>
      <c r="F20" s="295">
        <f t="shared" ca="1" si="2"/>
        <v>0.46026490066225167</v>
      </c>
      <c r="G20" s="295">
        <f t="shared" ca="1" si="2"/>
        <v>0.46026490066225167</v>
      </c>
      <c r="H20" s="295">
        <f t="shared" ca="1" si="2"/>
        <v>0.46026490066225167</v>
      </c>
      <c r="I20" s="259"/>
      <c r="J20" s="259"/>
      <c r="K20" s="259"/>
      <c r="L20" s="255"/>
      <c r="M20" s="260">
        <f t="shared" ca="1" si="3"/>
        <v>0.46026490066225167</v>
      </c>
      <c r="N20" s="260">
        <f t="shared" ca="1" si="3"/>
        <v>0.46421491027172912</v>
      </c>
      <c r="O20" s="260">
        <f t="shared" ca="1" si="3"/>
        <v>0.46212870843148746</v>
      </c>
      <c r="P20" s="260">
        <f t="shared" ca="1" si="3"/>
        <v>0.4608766937787549</v>
      </c>
      <c r="Q20" s="255"/>
    </row>
    <row r="21" spans="2:17" customFormat="1" ht="6.95" hidden="1" customHeight="1" outlineLevel="2" x14ac:dyDescent="0.25">
      <c r="B21" s="255"/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</row>
    <row r="22" spans="2:17" hidden="1" outlineLevel="2" x14ac:dyDescent="0.25">
      <c r="B22" s="251" t="str">
        <f>B60 &amp; " Trends"</f>
        <v>Selling, general &amp; administrative expenses Trends</v>
      </c>
      <c r="C22" s="255"/>
      <c r="D22" s="295">
        <f t="shared" ref="D22:H24" ca="1" si="4">AVERAGE($M22:$P22)</f>
        <v>0.11462504878869642</v>
      </c>
      <c r="E22" s="295">
        <f t="shared" ca="1" si="4"/>
        <v>0.11462504878869642</v>
      </c>
      <c r="F22" s="295">
        <f t="shared" ca="1" si="4"/>
        <v>0.11462504878869642</v>
      </c>
      <c r="G22" s="295">
        <f t="shared" ca="1" si="4"/>
        <v>0.11462504878869642</v>
      </c>
      <c r="H22" s="295">
        <f ca="1">AVERAGE($M22:$P22)</f>
        <v>0.11462504878869642</v>
      </c>
      <c r="I22" s="279">
        <f ca="1">SLOPE($M22:$P22, $M$10:$P$10)</f>
        <v>4.6803021436941246E-6</v>
      </c>
      <c r="J22" s="279">
        <f ca="1">INTERCEPT($M22:$P22, $M$10:$P$10)</f>
        <v>-8.7950128745744538E-2</v>
      </c>
      <c r="K22" s="262">
        <f ca="1">RSQ($M22:$P22, $M$10:$P$10)</f>
        <v>0.86197328820583596</v>
      </c>
      <c r="L22" s="255"/>
      <c r="M22" s="260">
        <f ca="1">M60 / SUM(M$48:M$51)</f>
        <v>0.11765215357832651</v>
      </c>
      <c r="N22" s="260">
        <f t="shared" ref="N22:P22" ca="1" si="5">N60 / SUM(N$48:N$51)</f>
        <v>0.11434056604578538</v>
      </c>
      <c r="O22" s="260">
        <f t="shared" ca="1" si="5"/>
        <v>0.11465425131787006</v>
      </c>
      <c r="P22" s="260">
        <f t="shared" ca="1" si="5"/>
        <v>0.11185322421280376</v>
      </c>
      <c r="Q22" s="255"/>
    </row>
    <row r="23" spans="2:17" hidden="1" outlineLevel="2" x14ac:dyDescent="0.25">
      <c r="B23" s="251" t="str">
        <f>B61 &amp; " Trends"</f>
        <v>Depreciation &amp; amortization expense Trends</v>
      </c>
      <c r="C23" s="255"/>
      <c r="D23" s="295">
        <f t="shared" ca="1" si="4"/>
        <v>5.6343406907853593E-3</v>
      </c>
      <c r="E23" s="295">
        <f t="shared" ca="1" si="4"/>
        <v>5.6343406907853593E-3</v>
      </c>
      <c r="F23" s="295">
        <f t="shared" ca="1" si="4"/>
        <v>5.6343406907853593E-3</v>
      </c>
      <c r="G23" s="295">
        <f t="shared" ca="1" si="4"/>
        <v>5.6343406907853593E-3</v>
      </c>
      <c r="H23" s="295">
        <f t="shared" ca="1" si="4"/>
        <v>5.6343406907853593E-3</v>
      </c>
      <c r="I23" s="279">
        <f ca="1">SLOPE($M23:$P23, $M$10:$P$10)</f>
        <v>1.2400547792325543E-6</v>
      </c>
      <c r="J23" s="279">
        <f ca="1">INTERCEPT($M23:$P23, $M$10:$P$10)</f>
        <v>-4.8038330291347672E-2</v>
      </c>
      <c r="K23" s="262">
        <f ca="1">RSQ($M23:$P23, $M$10:$P$10)</f>
        <v>0.95975870922774631</v>
      </c>
      <c r="L23" s="255"/>
      <c r="M23" s="260">
        <f t="shared" ref="M23:P23" ca="1" si="6">M61 / SUM(M$48:M$51)</f>
        <v>6.2013355390225103E-3</v>
      </c>
      <c r="N23" s="260">
        <f t="shared" ca="1" si="6"/>
        <v>6.0239421838070286E-3</v>
      </c>
      <c r="O23" s="260">
        <f t="shared" ca="1" si="6"/>
        <v>5.4172531321299792E-3</v>
      </c>
      <c r="P23" s="260">
        <f t="shared" ca="1" si="6"/>
        <v>4.8948319081819191E-3</v>
      </c>
      <c r="Q23" s="255"/>
    </row>
    <row r="24" spans="2:17" hidden="1" outlineLevel="2" x14ac:dyDescent="0.25">
      <c r="B24" s="251" t="str">
        <f>B62 &amp; " Trends"</f>
        <v>Asset impairments Trends</v>
      </c>
      <c r="C24" s="255"/>
      <c r="D24" s="295">
        <f t="shared" ca="1" si="4"/>
        <v>2.7063342388840665E-3</v>
      </c>
      <c r="E24" s="295">
        <f t="shared" ca="1" si="4"/>
        <v>2.7063342388840665E-3</v>
      </c>
      <c r="F24" s="295">
        <f t="shared" ca="1" si="4"/>
        <v>2.7063342388840665E-3</v>
      </c>
      <c r="G24" s="295">
        <f t="shared" ca="1" si="4"/>
        <v>2.7063342388840665E-3</v>
      </c>
      <c r="H24" s="295">
        <f t="shared" ca="1" si="4"/>
        <v>2.7063342388840665E-3</v>
      </c>
      <c r="I24" s="279"/>
      <c r="J24" s="279"/>
      <c r="K24" s="262"/>
      <c r="L24" s="255"/>
      <c r="M24" s="260">
        <f t="shared" ref="M24:P24" ca="1" si="7">M62 / SUM(M$48:M$51)</f>
        <v>1.9227604604231806E-3</v>
      </c>
      <c r="N24" s="260">
        <f t="shared" ca="1" si="7"/>
        <v>3.9413844468764551E-3</v>
      </c>
      <c r="O24" s="260">
        <f t="shared" ca="1" si="7"/>
        <v>1.823890838085601E-3</v>
      </c>
      <c r="P24" s="260">
        <f t="shared" ca="1" si="7"/>
        <v>3.1373012101510297E-3</v>
      </c>
      <c r="Q24" s="255"/>
    </row>
    <row r="25" spans="2:17" hidden="1" outlineLevel="2" x14ac:dyDescent="0.25">
      <c r="B25" s="251" t="str">
        <f>B64 &amp; " Trends"</f>
        <v>Floorplan interest expense Trends</v>
      </c>
      <c r="C25" s="255"/>
      <c r="D25" s="296">
        <f t="shared" ref="D25:H26" ca="1" si="8">ROUND($J25 + $I25 * D$10, -5)</f>
        <v>92100000</v>
      </c>
      <c r="E25" s="296">
        <f t="shared" ca="1" si="8"/>
        <v>86400000</v>
      </c>
      <c r="F25" s="296">
        <f t="shared" ca="1" si="8"/>
        <v>80600000</v>
      </c>
      <c r="G25" s="296">
        <f t="shared" ca="1" si="8"/>
        <v>74800000</v>
      </c>
      <c r="H25" s="296">
        <f t="shared" ca="1" si="8"/>
        <v>69100000</v>
      </c>
      <c r="I25" s="279">
        <f ca="1">SLOPE($M25:$P25, $M$10:$P$10)</f>
        <v>15761.369863013699</v>
      </c>
      <c r="J25" s="279">
        <f ca="1">INTERCEPT($M25:$P25, $M$10:$P$10)</f>
        <v>-627496241.0958904</v>
      </c>
      <c r="K25" s="262">
        <f ca="1">RSQ($M25:$P25, $M$10:$P$10)</f>
        <v>0.94347100582477106</v>
      </c>
      <c r="L25" s="255"/>
      <c r="M25" s="287">
        <f t="shared" ref="M25:P26" ca="1" si="9">M64</f>
        <v>61600000</v>
      </c>
      <c r="N25" s="287">
        <f t="shared" ca="1" si="9"/>
        <v>59882000</v>
      </c>
      <c r="O25" s="287">
        <f t="shared" ca="1" si="9"/>
        <v>52372000</v>
      </c>
      <c r="P25" s="287">
        <f t="shared" ca="1" si="9"/>
        <v>44927000</v>
      </c>
      <c r="Q25" s="255"/>
    </row>
    <row r="26" spans="2:17" hidden="1" outlineLevel="2" x14ac:dyDescent="0.25">
      <c r="B26" s="251" t="str">
        <f>B65 &amp; " Trends"</f>
        <v>Other interest expense, net Trends</v>
      </c>
      <c r="C26" s="255"/>
      <c r="D26" s="296">
        <f t="shared" ca="1" si="8"/>
        <v>89300000</v>
      </c>
      <c r="E26" s="296">
        <f t="shared" ca="1" si="8"/>
        <v>86700000</v>
      </c>
      <c r="F26" s="296">
        <f t="shared" ca="1" si="8"/>
        <v>84100000</v>
      </c>
      <c r="G26" s="296">
        <f t="shared" ca="1" si="8"/>
        <v>81500000</v>
      </c>
      <c r="H26" s="296">
        <f t="shared" ca="1" si="8"/>
        <v>78800000</v>
      </c>
      <c r="I26" s="279">
        <f ca="1">SLOPE($M26:$P26, $M$10:$P$10)</f>
        <v>7176.1643835616442</v>
      </c>
      <c r="J26" s="279">
        <f ca="1">INTERCEPT($M26:$P26, $M$10:$P$10)</f>
        <v>-238319584.93150687</v>
      </c>
      <c r="K26" s="262">
        <f ca="1">RSQ($M26:$P26, $M$10:$P$10)</f>
        <v>0.83079592620449905</v>
      </c>
      <c r="L26" s="255"/>
      <c r="M26" s="287">
        <f t="shared" ca="1" si="9"/>
        <v>74900000</v>
      </c>
      <c r="N26" s="287">
        <f t="shared" ca="1" si="9"/>
        <v>75798000</v>
      </c>
      <c r="O26" s="287">
        <f t="shared" ca="1" si="9"/>
        <v>70497000</v>
      </c>
      <c r="P26" s="287">
        <f t="shared" ca="1" si="9"/>
        <v>67936000</v>
      </c>
      <c r="Q26" s="255"/>
    </row>
    <row r="27" spans="2:17" customFormat="1" hidden="1" outlineLevel="2" x14ac:dyDescent="0.25">
      <c r="B27" s="255"/>
      <c r="C27" s="255"/>
      <c r="D27" s="255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</row>
    <row r="28" spans="2:17" hidden="1" outlineLevel="2" x14ac:dyDescent="0.25">
      <c r="B28" s="251" t="s">
        <v>577</v>
      </c>
      <c r="C28" s="255"/>
      <c r="D28" s="258">
        <f ca="1">AVERAGE($M28:$P28)</f>
        <v>4.6368146931262434E-2</v>
      </c>
      <c r="E28" s="258">
        <f ca="1">AVERAGE($M28:$P28)</f>
        <v>4.6368146931262434E-2</v>
      </c>
      <c r="F28" s="258">
        <f ca="1">AVERAGE($M28:$P28)</f>
        <v>4.6368146931262434E-2</v>
      </c>
      <c r="G28" s="258">
        <f ca="1">AVERAGE($M28:$P28)</f>
        <v>4.6368146931262434E-2</v>
      </c>
      <c r="H28" s="258">
        <f ca="1">AVERAGE($M28:$P28)</f>
        <v>4.6368146931262434E-2</v>
      </c>
      <c r="I28" s="297"/>
      <c r="J28" s="297"/>
      <c r="K28" s="297"/>
      <c r="L28" s="255"/>
      <c r="M28" s="258">
        <f ca="1">M61 / M110</f>
        <v>4.6280137030573328E-2</v>
      </c>
      <c r="N28" s="258">
        <f ca="1">N61 / N110</f>
        <v>4.9761283836671402E-2</v>
      </c>
      <c r="O28" s="258">
        <f ca="1">O61 / O110</f>
        <v>4.3925550377229318E-2</v>
      </c>
      <c r="P28" s="258">
        <f ca="1">P61 / P110</f>
        <v>4.5505616480575689E-2</v>
      </c>
      <c r="Q28" s="255"/>
    </row>
    <row r="29" spans="2:17" hidden="1" outlineLevel="2" x14ac:dyDescent="0.25">
      <c r="B29" s="251" t="s">
        <v>227</v>
      </c>
      <c r="C29" s="255"/>
      <c r="D29" s="258">
        <f ca="1">$M29</f>
        <v>0.23438874230430959</v>
      </c>
      <c r="E29" s="258">
        <f ca="1">$M29</f>
        <v>0.23438874230430959</v>
      </c>
      <c r="F29" s="258">
        <f ca="1">$M29</f>
        <v>0.23438874230430959</v>
      </c>
      <c r="G29" s="258">
        <f ca="1">$M29</f>
        <v>0.23438874230430959</v>
      </c>
      <c r="H29" s="258">
        <f ca="1">$M29</f>
        <v>0.23438874230430959</v>
      </c>
      <c r="I29" s="279"/>
      <c r="J29" s="279"/>
      <c r="K29" s="262"/>
      <c r="L29" s="255"/>
      <c r="M29" s="260">
        <f ca="1">M67 / M66</f>
        <v>0.23438874230430959</v>
      </c>
      <c r="N29" s="260">
        <f ca="1">N67 / N66</f>
        <v>0.23189047871744814</v>
      </c>
      <c r="O29" s="260">
        <f ca="1">O67 / O66</f>
        <v>2.5392346223567713E-2</v>
      </c>
      <c r="P29" s="260">
        <f ca="1">P67 / P66</f>
        <v>0.35319367905317739</v>
      </c>
      <c r="Q29" s="255"/>
    </row>
    <row r="30" spans="2:17" hidden="1" outlineLevel="2" x14ac:dyDescent="0.25">
      <c r="B30" s="251" t="s">
        <v>579</v>
      </c>
      <c r="C30" s="255"/>
      <c r="D30" s="258">
        <f ca="1">AVERAGE($M30:$P30)</f>
        <v>2.6570768222886815E-2</v>
      </c>
      <c r="E30" s="258">
        <f ca="1">AVERAGE($M30:$P30)</f>
        <v>2.6570768222886815E-2</v>
      </c>
      <c r="F30" s="258">
        <f ca="1">AVERAGE($M30:$P30)</f>
        <v>2.6570768222886815E-2</v>
      </c>
      <c r="G30" s="258">
        <f ca="1">AVERAGE($M30:$P30)</f>
        <v>2.6570768222886815E-2</v>
      </c>
      <c r="H30" s="258">
        <f ca="1">AVERAGE($M30:$P30)</f>
        <v>2.6570768222886815E-2</v>
      </c>
      <c r="I30" s="259"/>
      <c r="J30" s="259"/>
      <c r="K30" s="259"/>
      <c r="L30" s="255"/>
      <c r="M30" s="258">
        <f ca="1">M69 / M68</f>
        <v>3.6760482481332568E-2</v>
      </c>
      <c r="N30" s="258">
        <f ca="1">N69 / N68</f>
        <v>3.4328017645716601E-2</v>
      </c>
      <c r="O30" s="258">
        <f ca="1">O69 / O68</f>
        <v>3.5194572764498083E-2</v>
      </c>
      <c r="P30" s="258">
        <f ca="1">P69 / P68</f>
        <v>0</v>
      </c>
      <c r="Q30" s="255"/>
    </row>
    <row r="31" spans="2:17" hidden="1" outlineLevel="1" collapsed="1" x14ac:dyDescent="0.25">
      <c r="B31" s="251"/>
      <c r="C31" s="255"/>
      <c r="D31" s="263"/>
      <c r="E31" s="263"/>
      <c r="F31" s="263"/>
      <c r="G31" s="263"/>
      <c r="H31" s="263"/>
      <c r="I31" s="263"/>
      <c r="J31" s="263"/>
      <c r="K31" s="263"/>
      <c r="L31" s="255"/>
      <c r="M31" s="263"/>
      <c r="N31" s="263"/>
      <c r="O31" s="263"/>
      <c r="P31" s="263"/>
      <c r="Q31" s="255"/>
    </row>
    <row r="32" spans="2:17" hidden="1" outlineLevel="2" x14ac:dyDescent="0.25">
      <c r="B32" s="251" t="s">
        <v>580</v>
      </c>
      <c r="C32" s="255"/>
      <c r="D32" s="260">
        <f t="shared" ref="D32:H34" ca="1" si="10">$M32</f>
        <v>0.21793883543075898</v>
      </c>
      <c r="E32" s="260">
        <f t="shared" ca="1" si="10"/>
        <v>0.21793883543075898</v>
      </c>
      <c r="F32" s="260">
        <f t="shared" ca="1" si="10"/>
        <v>0.21793883543075898</v>
      </c>
      <c r="G32" s="260">
        <f t="shared" ca="1" si="10"/>
        <v>0.21793883543075898</v>
      </c>
      <c r="H32" s="260">
        <f t="shared" ca="1" si="10"/>
        <v>0.21793883543075898</v>
      </c>
      <c r="I32" s="259"/>
      <c r="J32" s="259"/>
      <c r="K32" s="259"/>
      <c r="L32" s="255"/>
      <c r="M32" s="260">
        <f ca="1">M101 / SUM(M$48:M$51)</f>
        <v>0.21793883543075898</v>
      </c>
      <c r="N32" s="260">
        <f ca="1">N101 / SUM(N$48:N$51)</f>
        <v>0.21577029802212253</v>
      </c>
      <c r="O32" s="260">
        <f ca="1">O101 / SUM(O$48:O$51)</f>
        <v>0.21778842436159379</v>
      </c>
      <c r="P32" s="260">
        <f ca="1">P101 / SUM(P$48:P$51)</f>
        <v>0.20546437656480518</v>
      </c>
      <c r="Q32" s="255"/>
    </row>
    <row r="33" spans="2:35" hidden="1" outlineLevel="2" x14ac:dyDescent="0.25">
      <c r="B33" s="251" t="s">
        <v>684</v>
      </c>
      <c r="C33" s="255"/>
      <c r="D33" s="260">
        <f t="shared" ca="1" si="10"/>
        <v>0.26450081847235818</v>
      </c>
      <c r="E33" s="260">
        <f t="shared" ca="1" si="10"/>
        <v>0.26450081847235818</v>
      </c>
      <c r="F33" s="260">
        <f t="shared" ca="1" si="10"/>
        <v>0.26450081847235818</v>
      </c>
      <c r="G33" s="260">
        <f t="shared" ca="1" si="10"/>
        <v>0.26450081847235818</v>
      </c>
      <c r="H33" s="260">
        <f t="shared" ca="1" si="10"/>
        <v>0.26450081847235818</v>
      </c>
      <c r="I33" s="259"/>
      <c r="J33" s="259"/>
      <c r="K33" s="259"/>
      <c r="L33" s="255"/>
      <c r="M33" s="260">
        <f ca="1">M118 / SUM(M$48:M$51)</f>
        <v>0.26450081847235818</v>
      </c>
      <c r="N33" s="260">
        <f ca="1">N118 / SUM(N$48:N$51)</f>
        <v>0.23340499133053497</v>
      </c>
      <c r="O33" s="260">
        <f ca="1">O118 / SUM(O$48:O$51)</f>
        <v>0.23767609041434376</v>
      </c>
      <c r="P33" s="260">
        <f ca="1">P118 / SUM(P$48:P$51)</f>
        <v>0.22082022302946089</v>
      </c>
      <c r="Q33" s="255"/>
    </row>
    <row r="34" spans="2:35" hidden="1" outlineLevel="2" x14ac:dyDescent="0.25">
      <c r="B34" s="251" t="s">
        <v>685</v>
      </c>
      <c r="C34" s="255"/>
      <c r="D34" s="260">
        <f t="shared" ca="1" si="10"/>
        <v>0.13399561749192354</v>
      </c>
      <c r="E34" s="260">
        <f t="shared" ca="1" si="10"/>
        <v>0.13399561749192354</v>
      </c>
      <c r="F34" s="260">
        <f t="shared" ca="1" si="10"/>
        <v>0.13399561749192354</v>
      </c>
      <c r="G34" s="260">
        <f t="shared" ca="1" si="10"/>
        <v>0.13399561749192354</v>
      </c>
      <c r="H34" s="260">
        <f t="shared" ca="1" si="10"/>
        <v>0.13399561749192354</v>
      </c>
      <c r="I34" s="259"/>
      <c r="J34" s="259"/>
      <c r="K34" s="259"/>
      <c r="L34" s="255"/>
      <c r="M34" s="260">
        <f ca="1">M110 / SUM(M48:M51)</f>
        <v>0.13399561749192354</v>
      </c>
      <c r="N34" s="260">
        <f ca="1">N110 / SUM(N48:N51)</f>
        <v>0.12105680801120541</v>
      </c>
      <c r="O34" s="260">
        <f ca="1">O110 / SUM(O48:O51)</f>
        <v>0.12332806500105332</v>
      </c>
      <c r="P34" s="260">
        <f ca="1">P110 / SUM(P48:P51)</f>
        <v>0.10756544547135853</v>
      </c>
      <c r="Q34" s="255"/>
    </row>
    <row r="35" spans="2:35" hidden="1" outlineLevel="2" x14ac:dyDescent="0.25">
      <c r="B35" s="251" t="s">
        <v>686</v>
      </c>
      <c r="C35" s="255"/>
      <c r="D35" s="295">
        <f t="shared" ref="D35:G35" ca="1" si="11">$J35 + $I35 * D$10</f>
        <v>0.22145624815225351</v>
      </c>
      <c r="E35" s="295">
        <f t="shared" ca="1" si="11"/>
        <v>0.21066968165384137</v>
      </c>
      <c r="F35" s="295">
        <f t="shared" ca="1" si="11"/>
        <v>0.19991258664859446</v>
      </c>
      <c r="G35" s="295">
        <f t="shared" ca="1" si="11"/>
        <v>0.18915549164334755</v>
      </c>
      <c r="H35" s="295">
        <f ca="1">$J35 + $I35 * H$10</f>
        <v>0.17839839663810064</v>
      </c>
      <c r="I35" s="297">
        <f ca="1">SLOPE($M35:$P35, $M$10:$P$10)</f>
        <v>2.9471493165060129E-5</v>
      </c>
      <c r="J35" s="297">
        <f ca="1">INTERCEPT($M35:$P35, $M$10:$P$10)</f>
        <v>-1.1241237152848969</v>
      </c>
      <c r="K35" s="262">
        <f ca="1">RSQ($M35:$P35, $M$10:$P$10)</f>
        <v>0.89849797757729333</v>
      </c>
      <c r="L35" s="255"/>
      <c r="M35" s="260">
        <f ca="1">M109 / SUM(M$48:M$51)</f>
        <v>0.16865727227847113</v>
      </c>
      <c r="N35" s="260">
        <f t="shared" ref="N35:P35" ca="1" si="12">N109 / SUM(N$48:N$51)</f>
        <v>0.15225358937407854</v>
      </c>
      <c r="O35" s="260">
        <f t="shared" ca="1" si="12"/>
        <v>0.1521636052335737</v>
      </c>
      <c r="P35" s="260">
        <f t="shared" ca="1" si="12"/>
        <v>0.1328302836411496</v>
      </c>
      <c r="Q35" s="255"/>
    </row>
    <row r="36" spans="2:35" customFormat="1" ht="6.95" hidden="1" customHeight="1" outlineLevel="2" x14ac:dyDescent="0.25"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5"/>
    </row>
    <row r="37" spans="2:35" hidden="1" outlineLevel="2" x14ac:dyDescent="0.25">
      <c r="B37" s="251" t="s">
        <v>687</v>
      </c>
      <c r="C37" s="255"/>
      <c r="D37" s="260">
        <f ca="1">$M37</f>
        <v>0.20979741726500317</v>
      </c>
      <c r="E37" s="260">
        <f ca="1">$M37</f>
        <v>0.20979741726500317</v>
      </c>
      <c r="F37" s="260">
        <f ca="1">$M37</f>
        <v>0.20979741726500317</v>
      </c>
      <c r="G37" s="260">
        <f ca="1">$M37</f>
        <v>0.20979741726500317</v>
      </c>
      <c r="H37" s="260">
        <f ca="1">$M37</f>
        <v>0.20979741726500317</v>
      </c>
      <c r="I37" s="259"/>
      <c r="J37" s="259"/>
      <c r="K37" s="259"/>
      <c r="L37" s="255"/>
      <c r="M37" s="260">
        <f ca="1">M132 / SUM(M48:M51)</f>
        <v>0.20979741726500317</v>
      </c>
      <c r="N37" s="260">
        <f ca="1">N132 / SUM(N48:N51)</f>
        <v>0.21435111939611484</v>
      </c>
      <c r="O37" s="260">
        <f ca="1">O132 / SUM(O48:O51)</f>
        <v>0.20556753291040186</v>
      </c>
      <c r="P37" s="260">
        <f ca="1">P132 / SUM(P48:P51)</f>
        <v>0.19615221538101138</v>
      </c>
      <c r="Q37" s="255"/>
    </row>
    <row r="38" spans="2:35" hidden="1" outlineLevel="2" x14ac:dyDescent="0.25">
      <c r="B38" s="251" t="s">
        <v>688</v>
      </c>
      <c r="C38" s="255"/>
      <c r="D38" s="296">
        <f ca="1">ROUND($J38 + $I38 * D$10, -5)</f>
        <v>2397500000</v>
      </c>
      <c r="E38" s="296">
        <f ca="1">ROUND($J38 + $I38 * E$10, -5)</f>
        <v>2276100000</v>
      </c>
      <c r="F38" s="296">
        <f ca="1">ROUND($J38 + $I38 * F$10, -5)</f>
        <v>2154900000</v>
      </c>
      <c r="G38" s="296">
        <f ca="1">ROUND($J38 + $I38 * G$10, -5)</f>
        <v>2033800000</v>
      </c>
      <c r="H38" s="296">
        <f ca="1">ROUND($J38 + $I38 * H$10, -5)</f>
        <v>1912600000</v>
      </c>
      <c r="I38" s="279">
        <f ca="1">SLOPE($M38:$P38, $M$10:$P$10)</f>
        <v>331880</v>
      </c>
      <c r="J38" s="279">
        <f ca="1">INTERCEPT($M38:$P38, $M$10:$P$10)</f>
        <v>-12755121600</v>
      </c>
      <c r="K38" s="262">
        <f ca="1">RSQ($M38:$P38, $M$10:$P$10)</f>
        <v>0.67294987614588186</v>
      </c>
      <c r="L38" s="255"/>
      <c r="M38" s="287">
        <f ca="1">M151</f>
        <v>1892200000</v>
      </c>
      <c r="N38" s="287">
        <f ca="1">N151</f>
        <v>1518816000</v>
      </c>
      <c r="O38" s="287">
        <f ca="1">O151</f>
        <v>1548296000</v>
      </c>
      <c r="P38" s="287">
        <f ca="1">P151</f>
        <v>1478586000</v>
      </c>
      <c r="Q38" s="255"/>
    </row>
    <row r="39" spans="2:35" customFormat="1" ht="6.95" hidden="1" customHeight="1" outlineLevel="2" x14ac:dyDescent="0.25">
      <c r="B39" s="255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</row>
    <row r="40" spans="2:35" hidden="1" outlineLevel="2" x14ac:dyDescent="0.25">
      <c r="B40" s="251" t="str">
        <f>B155 &amp; " Trend"</f>
        <v>Additional paid-in capital Trend</v>
      </c>
      <c r="C40" s="255"/>
      <c r="D40" s="296">
        <f ca="1">ROUND($J40 + $I40 * D$10, -5)</f>
        <v>302100000</v>
      </c>
      <c r="E40" s="296">
        <f ca="1">ROUND($J40 + $I40 * E$10, -5)</f>
        <v>300600000</v>
      </c>
      <c r="F40" s="296">
        <f ca="1">ROUND($J40 + $I40 * F$10, -5)</f>
        <v>299100000</v>
      </c>
      <c r="G40" s="296">
        <f ca="1">ROUND($J40 + $I40 * G$10, -5)</f>
        <v>297700000</v>
      </c>
      <c r="H40" s="296">
        <f ca="1">ROUND($J40 + $I40 * H$10, -5)</f>
        <v>296200000</v>
      </c>
      <c r="I40" s="279">
        <f ca="1">SLOPE($M40:$P40, $M$10:$P$10)</f>
        <v>3976.9863013698632</v>
      </c>
      <c r="J40" s="279">
        <f ca="1">INTERCEPT($M40:$P40, $M$10:$P$10)</f>
        <v>120474590.41095889</v>
      </c>
      <c r="K40" s="262">
        <f ca="1">RSQ($M40:$P40, $M$10:$P$10)</f>
        <v>0.91529659901922644</v>
      </c>
      <c r="L40" s="255"/>
      <c r="M40" s="287">
        <f ca="1">M155</f>
        <v>295300000</v>
      </c>
      <c r="N40" s="287">
        <f ca="1">N155</f>
        <v>292774000</v>
      </c>
      <c r="O40" s="287">
        <f ca="1">O155</f>
        <v>291461000</v>
      </c>
      <c r="P40" s="287">
        <f ca="1">P155</f>
        <v>290899000</v>
      </c>
      <c r="Q40" s="255"/>
    </row>
    <row r="41" spans="2:35" hidden="1" outlineLevel="2" x14ac:dyDescent="0.25">
      <c r="B41" s="251" t="str">
        <f>B157 &amp; " Trend"</f>
        <v>Accumulated other comprehensive income (loss) Trend</v>
      </c>
      <c r="C41" s="255"/>
      <c r="D41" s="296">
        <f ca="1">ROUND(AVERAGE($M41:$P41), -5)</f>
        <v>138700000</v>
      </c>
      <c r="E41" s="296">
        <f ca="1">ROUND(AVERAGE($M41:$P41), -5)</f>
        <v>138700000</v>
      </c>
      <c r="F41" s="296">
        <f ca="1">ROUND(AVERAGE($M41:$P41), -5)</f>
        <v>138700000</v>
      </c>
      <c r="G41" s="296">
        <f ca="1">ROUND(AVERAGE($M41:$P41), -5)</f>
        <v>138700000</v>
      </c>
      <c r="H41" s="296">
        <f ca="1">ROUND(AVERAGE($M41:$P41), -5)</f>
        <v>138700000</v>
      </c>
      <c r="I41" s="279"/>
      <c r="J41" s="279"/>
      <c r="K41" s="262"/>
      <c r="L41" s="255"/>
      <c r="M41" s="287">
        <f t="shared" ref="M41:P42" ca="1" si="13">M157</f>
        <v>147000000</v>
      </c>
      <c r="N41" s="287">
        <f t="shared" ca="1" si="13"/>
        <v>137772000</v>
      </c>
      <c r="O41" s="287">
        <f t="shared" ca="1" si="13"/>
        <v>123226000</v>
      </c>
      <c r="P41" s="287">
        <f t="shared" ca="1" si="13"/>
        <v>146944000</v>
      </c>
      <c r="Q41" s="255"/>
    </row>
    <row r="42" spans="2:35" hidden="1" outlineLevel="2" x14ac:dyDescent="0.25">
      <c r="B42" s="251" t="str">
        <f>B158 &amp; " Trend"</f>
        <v>Treasury stock, at cost Trend</v>
      </c>
      <c r="C42" s="255"/>
      <c r="D42" s="296">
        <f t="shared" ref="D42:H43" ca="1" si="14">ROUND($J42 + $I42 * D$10, -5)</f>
        <v>796300000</v>
      </c>
      <c r="E42" s="296">
        <f t="shared" ca="1" si="14"/>
        <v>729400000</v>
      </c>
      <c r="F42" s="296">
        <f t="shared" ca="1" si="14"/>
        <v>662600000</v>
      </c>
      <c r="G42" s="296">
        <f t="shared" ca="1" si="14"/>
        <v>595800000</v>
      </c>
      <c r="H42" s="296">
        <f t="shared" ca="1" si="14"/>
        <v>529000000</v>
      </c>
      <c r="I42" s="279">
        <f ca="1">SLOPE($M42:$P42, $M$10:$P$10)</f>
        <v>182961.64383561644</v>
      </c>
      <c r="J42" s="279">
        <f ca="1">INTERCEPT($M42:$P42, $M$10:$P$10)</f>
        <v>-7557156349.3150682</v>
      </c>
      <c r="K42" s="262">
        <f ca="1">RSQ($M42:$P42, $M$10:$P$10)</f>
        <v>0.79693480735038624</v>
      </c>
      <c r="L42" s="255"/>
      <c r="M42" s="287">
        <f t="shared" ca="1" si="13"/>
        <v>435300000</v>
      </c>
      <c r="N42" s="287">
        <f t="shared" ca="1" si="13"/>
        <v>454380000</v>
      </c>
      <c r="O42" s="287">
        <f t="shared" ca="1" si="13"/>
        <v>290531000</v>
      </c>
      <c r="P42" s="287">
        <f t="shared" ca="1" si="13"/>
        <v>267313000</v>
      </c>
      <c r="Q42" s="255"/>
    </row>
    <row r="43" spans="2:35" hidden="1" outlineLevel="2" x14ac:dyDescent="0.25">
      <c r="B43" s="251" t="s">
        <v>689</v>
      </c>
      <c r="C43" s="255"/>
      <c r="D43" s="296">
        <f t="shared" si="14"/>
        <v>8700000</v>
      </c>
      <c r="E43" s="296">
        <f t="shared" si="14"/>
        <v>8500000</v>
      </c>
      <c r="F43" s="296">
        <f t="shared" si="14"/>
        <v>8200000</v>
      </c>
      <c r="G43" s="296">
        <f t="shared" si="14"/>
        <v>8000000</v>
      </c>
      <c r="H43" s="296">
        <f t="shared" si="14"/>
        <v>7800000</v>
      </c>
      <c r="I43" s="279">
        <f>SLOPE($N43:$P43, $N$10:$P$10)</f>
        <v>575.83150684931502</v>
      </c>
      <c r="J43" s="279">
        <f>INTERCEPT($N43:$P43, $N$10:$P$10)</f>
        <v>-17628795.278538808</v>
      </c>
      <c r="K43" s="262">
        <f>RSQ($N43:$P43, $N$10:$P$10)</f>
        <v>0.75400005688368466</v>
      </c>
      <c r="L43" s="255"/>
      <c r="M43" s="287">
        <f t="shared" ref="M43:P43" si="15">M171</f>
        <v>7974500</v>
      </c>
      <c r="N43" s="287">
        <f t="shared" si="15"/>
        <v>7330409</v>
      </c>
      <c r="O43" s="287">
        <f t="shared" si="15"/>
        <v>7328167</v>
      </c>
      <c r="P43" s="287">
        <f t="shared" si="15"/>
        <v>6910052</v>
      </c>
      <c r="Q43" s="255"/>
    </row>
    <row r="44" spans="2:35" hidden="1" outlineLevel="1" collapsed="1" x14ac:dyDescent="0.25">
      <c r="B44" s="58"/>
      <c r="C44" s="255"/>
      <c r="L44" s="255"/>
    </row>
    <row r="45" spans="2:35" s="35" customFormat="1" ht="15.95" customHeight="1" collapsed="1" x14ac:dyDescent="0.25">
      <c r="B45" s="32" t="s">
        <v>231</v>
      </c>
      <c r="C45" s="269"/>
      <c r="D45" s="44" t="s">
        <v>232</v>
      </c>
      <c r="E45" s="44"/>
      <c r="F45" s="34"/>
      <c r="G45" s="34"/>
      <c r="H45" s="34"/>
      <c r="I45" s="34"/>
      <c r="J45" s="34"/>
      <c r="K45" s="34"/>
      <c r="L45" s="269"/>
      <c r="M45" s="34" t="s">
        <v>233</v>
      </c>
      <c r="N45" s="34"/>
      <c r="O45" s="34"/>
      <c r="P45" s="34"/>
      <c r="Q45" s="34"/>
      <c r="R45"/>
      <c r="S45"/>
      <c r="T45"/>
      <c r="U45"/>
      <c r="V45"/>
      <c r="W45"/>
      <c r="X45"/>
      <c r="Y45"/>
    </row>
    <row r="46" spans="2:35" s="40" customFormat="1" ht="15.95" customHeight="1" x14ac:dyDescent="0.25">
      <c r="B46" s="36" t="s">
        <v>234</v>
      </c>
      <c r="C46" s="252"/>
      <c r="D46" s="38">
        <f>EDATE(E46, 12)</f>
        <v>45657</v>
      </c>
      <c r="E46" s="38">
        <f>EDATE(F46, 12)</f>
        <v>45291</v>
      </c>
      <c r="F46" s="38">
        <f>EDATE(G46, 12)</f>
        <v>44926</v>
      </c>
      <c r="G46" s="38">
        <f>EDATE(H46, 12)</f>
        <v>44561</v>
      </c>
      <c r="H46" s="38">
        <f>EDATE(M46, 12)</f>
        <v>44196</v>
      </c>
      <c r="I46" s="38"/>
      <c r="J46" s="38"/>
      <c r="K46" s="38"/>
      <c r="L46" s="252"/>
      <c r="M46" s="38">
        <v>43830</v>
      </c>
      <c r="N46" s="38">
        <v>43465</v>
      </c>
      <c r="O46" s="38">
        <v>43100</v>
      </c>
      <c r="P46" s="38">
        <v>42735</v>
      </c>
      <c r="Q46" s="38">
        <v>42369</v>
      </c>
      <c r="R46"/>
      <c r="S46"/>
      <c r="T46"/>
      <c r="U46"/>
      <c r="V46"/>
      <c r="W46"/>
      <c r="X46"/>
      <c r="Y46"/>
    </row>
    <row r="47" spans="2:35" s="22" customFormat="1" x14ac:dyDescent="0.25">
      <c r="B47" s="386" t="s">
        <v>235</v>
      </c>
      <c r="C47" s="255"/>
      <c r="D47" s="392"/>
      <c r="E47" s="392"/>
      <c r="F47" s="392"/>
      <c r="G47" s="392"/>
      <c r="H47" s="392"/>
      <c r="I47" s="271"/>
      <c r="J47" s="271"/>
      <c r="K47" s="271"/>
      <c r="L47" s="255"/>
      <c r="M47" s="392"/>
      <c r="N47" s="392"/>
      <c r="O47" s="392"/>
      <c r="P47" s="271"/>
      <c r="Q47" s="271"/>
      <c r="R47"/>
      <c r="S47"/>
      <c r="T47" s="384">
        <v>2020</v>
      </c>
      <c r="U47" s="383">
        <f>T47 - 1</f>
        <v>2019</v>
      </c>
      <c r="V47" s="383">
        <f t="shared" ref="V47" si="16">U47 - 1</f>
        <v>2018</v>
      </c>
      <c r="W47" s="383">
        <f t="shared" ref="W47" si="17">V47 - 1</f>
        <v>2017</v>
      </c>
      <c r="X47" s="383">
        <f t="shared" ref="X47" si="18">W47 - 1</f>
        <v>2016</v>
      </c>
      <c r="Y47"/>
      <c r="Z47" s="54">
        <v>2020</v>
      </c>
      <c r="AA47" s="54">
        <v>2019</v>
      </c>
      <c r="AB47" s="54">
        <v>2018</v>
      </c>
      <c r="AC47" s="54">
        <v>2017</v>
      </c>
      <c r="AD47" s="54">
        <v>2016</v>
      </c>
      <c r="AE47" s="19"/>
      <c r="AF47" s="19"/>
      <c r="AG47" s="19"/>
      <c r="AH47" s="19"/>
      <c r="AI47" s="19"/>
    </row>
    <row r="48" spans="2:35" x14ac:dyDescent="0.25">
      <c r="B48" s="387" t="s">
        <v>690</v>
      </c>
      <c r="C48" s="255"/>
      <c r="D48" s="393">
        <f t="shared" ref="D48:G52" ca="1" si="19">ROUND(E48 * (1 + D11), -5)</f>
        <v>5331600000</v>
      </c>
      <c r="E48" s="393">
        <f t="shared" ca="1" si="19"/>
        <v>5264200000</v>
      </c>
      <c r="F48" s="393">
        <f t="shared" ca="1" si="19"/>
        <v>5197600000</v>
      </c>
      <c r="G48" s="393">
        <f t="shared" ca="1" si="19"/>
        <v>5131900000</v>
      </c>
      <c r="H48" s="393">
        <f ca="1">T48</f>
        <v>5066966995.9869528</v>
      </c>
      <c r="L48" s="255"/>
      <c r="M48" s="393">
        <f t="shared" ref="M48:Q52" ca="1" si="20">SUMIFS(INDIRECT("'" &amp; $B$2 &amp; "'!" &amp; M$2), INDIRECT("'" &amp; $B$2 &amp; "'!$A:$A"), $B48)</f>
        <v>6314100000</v>
      </c>
      <c r="N48" s="393">
        <f t="shared" ca="1" si="20"/>
        <v>6181371000</v>
      </c>
      <c r="O48" s="393">
        <f t="shared" ca="1" si="20"/>
        <v>6157531000</v>
      </c>
      <c r="P48" s="25">
        <f t="shared" ca="1" si="20"/>
        <v>6046075000</v>
      </c>
      <c r="Q48" s="25">
        <f t="shared" ca="1" si="20"/>
        <v>6001306000</v>
      </c>
      <c r="T48" s="382">
        <f ca="1">Z48 / (1 - AVERAGE(U48:X48))</f>
        <v>5066966995.9869528</v>
      </c>
      <c r="U48" s="381">
        <f ca="1">(M48 - AA48) / M48</f>
        <v>0.26639426046467429</v>
      </c>
      <c r="V48" s="381">
        <f ca="1">(N48 - AB48) / N48</f>
        <v>0.25442786074480889</v>
      </c>
      <c r="W48" s="381">
        <f ca="1">(O48 - AC48) / O48</f>
        <v>0.26980115893854206</v>
      </c>
      <c r="X48" s="381">
        <f ca="1">(P48 - AD48) / P48</f>
        <v>0.24933746273408783</v>
      </c>
      <c r="Z48" s="121">
        <v>3749605305.6605177</v>
      </c>
      <c r="AA48" s="121">
        <v>4632060000</v>
      </c>
      <c r="AB48" s="121">
        <v>4608658000</v>
      </c>
      <c r="AC48" s="121">
        <v>4496222000</v>
      </c>
      <c r="AD48" s="121">
        <v>4538562000</v>
      </c>
    </row>
    <row r="49" spans="2:30" x14ac:dyDescent="0.25">
      <c r="B49" s="387" t="s">
        <v>691</v>
      </c>
      <c r="C49" s="255"/>
      <c r="D49" s="393">
        <f t="shared" ca="1" si="19"/>
        <v>3674400000</v>
      </c>
      <c r="E49" s="393">
        <f t="shared" ca="1" si="19"/>
        <v>3454600000</v>
      </c>
      <c r="F49" s="393">
        <f t="shared" ca="1" si="19"/>
        <v>3248000000</v>
      </c>
      <c r="G49" s="393">
        <f t="shared" ca="1" si="19"/>
        <v>3053700000</v>
      </c>
      <c r="H49" s="393">
        <f t="shared" ref="H49:H51" ca="1" si="21">T49</f>
        <v>2871072889.6810827</v>
      </c>
      <c r="L49" s="255"/>
      <c r="M49" s="393">
        <f t="shared" ca="1" si="20"/>
        <v>3366600000</v>
      </c>
      <c r="N49" s="393">
        <f t="shared" ca="1" si="20"/>
        <v>3166070000</v>
      </c>
      <c r="O49" s="393">
        <f t="shared" ca="1" si="20"/>
        <v>2798986000</v>
      </c>
      <c r="P49" s="25">
        <f t="shared" ca="1" si="20"/>
        <v>2757713000</v>
      </c>
      <c r="Q49" s="25">
        <f t="shared" ca="1" si="20"/>
        <v>2638969000</v>
      </c>
      <c r="T49" s="382">
        <f t="shared" ref="T49:T51" ca="1" si="22">Z49 / (1 - AVERAGE(U49:X49))</f>
        <v>2871072889.6810827</v>
      </c>
      <c r="U49" s="381">
        <f t="shared" ref="U49:U51" ca="1" si="23">(M49 - AA49) / M49</f>
        <v>0.24915374561872514</v>
      </c>
      <c r="V49" s="381">
        <f t="shared" ref="V49:V51" ca="1" si="24">(N49 - AB49) / N49</f>
        <v>0.24359600387862554</v>
      </c>
      <c r="W49" s="381">
        <f t="shared" ref="W49:W51" ca="1" si="25">(O49 - AC49) / O49</f>
        <v>0.25333174228095462</v>
      </c>
      <c r="X49" s="381">
        <f t="shared" ref="X49:X51" ca="1" si="26">(P49 - AD49) / P49</f>
        <v>0.23611739147619784</v>
      </c>
      <c r="Z49" s="121">
        <v>2166081743.1843228</v>
      </c>
      <c r="AA49" s="121">
        <v>2527799000</v>
      </c>
      <c r="AB49" s="121">
        <v>2394828000</v>
      </c>
      <c r="AC49" s="121">
        <v>2089914000</v>
      </c>
      <c r="AD49" s="121">
        <v>2106569000</v>
      </c>
    </row>
    <row r="50" spans="2:30" x14ac:dyDescent="0.25">
      <c r="B50" s="387" t="s">
        <v>692</v>
      </c>
      <c r="C50" s="255"/>
      <c r="D50" s="393">
        <f t="shared" ca="1" si="19"/>
        <v>230700000</v>
      </c>
      <c r="E50" s="393">
        <f t="shared" ca="1" si="19"/>
        <v>237100000</v>
      </c>
      <c r="F50" s="393">
        <f t="shared" ca="1" si="19"/>
        <v>243700000</v>
      </c>
      <c r="G50" s="393">
        <f t="shared" ca="1" si="19"/>
        <v>250500000</v>
      </c>
      <c r="H50" s="393">
        <f t="shared" ca="1" si="21"/>
        <v>257433974.78485122</v>
      </c>
      <c r="L50" s="255"/>
      <c r="M50" s="393">
        <f t="shared" ca="1" si="20"/>
        <v>355200000</v>
      </c>
      <c r="N50" s="393">
        <f t="shared" ca="1" si="20"/>
        <v>369575000</v>
      </c>
      <c r="O50" s="393">
        <f t="shared" ca="1" si="20"/>
        <v>400170000</v>
      </c>
      <c r="P50" s="25">
        <f t="shared" ca="1" si="20"/>
        <v>401863000</v>
      </c>
      <c r="Q50" s="25">
        <f t="shared" ca="1" si="20"/>
        <v>397251000</v>
      </c>
      <c r="T50" s="382">
        <f t="shared" ca="1" si="22"/>
        <v>257433974.78485122</v>
      </c>
      <c r="U50" s="381">
        <f t="shared" ca="1" si="23"/>
        <v>0.23019707207207207</v>
      </c>
      <c r="V50" s="381">
        <f t="shared" ca="1" si="24"/>
        <v>0.23302983156328214</v>
      </c>
      <c r="W50" s="381">
        <f t="shared" ca="1" si="25"/>
        <v>0.22942499437738961</v>
      </c>
      <c r="X50" s="381">
        <f t="shared" ca="1" si="26"/>
        <v>0.24827864222384247</v>
      </c>
      <c r="Z50" s="121">
        <v>196877102.54246077</v>
      </c>
      <c r="AA50" s="121">
        <v>273434000</v>
      </c>
      <c r="AB50" s="121">
        <v>283453000</v>
      </c>
      <c r="AC50" s="121">
        <v>308361000</v>
      </c>
      <c r="AD50" s="121">
        <v>302089000</v>
      </c>
    </row>
    <row r="51" spans="2:30" x14ac:dyDescent="0.25">
      <c r="B51" s="387" t="s">
        <v>693</v>
      </c>
      <c r="C51" s="255"/>
      <c r="D51" s="393">
        <f t="shared" ca="1" si="19"/>
        <v>1679800000</v>
      </c>
      <c r="E51" s="393">
        <f t="shared" ca="1" si="19"/>
        <v>1581400000</v>
      </c>
      <c r="F51" s="393">
        <f t="shared" ca="1" si="19"/>
        <v>1488800000</v>
      </c>
      <c r="G51" s="393">
        <f t="shared" ca="1" si="19"/>
        <v>1401600000</v>
      </c>
      <c r="H51" s="393">
        <f t="shared" ca="1" si="21"/>
        <v>1319522469.6954517</v>
      </c>
      <c r="L51" s="255"/>
      <c r="M51" s="393">
        <f t="shared" ca="1" si="20"/>
        <v>1510000000</v>
      </c>
      <c r="N51" s="393">
        <f t="shared" ca="1" si="20"/>
        <v>1416889000</v>
      </c>
      <c r="O51" s="393">
        <f t="shared" ca="1" si="20"/>
        <v>1338032000</v>
      </c>
      <c r="P51" s="25">
        <f t="shared" ca="1" si="20"/>
        <v>1261307000</v>
      </c>
      <c r="Q51" s="25">
        <f t="shared" ca="1" si="20"/>
        <v>1186193000</v>
      </c>
      <c r="T51" s="382">
        <f t="shared" ca="1" si="22"/>
        <v>1319522469.6954517</v>
      </c>
      <c r="U51" s="381">
        <f t="shared" ca="1" si="23"/>
        <v>0.25109867549668874</v>
      </c>
      <c r="V51" s="381">
        <f t="shared" ca="1" si="24"/>
        <v>0.25036823632620481</v>
      </c>
      <c r="W51" s="381">
        <f t="shared" ca="1" si="25"/>
        <v>0.25672779126358714</v>
      </c>
      <c r="X51" s="381">
        <f t="shared" ca="1" si="26"/>
        <v>0.24654267359175838</v>
      </c>
      <c r="Z51" s="121">
        <v>988079083.52800179</v>
      </c>
      <c r="AA51" s="121">
        <v>1130841000</v>
      </c>
      <c r="AB51" s="121">
        <v>1062145000</v>
      </c>
      <c r="AC51" s="121">
        <v>994522000</v>
      </c>
      <c r="AD51" s="121">
        <v>950341000</v>
      </c>
    </row>
    <row r="52" spans="2:30" x14ac:dyDescent="0.25">
      <c r="B52" s="387" t="s">
        <v>694</v>
      </c>
      <c r="C52" s="255"/>
      <c r="D52" s="393">
        <f t="shared" ca="1" si="19"/>
        <v>638100000</v>
      </c>
      <c r="E52" s="393">
        <f t="shared" ca="1" si="19"/>
        <v>607200000</v>
      </c>
      <c r="F52" s="393">
        <f t="shared" ca="1" si="19"/>
        <v>577800000</v>
      </c>
      <c r="G52" s="393">
        <f t="shared" ca="1" si="19"/>
        <v>549800000</v>
      </c>
      <c r="H52" s="393">
        <f ca="1">ROUND(M52 * (1 + H15), -5)</f>
        <v>523200000</v>
      </c>
      <c r="L52" s="255"/>
      <c r="M52" s="393">
        <f t="shared" ca="1" si="20"/>
        <v>497900000</v>
      </c>
      <c r="N52" s="393">
        <f t="shared" ca="1" si="20"/>
        <v>467453000</v>
      </c>
      <c r="O52" s="393">
        <f t="shared" ca="1" si="20"/>
        <v>429002000</v>
      </c>
      <c r="P52" s="25">
        <f t="shared" ca="1" si="20"/>
        <v>420654000</v>
      </c>
      <c r="Q52" s="25">
        <f t="shared" ca="1" si="20"/>
        <v>408786000</v>
      </c>
      <c r="Z52"/>
      <c r="AA52"/>
      <c r="AB52"/>
      <c r="AC52"/>
      <c r="AD52"/>
    </row>
    <row r="53" spans="2:30" s="31" customFormat="1" x14ac:dyDescent="0.25">
      <c r="B53" s="388" t="s">
        <v>439</v>
      </c>
      <c r="C53" s="272"/>
      <c r="D53" s="394">
        <f ca="1">SUM(D48:D52)</f>
        <v>11554600000</v>
      </c>
      <c r="E53" s="394">
        <f ca="1">SUM(E48:E52)</f>
        <v>11144500000</v>
      </c>
      <c r="F53" s="394">
        <f ca="1">SUM(F48:F52)</f>
        <v>10755900000</v>
      </c>
      <c r="G53" s="394">
        <f ca="1">SUM(G48:G52)</f>
        <v>10387500000</v>
      </c>
      <c r="H53" s="394">
        <f ca="1">SUM(H48:H52)</f>
        <v>10038196330.148338</v>
      </c>
      <c r="I53" s="99"/>
      <c r="J53" s="87"/>
      <c r="K53" s="75"/>
      <c r="L53" s="272"/>
      <c r="M53" s="394">
        <f ca="1">SUM(M48:M52)</f>
        <v>12043800000</v>
      </c>
      <c r="N53" s="394">
        <f ca="1">SUM(N48:N52)</f>
        <v>11601358000</v>
      </c>
      <c r="O53" s="394">
        <f ca="1">SUM(O48:O52)</f>
        <v>11123721000</v>
      </c>
      <c r="P53" s="61">
        <f ca="1">SUM(P48:P52)</f>
        <v>10887612000</v>
      </c>
      <c r="Q53" s="61">
        <f ca="1">SUM(Q48:Q52)</f>
        <v>10632505000</v>
      </c>
      <c r="R53"/>
      <c r="S53"/>
      <c r="T53"/>
      <c r="U53"/>
      <c r="V53"/>
      <c r="W53"/>
      <c r="X53"/>
      <c r="Y53"/>
    </row>
    <row r="54" spans="2:30" x14ac:dyDescent="0.25">
      <c r="B54" s="387" t="s">
        <v>695</v>
      </c>
      <c r="C54" s="255"/>
      <c r="D54" s="393">
        <f t="shared" ref="D54:H57" ca="1" si="27">D48 * D17</f>
        <v>5077605720.530242</v>
      </c>
      <c r="E54" s="393">
        <f t="shared" ca="1" si="27"/>
        <v>5013416616.7783222</v>
      </c>
      <c r="F54" s="393">
        <f t="shared" ca="1" si="27"/>
        <v>4949989401.4982347</v>
      </c>
      <c r="G54" s="393">
        <f t="shared" ca="1" si="27"/>
        <v>4887419310.7489586</v>
      </c>
      <c r="H54" s="393">
        <f t="shared" ca="1" si="27"/>
        <v>4825579676.750185</v>
      </c>
      <c r="L54" s="255"/>
      <c r="M54" s="393">
        <f t="shared" ref="M54:Q57" ca="1" si="28">SUMIFS(INDIRECT("'" &amp; $B$2 &amp; "'!" &amp; M$2), INDIRECT("'" &amp; $B$2 &amp; "'!$A:$A"), $B54)</f>
        <v>6013300000</v>
      </c>
      <c r="N54" s="393">
        <f t="shared" ca="1" si="28"/>
        <v>5870502000</v>
      </c>
      <c r="O54" s="393">
        <f t="shared" ca="1" si="28"/>
        <v>5835526000</v>
      </c>
      <c r="P54" s="25">
        <f t="shared" ca="1" si="28"/>
        <v>5729697000</v>
      </c>
      <c r="Q54" s="25">
        <f t="shared" ca="1" si="28"/>
        <v>5695829000</v>
      </c>
    </row>
    <row r="55" spans="2:30" x14ac:dyDescent="0.25">
      <c r="B55" s="387" t="s">
        <v>696</v>
      </c>
      <c r="C55" s="255"/>
      <c r="D55" s="393">
        <f t="shared" ca="1" si="27"/>
        <v>3454695633.5769024</v>
      </c>
      <c r="E55" s="393">
        <f t="shared" ca="1" si="27"/>
        <v>3248038192.8355017</v>
      </c>
      <c r="F55" s="393">
        <f t="shared" ca="1" si="27"/>
        <v>3053791481.0194259</v>
      </c>
      <c r="G55" s="393">
        <f t="shared" ca="1" si="27"/>
        <v>2871109312.0655856</v>
      </c>
      <c r="H55" s="393">
        <f t="shared" ca="1" si="27"/>
        <v>2699402072.6274376</v>
      </c>
      <c r="L55" s="255"/>
      <c r="M55" s="393">
        <f t="shared" ca="1" si="28"/>
        <v>3165300000</v>
      </c>
      <c r="N55" s="393">
        <f t="shared" ca="1" si="28"/>
        <v>2980142000</v>
      </c>
      <c r="O55" s="393">
        <f t="shared" ca="1" si="28"/>
        <v>2621431000</v>
      </c>
      <c r="P55" s="25">
        <f t="shared" ca="1" si="28"/>
        <v>2575234000</v>
      </c>
      <c r="Q55" s="25">
        <f t="shared" ca="1" si="28"/>
        <v>2459499000</v>
      </c>
    </row>
    <row r="56" spans="2:30" x14ac:dyDescent="0.25">
      <c r="B56" s="387" t="s">
        <v>697</v>
      </c>
      <c r="C56" s="255"/>
      <c r="D56" s="393">
        <f t="shared" ca="1" si="27"/>
        <v>229985557.43243244</v>
      </c>
      <c r="E56" s="393">
        <f t="shared" ca="1" si="27"/>
        <v>236365737.61261261</v>
      </c>
      <c r="F56" s="393">
        <f t="shared" ca="1" si="27"/>
        <v>242945298.42342341</v>
      </c>
      <c r="G56" s="393">
        <f t="shared" ca="1" si="27"/>
        <v>249724239.86486486</v>
      </c>
      <c r="H56" s="393">
        <f t="shared" ca="1" si="27"/>
        <v>256636741.19176751</v>
      </c>
      <c r="L56" s="255"/>
      <c r="M56" s="393">
        <f t="shared" ca="1" si="28"/>
        <v>354100000</v>
      </c>
      <c r="N56" s="393">
        <f t="shared" ca="1" si="28"/>
        <v>367880000</v>
      </c>
      <c r="O56" s="393">
        <f t="shared" ca="1" si="28"/>
        <v>402912000</v>
      </c>
      <c r="P56" s="25">
        <f t="shared" ca="1" si="28"/>
        <v>406305000</v>
      </c>
      <c r="Q56" s="25">
        <f t="shared" ca="1" si="28"/>
        <v>399171000</v>
      </c>
    </row>
    <row r="57" spans="2:30" x14ac:dyDescent="0.25">
      <c r="B57" s="387" t="s">
        <v>698</v>
      </c>
      <c r="C57" s="255"/>
      <c r="D57" s="393">
        <f t="shared" ca="1" si="27"/>
        <v>773152980.13245034</v>
      </c>
      <c r="E57" s="393">
        <f t="shared" ca="1" si="27"/>
        <v>727862913.90728486</v>
      </c>
      <c r="F57" s="393">
        <f t="shared" ca="1" si="27"/>
        <v>685242384.10596025</v>
      </c>
      <c r="G57" s="393">
        <f t="shared" ca="1" si="27"/>
        <v>645107284.76821196</v>
      </c>
      <c r="H57" s="393">
        <f t="shared" ca="1" si="27"/>
        <v>607329878.43598604</v>
      </c>
      <c r="L57" s="255"/>
      <c r="M57" s="393">
        <f t="shared" ca="1" si="28"/>
        <v>695000000</v>
      </c>
      <c r="N57" s="393">
        <f t="shared" ca="1" si="28"/>
        <v>657741000</v>
      </c>
      <c r="O57" s="393">
        <f t="shared" ca="1" si="28"/>
        <v>618343000</v>
      </c>
      <c r="P57" s="25">
        <f t="shared" ca="1" si="28"/>
        <v>581307000</v>
      </c>
      <c r="Q57" s="25">
        <f t="shared" ca="1" si="28"/>
        <v>544034000</v>
      </c>
    </row>
    <row r="58" spans="2:30" s="31" customFormat="1" x14ac:dyDescent="0.25">
      <c r="B58" s="389" t="s">
        <v>699</v>
      </c>
      <c r="C58" s="272"/>
      <c r="D58" s="395">
        <f ca="1">SUM(D54:D57)</f>
        <v>9535439891.6720276</v>
      </c>
      <c r="E58" s="395">
        <f ca="1">SUM(E54:E57)</f>
        <v>9225683461.1337223</v>
      </c>
      <c r="F58" s="395">
        <f ca="1">SUM(F54:F57)</f>
        <v>8931968565.0470448</v>
      </c>
      <c r="G58" s="395">
        <f ca="1">SUM(G54:G57)</f>
        <v>8653360147.4476223</v>
      </c>
      <c r="H58" s="395">
        <f ca="1">SUM(H54:H57)</f>
        <v>8388948369.0053768</v>
      </c>
      <c r="I58" s="97"/>
      <c r="J58" s="85"/>
      <c r="K58" s="73"/>
      <c r="L58" s="272"/>
      <c r="M58" s="395">
        <f ca="1">SUM(M54:M57)</f>
        <v>10227700000</v>
      </c>
      <c r="N58" s="395">
        <f ca="1">SUM(N54:N57)</f>
        <v>9876265000</v>
      </c>
      <c r="O58" s="395">
        <f ca="1">SUM(O54:O57)</f>
        <v>9478212000</v>
      </c>
      <c r="P58" s="45">
        <f ca="1">SUM(P54:P57)</f>
        <v>9292543000</v>
      </c>
      <c r="Q58" s="45">
        <f ca="1">SUM(Q54:Q57)</f>
        <v>9098533000</v>
      </c>
      <c r="R58"/>
      <c r="S58"/>
      <c r="T58"/>
      <c r="U58"/>
      <c r="V58"/>
      <c r="W58"/>
      <c r="X58"/>
      <c r="Y58"/>
    </row>
    <row r="59" spans="2:30" s="31" customFormat="1" x14ac:dyDescent="0.25">
      <c r="B59" s="388" t="s">
        <v>700</v>
      </c>
      <c r="C59" s="272"/>
      <c r="D59" s="394">
        <f ca="1">D53 - D58</f>
        <v>2019160108.3279724</v>
      </c>
      <c r="E59" s="394">
        <f ca="1">E53 - E58</f>
        <v>1918816538.8662777</v>
      </c>
      <c r="F59" s="394">
        <f ca="1">F53 - F58</f>
        <v>1823931434.9529552</v>
      </c>
      <c r="G59" s="394">
        <f ca="1">G53 - G58</f>
        <v>1734139852.5523777</v>
      </c>
      <c r="H59" s="394">
        <f ca="1">H53 - H58</f>
        <v>1649247961.1429615</v>
      </c>
      <c r="I59" s="61"/>
      <c r="J59" s="61"/>
      <c r="K59" s="61"/>
      <c r="L59" s="272"/>
      <c r="M59" s="394">
        <f ca="1">M53 - M58</f>
        <v>1816100000</v>
      </c>
      <c r="N59" s="394">
        <f ca="1">N53 - N58</f>
        <v>1725093000</v>
      </c>
      <c r="O59" s="394">
        <f ca="1">O53 - O58</f>
        <v>1645509000</v>
      </c>
      <c r="P59" s="61">
        <f ca="1">P53 - P58</f>
        <v>1595069000</v>
      </c>
      <c r="Q59" s="61">
        <f ca="1">Q53 - Q58</f>
        <v>1533972000</v>
      </c>
      <c r="R59"/>
      <c r="S59"/>
      <c r="T59"/>
      <c r="U59"/>
      <c r="V59"/>
      <c r="W59"/>
      <c r="X59"/>
      <c r="Y59"/>
    </row>
    <row r="60" spans="2:30" x14ac:dyDescent="0.25">
      <c r="B60" s="387" t="s">
        <v>583</v>
      </c>
      <c r="C60" s="255"/>
      <c r="D60" s="393">
        <f t="shared" ref="D60:G60" ca="1" si="29">ROUND(D22 * SUM(D$48:D$51), -3)</f>
        <v>1251304000</v>
      </c>
      <c r="E60" s="393">
        <f t="shared" ca="1" si="29"/>
        <v>1207839000</v>
      </c>
      <c r="F60" s="393">
        <f t="shared" ca="1" si="29"/>
        <v>1166665000</v>
      </c>
      <c r="G60" s="393">
        <f t="shared" ca="1" si="29"/>
        <v>1127647000</v>
      </c>
      <c r="H60" s="393">
        <f ca="1">ROUND(H22 * SUM(H$48:H$51), -3)</f>
        <v>1090657000</v>
      </c>
      <c r="L60" s="255"/>
      <c r="M60" s="393">
        <f t="shared" ref="M60:Q62" ca="1" si="30">SUMIFS(INDIRECT("'" &amp; $B$2 &amp; "'!" &amp; M$2), INDIRECT("'" &amp; $B$2 &amp; "'!$A:$A"), $B60)</f>
        <v>1358400000</v>
      </c>
      <c r="N60" s="393">
        <f t="shared" ca="1" si="30"/>
        <v>1273057000</v>
      </c>
      <c r="O60" s="393">
        <f t="shared" ca="1" si="30"/>
        <v>1226195000</v>
      </c>
      <c r="P60" s="25">
        <f t="shared" ca="1" si="30"/>
        <v>1170763000</v>
      </c>
      <c r="Q60" s="25">
        <f t="shared" ca="1" si="30"/>
        <v>1120833000</v>
      </c>
    </row>
    <row r="61" spans="2:30" x14ac:dyDescent="0.25">
      <c r="B61" s="387" t="s">
        <v>701</v>
      </c>
      <c r="C61" s="255"/>
      <c r="D61" s="393">
        <f t="shared" ref="D61:H61" ca="1" si="31">ROUND(D23 * SUM(D$48:D$51), -3)</f>
        <v>61507000</v>
      </c>
      <c r="E61" s="393">
        <f t="shared" ca="1" si="31"/>
        <v>59371000</v>
      </c>
      <c r="F61" s="393">
        <f t="shared" ca="1" si="31"/>
        <v>57347000</v>
      </c>
      <c r="G61" s="393">
        <f t="shared" ca="1" si="31"/>
        <v>55429000</v>
      </c>
      <c r="H61" s="393">
        <f t="shared" ca="1" si="31"/>
        <v>53611000</v>
      </c>
      <c r="L61" s="255"/>
      <c r="M61" s="393">
        <f t="shared" ca="1" si="30"/>
        <v>71600000</v>
      </c>
      <c r="N61" s="393">
        <f t="shared" ca="1" si="30"/>
        <v>67070000</v>
      </c>
      <c r="O61" s="393">
        <f t="shared" ca="1" si="30"/>
        <v>57936000</v>
      </c>
      <c r="P61" s="25">
        <f t="shared" ca="1" si="30"/>
        <v>51234000</v>
      </c>
      <c r="Q61" s="25">
        <f t="shared" ca="1" si="30"/>
        <v>47239000</v>
      </c>
    </row>
    <row r="62" spans="2:30" x14ac:dyDescent="0.25">
      <c r="B62" s="387" t="s">
        <v>702</v>
      </c>
      <c r="C62" s="255"/>
      <c r="D62" s="393">
        <f t="shared" ref="D62:H62" ca="1" si="32">ROUND(D24 * SUM(D$48:D$51), -3)</f>
        <v>29544000</v>
      </c>
      <c r="E62" s="393">
        <f t="shared" ca="1" si="32"/>
        <v>28517000</v>
      </c>
      <c r="F62" s="393">
        <f t="shared" ca="1" si="32"/>
        <v>27545000</v>
      </c>
      <c r="G62" s="393">
        <f t="shared" ca="1" si="32"/>
        <v>26624000</v>
      </c>
      <c r="H62" s="393">
        <f t="shared" ca="1" si="32"/>
        <v>25751000</v>
      </c>
      <c r="L62" s="255"/>
      <c r="M62" s="393">
        <f t="shared" ca="1" si="30"/>
        <v>22200000</v>
      </c>
      <c r="N62" s="393">
        <f t="shared" ca="1" si="30"/>
        <v>43883000</v>
      </c>
      <c r="O62" s="393">
        <f t="shared" ca="1" si="30"/>
        <v>19506000</v>
      </c>
      <c r="P62" s="25">
        <f t="shared" ca="1" si="30"/>
        <v>32838000</v>
      </c>
      <c r="Q62" s="25">
        <f t="shared" ca="1" si="30"/>
        <v>87562000</v>
      </c>
    </row>
    <row r="63" spans="2:30" s="31" customFormat="1" x14ac:dyDescent="0.25">
      <c r="B63" s="388" t="s">
        <v>703</v>
      </c>
      <c r="C63" s="272"/>
      <c r="D63" s="394">
        <f ca="1">D59 - SUM(D60:D62)</f>
        <v>676805108.32797241</v>
      </c>
      <c r="E63" s="394">
        <f ca="1">E59 - SUM(E60:E62)</f>
        <v>623089538.86627769</v>
      </c>
      <c r="F63" s="394">
        <f ca="1">F59 - SUM(F60:F62)</f>
        <v>572374434.95295525</v>
      </c>
      <c r="G63" s="394">
        <f ca="1">G59 - SUM(G60:G62)</f>
        <v>524439852.5523777</v>
      </c>
      <c r="H63" s="394">
        <f ca="1">H59 - SUM(H60:H62)</f>
        <v>479228961.1429615</v>
      </c>
      <c r="I63" s="99"/>
      <c r="J63" s="87"/>
      <c r="K63" s="75"/>
      <c r="L63" s="272"/>
      <c r="M63" s="394">
        <f ca="1">M59 - SUM(M60:M62)</f>
        <v>363900000</v>
      </c>
      <c r="N63" s="394">
        <f ca="1">N59 - SUM(N60:N62)</f>
        <v>341083000</v>
      </c>
      <c r="O63" s="394">
        <f ca="1">O59 - SUM(O60:O62)</f>
        <v>341872000</v>
      </c>
      <c r="P63" s="61">
        <f ca="1">P59 - SUM(P60:P62)</f>
        <v>340234000</v>
      </c>
      <c r="Q63" s="61">
        <f ca="1">Q59 - SUM(Q60:Q62)</f>
        <v>278338000</v>
      </c>
      <c r="R63"/>
      <c r="S63"/>
      <c r="T63"/>
      <c r="U63"/>
      <c r="V63"/>
      <c r="W63"/>
      <c r="X63"/>
      <c r="Y63"/>
    </row>
    <row r="64" spans="2:30" s="121" customFormat="1" x14ac:dyDescent="0.25">
      <c r="B64" s="390" t="s">
        <v>704</v>
      </c>
      <c r="C64" s="288"/>
      <c r="D64" s="396">
        <f t="shared" ref="D64:H65" ca="1" si="33">D25</f>
        <v>92100000</v>
      </c>
      <c r="E64" s="396">
        <f t="shared" ca="1" si="33"/>
        <v>86400000</v>
      </c>
      <c r="F64" s="396">
        <f t="shared" ca="1" si="33"/>
        <v>80600000</v>
      </c>
      <c r="G64" s="396">
        <f t="shared" ca="1" si="33"/>
        <v>74800000</v>
      </c>
      <c r="H64" s="396">
        <f t="shared" ca="1" si="33"/>
        <v>69100000</v>
      </c>
      <c r="I64" s="120"/>
      <c r="J64" s="120"/>
      <c r="K64" s="120"/>
      <c r="L64" s="288"/>
      <c r="M64" s="396">
        <f t="shared" ref="M64:Q65" ca="1" si="34">SUMIFS(INDIRECT("'" &amp; $B$2 &amp; "'!" &amp; M$2), INDIRECT("'" &amp; $B$2 &amp; "'!$A:$A"), $B64)</f>
        <v>61600000</v>
      </c>
      <c r="N64" s="396">
        <f t="shared" ca="1" si="34"/>
        <v>59882000</v>
      </c>
      <c r="O64" s="396">
        <f t="shared" ca="1" si="34"/>
        <v>52372000</v>
      </c>
      <c r="P64" s="120">
        <f t="shared" ca="1" si="34"/>
        <v>44927000</v>
      </c>
      <c r="Q64" s="120">
        <f t="shared" ca="1" si="34"/>
        <v>39264000</v>
      </c>
      <c r="R64"/>
      <c r="S64"/>
      <c r="T64"/>
      <c r="U64"/>
      <c r="V64"/>
      <c r="W64"/>
      <c r="X64"/>
      <c r="Y64"/>
    </row>
    <row r="65" spans="2:25" s="121" customFormat="1" x14ac:dyDescent="0.25">
      <c r="B65" s="390" t="s">
        <v>705</v>
      </c>
      <c r="C65" s="288"/>
      <c r="D65" s="396">
        <f t="shared" ca="1" si="33"/>
        <v>89300000</v>
      </c>
      <c r="E65" s="396">
        <f t="shared" ca="1" si="33"/>
        <v>86700000</v>
      </c>
      <c r="F65" s="396">
        <f t="shared" ca="1" si="33"/>
        <v>84100000</v>
      </c>
      <c r="G65" s="396">
        <f t="shared" ca="1" si="33"/>
        <v>81500000</v>
      </c>
      <c r="H65" s="396">
        <f t="shared" ca="1" si="33"/>
        <v>78800000</v>
      </c>
      <c r="I65" s="120"/>
      <c r="J65" s="120"/>
      <c r="K65" s="120"/>
      <c r="L65" s="288"/>
      <c r="M65" s="396">
        <f t="shared" ca="1" si="34"/>
        <v>74900000</v>
      </c>
      <c r="N65" s="396">
        <f t="shared" ca="1" si="34"/>
        <v>75798000</v>
      </c>
      <c r="O65" s="396">
        <f t="shared" ca="1" si="34"/>
        <v>70497000</v>
      </c>
      <c r="P65" s="120">
        <f t="shared" ca="1" si="34"/>
        <v>67936000</v>
      </c>
      <c r="Q65" s="120">
        <f t="shared" ca="1" si="34"/>
        <v>56903000</v>
      </c>
      <c r="R65"/>
      <c r="S65"/>
      <c r="T65"/>
      <c r="U65"/>
      <c r="V65"/>
      <c r="W65"/>
      <c r="X65"/>
      <c r="Y65"/>
    </row>
    <row r="66" spans="2:25" s="31" customFormat="1" x14ac:dyDescent="0.25">
      <c r="B66" s="388" t="s">
        <v>245</v>
      </c>
      <c r="C66" s="272"/>
      <c r="D66" s="394">
        <f ca="1">D63 - SUM(D64:D65)</f>
        <v>495405108.32797241</v>
      </c>
      <c r="E66" s="394">
        <f ca="1">E63 - SUM(E64:E65)</f>
        <v>449989538.86627769</v>
      </c>
      <c r="F66" s="394">
        <f ca="1">F63 - SUM(F64:F65)</f>
        <v>407674434.95295525</v>
      </c>
      <c r="G66" s="394">
        <f ca="1">G63 - SUM(G64:G65)</f>
        <v>368139852.5523777</v>
      </c>
      <c r="H66" s="394">
        <f ca="1">H63 - SUM(H64:H65)</f>
        <v>331328961.1429615</v>
      </c>
      <c r="I66" s="99"/>
      <c r="J66" s="87"/>
      <c r="K66" s="75"/>
      <c r="L66" s="272"/>
      <c r="M66" s="394">
        <f ca="1">M63 - SUM(M64:M65)</f>
        <v>227400000</v>
      </c>
      <c r="N66" s="394">
        <f ca="1">N63 - SUM(N64:N65)</f>
        <v>205403000</v>
      </c>
      <c r="O66" s="394">
        <f ca="1">O63 - SUM(O64:O65)</f>
        <v>219003000</v>
      </c>
      <c r="P66" s="61">
        <f ca="1">P63 - SUM(P64:P65)</f>
        <v>227371000</v>
      </c>
      <c r="Q66" s="61">
        <f ca="1">Q63 - SUM(Q64:Q65)</f>
        <v>182171000</v>
      </c>
      <c r="R66"/>
      <c r="S66"/>
      <c r="T66"/>
      <c r="U66"/>
      <c r="V66"/>
      <c r="W66"/>
      <c r="X66"/>
      <c r="Y66"/>
    </row>
    <row r="67" spans="2:25" s="121" customFormat="1" x14ac:dyDescent="0.25">
      <c r="B67" s="387" t="s">
        <v>246</v>
      </c>
      <c r="C67" s="288"/>
      <c r="D67" s="396">
        <f ca="1">D66 * D29</f>
        <v>116117380.27212369</v>
      </c>
      <c r="E67" s="396">
        <f ca="1">E66 * E29</f>
        <v>105472482.06496307</v>
      </c>
      <c r="F67" s="396">
        <f ca="1">F66 * F29</f>
        <v>95554298.078243256</v>
      </c>
      <c r="G67" s="396">
        <f ca="1">G66 * G29</f>
        <v>86287837.031845778</v>
      </c>
      <c r="H67" s="396">
        <f ca="1">H66 * H29</f>
        <v>77659778.491292208</v>
      </c>
      <c r="I67" s="120"/>
      <c r="J67" s="120"/>
      <c r="K67" s="120"/>
      <c r="L67" s="288"/>
      <c r="M67" s="396">
        <f ca="1">SUMIFS(INDIRECT("'" &amp; $B$2 &amp; "'!" &amp; M$2), INDIRECT("'" &amp; $B$2 &amp; "'!$A:$A"), $B67)</f>
        <v>53300000</v>
      </c>
      <c r="N67" s="396">
        <f ca="1">SUMIFS(INDIRECT("'" &amp; $B$2 &amp; "'!" &amp; N$2), INDIRECT("'" &amp; $B$2 &amp; "'!$A:$A"), $B67)</f>
        <v>47631000</v>
      </c>
      <c r="O67" s="396">
        <f ca="1">SUMIFS(INDIRECT("'" &amp; $B$2 &amp; "'!" &amp; O$2), INDIRECT("'" &amp; $B$2 &amp; "'!$A:$A"), $B67)</f>
        <v>5561000</v>
      </c>
      <c r="P67" s="120">
        <f ca="1">SUMIFS(INDIRECT("'" &amp; $B$2 &amp; "'!" &amp; P$2), INDIRECT("'" &amp; $B$2 &amp; "'!$A:$A"), $B67)</f>
        <v>80306000</v>
      </c>
      <c r="Q67" s="120">
        <f ca="1">SUMIFS(INDIRECT("'" &amp; $B$2 &amp; "'!" &amp; Q$2), INDIRECT("'" &amp; $B$2 &amp; "'!$A:$A"), $B67)</f>
        <v>88172000</v>
      </c>
      <c r="R67"/>
      <c r="S67"/>
      <c r="T67"/>
      <c r="U67"/>
      <c r="V67"/>
      <c r="W67"/>
      <c r="X67"/>
      <c r="Y67"/>
    </row>
    <row r="68" spans="2:25" s="123" customFormat="1" x14ac:dyDescent="0.25">
      <c r="B68" s="391" t="s">
        <v>247</v>
      </c>
      <c r="C68" s="289"/>
      <c r="D68" s="397">
        <f ca="1">D66 - D67</f>
        <v>379287728.05584872</v>
      </c>
      <c r="E68" s="397">
        <f ca="1">E66 - E67</f>
        <v>344517056.80131459</v>
      </c>
      <c r="F68" s="397">
        <f ca="1">F66 - F67</f>
        <v>312120136.87471199</v>
      </c>
      <c r="G68" s="397">
        <f ca="1">G66 - G67</f>
        <v>281852015.52053189</v>
      </c>
      <c r="H68" s="397">
        <f ca="1">H66 - H67</f>
        <v>253669182.65166929</v>
      </c>
      <c r="I68" s="122"/>
      <c r="J68" s="122"/>
      <c r="K68" s="105"/>
      <c r="L68" s="289"/>
      <c r="M68" s="397">
        <f ca="1">M66 - M67</f>
        <v>174100000</v>
      </c>
      <c r="N68" s="397">
        <f ca="1">N66 - N67</f>
        <v>157772000</v>
      </c>
      <c r="O68" s="397">
        <f ca="1">O66 - O67</f>
        <v>213442000</v>
      </c>
      <c r="P68" s="105">
        <f ca="1">P66 - P67</f>
        <v>147065000</v>
      </c>
      <c r="Q68" s="105">
        <f ca="1">Q66 - Q67</f>
        <v>93999000</v>
      </c>
      <c r="R68"/>
      <c r="S68"/>
      <c r="T68"/>
      <c r="U68"/>
      <c r="V68"/>
      <c r="W68"/>
      <c r="X68"/>
      <c r="Y68"/>
    </row>
    <row r="69" spans="2:25" s="121" customFormat="1" x14ac:dyDescent="0.25">
      <c r="B69" s="387" t="s">
        <v>706</v>
      </c>
      <c r="C69" s="288"/>
      <c r="D69" s="396">
        <f ca="1">D68 * D30</f>
        <v>10077966.311957281</v>
      </c>
      <c r="E69" s="396">
        <f ca="1">E68 * E30</f>
        <v>9154082.865098862</v>
      </c>
      <c r="F69" s="396">
        <f ca="1">F68 * F30</f>
        <v>8293271.8145936802</v>
      </c>
      <c r="G69" s="396">
        <f ca="1">G68 * G30</f>
        <v>7489024.5775495498</v>
      </c>
      <c r="H69" s="396">
        <f ca="1">H68 * H30</f>
        <v>6740185.0575266462</v>
      </c>
      <c r="I69" s="120"/>
      <c r="J69" s="120"/>
      <c r="K69" s="120"/>
      <c r="L69" s="288"/>
      <c r="M69" s="396">
        <f ca="1">SUMIFS(INDIRECT("'" &amp; $B$2 &amp; "'!" &amp; M$2), INDIRECT("'" &amp; $B$2 &amp; "'!$A:$A"), $B69)</f>
        <v>6400000</v>
      </c>
      <c r="N69" s="396">
        <f ca="1">SUMIFS(INDIRECT("'" &amp; $B$2 &amp; "'!" &amp; N$2), INDIRECT("'" &amp; $B$2 &amp; "'!$A:$A"), $B69)</f>
        <v>5416000</v>
      </c>
      <c r="O69" s="396">
        <f ca="1">SUMIFS(INDIRECT("'" &amp; $B$2 &amp; "'!" &amp; O$2), INDIRECT("'" &amp; $B$2 &amp; "'!$A:$A"), $B69)</f>
        <v>7512000</v>
      </c>
      <c r="P69" s="120">
        <f ca="1">SUMIFS(INDIRECT("'" &amp; $B$2 &amp; "'!" &amp; P$2), INDIRECT("'" &amp; $B$2 &amp; "'!$A:$A"), $B69)</f>
        <v>0</v>
      </c>
      <c r="Q69" s="120">
        <f ca="1">SUMIFS(INDIRECT("'" &amp; $B$2 &amp; "'!" &amp; Q$2), INDIRECT("'" &amp; $B$2 &amp; "'!$A:$A"), $B69)</f>
        <v>0</v>
      </c>
      <c r="R69"/>
      <c r="S69"/>
      <c r="T69"/>
      <c r="U69"/>
      <c r="V69"/>
      <c r="W69"/>
      <c r="X69"/>
      <c r="Y69"/>
    </row>
    <row r="70" spans="2:25" s="123" customFormat="1" x14ac:dyDescent="0.25">
      <c r="B70" s="391" t="s">
        <v>707</v>
      </c>
      <c r="C70" s="289"/>
      <c r="D70" s="397">
        <f ca="1">D68 - D69</f>
        <v>369209761.74389142</v>
      </c>
      <c r="E70" s="397">
        <f ca="1">E68 - E69</f>
        <v>335362973.93621576</v>
      </c>
      <c r="F70" s="397">
        <f ca="1">F68 - F69</f>
        <v>303826865.06011832</v>
      </c>
      <c r="G70" s="397">
        <f ca="1">G68 - G69</f>
        <v>274362990.94298232</v>
      </c>
      <c r="H70" s="397">
        <f ca="1">H68 - H69</f>
        <v>246928997.59414265</v>
      </c>
      <c r="I70" s="122"/>
      <c r="J70" s="122"/>
      <c r="K70" s="105"/>
      <c r="L70" s="289"/>
      <c r="M70" s="397">
        <f ca="1">M68 - M69</f>
        <v>167700000</v>
      </c>
      <c r="N70" s="397">
        <f ca="1">N68 - N69</f>
        <v>152356000</v>
      </c>
      <c r="O70" s="397">
        <f ca="1">O68 - O69</f>
        <v>205930000</v>
      </c>
      <c r="P70" s="105">
        <f ca="1">P68 - P69</f>
        <v>147065000</v>
      </c>
      <c r="Q70" s="105">
        <f ca="1">Q68 - Q69</f>
        <v>93999000</v>
      </c>
      <c r="R70"/>
      <c r="S70"/>
      <c r="T70"/>
      <c r="U70"/>
      <c r="V70"/>
      <c r="W70"/>
      <c r="X70"/>
      <c r="Y70"/>
    </row>
    <row r="71" spans="2:25" hidden="1" outlineLevel="1" x14ac:dyDescent="0.25">
      <c r="B71" s="251" t="s">
        <v>455</v>
      </c>
      <c r="C71" s="255"/>
      <c r="L71" s="255"/>
      <c r="M71" s="25">
        <v>17771.447</v>
      </c>
      <c r="N71" s="25">
        <v>17763.451000000001</v>
      </c>
      <c r="O71" s="25">
        <v>17961.555</v>
      </c>
      <c r="P71" s="25">
        <v>17908</v>
      </c>
      <c r="Q71" s="25">
        <v>17797</v>
      </c>
    </row>
    <row r="72" spans="2:25" hidden="1" outlineLevel="1" x14ac:dyDescent="0.25">
      <c r="B72" s="251" t="s">
        <v>588</v>
      </c>
      <c r="C72" s="255"/>
      <c r="L72" s="255"/>
      <c r="M72" s="25">
        <v>17811.613000000001</v>
      </c>
      <c r="N72" s="25">
        <v>17808.260999999999</v>
      </c>
      <c r="O72" s="25">
        <v>17978.7</v>
      </c>
      <c r="P72" s="25">
        <v>17930</v>
      </c>
      <c r="Q72" s="25">
        <v>17849</v>
      </c>
    </row>
    <row r="73" spans="2:25" hidden="1" outlineLevel="1" x14ac:dyDescent="0.25">
      <c r="B73" s="251" t="s">
        <v>253</v>
      </c>
      <c r="C73" s="255"/>
      <c r="L73" s="255"/>
      <c r="M73" s="25">
        <v>18260.223999999998</v>
      </c>
      <c r="N73" s="25">
        <v>25448.274000000001</v>
      </c>
      <c r="O73" s="25">
        <v>18619.112000000001</v>
      </c>
      <c r="P73" s="25">
        <v>18583</v>
      </c>
      <c r="Q73" s="25">
        <v>18521</v>
      </c>
    </row>
    <row r="74" spans="2:25" hidden="1" outlineLevel="1" x14ac:dyDescent="0.25">
      <c r="B74" s="251" t="s">
        <v>457</v>
      </c>
      <c r="C74" s="255"/>
      <c r="L74" s="255"/>
      <c r="M74" s="24">
        <v>1.64</v>
      </c>
      <c r="N74" s="24">
        <v>1.62</v>
      </c>
      <c r="O74" s="24">
        <v>2.04</v>
      </c>
      <c r="P74" s="24">
        <v>2.65</v>
      </c>
      <c r="Q74" s="24">
        <v>2.09</v>
      </c>
    </row>
    <row r="75" spans="2:25" hidden="1" outlineLevel="1" x14ac:dyDescent="0.25">
      <c r="B75" s="251" t="s">
        <v>589</v>
      </c>
      <c r="C75" s="255"/>
      <c r="L75" s="255"/>
      <c r="M75" s="24">
        <v>1.63</v>
      </c>
      <c r="N75" s="24">
        <v>1.61</v>
      </c>
      <c r="O75" s="24">
        <v>2.04</v>
      </c>
      <c r="P75" s="24">
        <v>2.64</v>
      </c>
      <c r="Q75" s="24">
        <v>2.08</v>
      </c>
    </row>
    <row r="76" spans="2:25" hidden="1" outlineLevel="1" x14ac:dyDescent="0.25">
      <c r="B76" s="251" t="s">
        <v>708</v>
      </c>
      <c r="C76" s="255"/>
      <c r="L76" s="255"/>
      <c r="M76" s="24" t="s">
        <v>11</v>
      </c>
      <c r="N76" s="24">
        <v>0.3</v>
      </c>
      <c r="O76" s="24">
        <v>0.28000000000000003</v>
      </c>
      <c r="P76" s="24">
        <v>0.26</v>
      </c>
      <c r="Q76" s="24">
        <v>0.26</v>
      </c>
    </row>
    <row r="77" spans="2:25" collapsed="1" x14ac:dyDescent="0.25">
      <c r="B77" s="58"/>
      <c r="C77" s="255"/>
      <c r="L77" s="255"/>
    </row>
    <row r="78" spans="2:25" s="54" customFormat="1" x14ac:dyDescent="0.25">
      <c r="B78" s="257" t="s">
        <v>256</v>
      </c>
      <c r="C78" s="256"/>
      <c r="D78" s="274"/>
      <c r="E78" s="274"/>
      <c r="F78" s="274"/>
      <c r="G78" s="274"/>
      <c r="H78" s="274"/>
      <c r="I78" s="274"/>
      <c r="J78" s="274"/>
      <c r="K78" s="274"/>
      <c r="L78" s="256"/>
      <c r="M78" s="274"/>
      <c r="N78" s="274"/>
      <c r="O78" s="274"/>
      <c r="P78" s="274"/>
      <c r="Q78" s="274"/>
      <c r="R78"/>
      <c r="S78"/>
      <c r="T78"/>
      <c r="U78"/>
      <c r="V78"/>
      <c r="W78"/>
      <c r="X78"/>
      <c r="Y78"/>
    </row>
    <row r="79" spans="2:25" hidden="1" outlineLevel="1" x14ac:dyDescent="0.25">
      <c r="B79" s="143" t="s">
        <v>351</v>
      </c>
      <c r="C79" s="255"/>
      <c r="L79" s="255"/>
      <c r="M79" s="25">
        <f ca="1">SUMIFS(INDIRECT("'" &amp; $B$2 &amp; "'!" &amp; M$2), INDIRECT("'" &amp; $B$2 &amp; "'!$A:$A"), $B79)</f>
        <v>23800000</v>
      </c>
      <c r="N79" s="25">
        <f ca="1">SUMIFS(INDIRECT("'" &amp; $B$2 &amp; "'!" &amp; N$2), INDIRECT("'" &amp; $B$2 &amp; "'!$A:$A"), $B79)</f>
        <v>15932000</v>
      </c>
      <c r="O79" s="25">
        <f ca="1">SUMIFS(INDIRECT("'" &amp; $B$2 &amp; "'!" &amp; O$2), INDIRECT("'" &amp; $B$2 &amp; "'!$A:$A"), $B79)</f>
        <v>28787000</v>
      </c>
      <c r="P79" s="25">
        <f ca="1">SUMIFS(INDIRECT("'" &amp; $B$2 &amp; "'!" &amp; P$2), INDIRECT("'" &amp; $B$2 &amp; "'!$A:$A"), $B79)</f>
        <v>20992000</v>
      </c>
      <c r="Q79" s="25">
        <f ca="1">SUMIFS(INDIRECT("'" &amp; $B$2 &amp; "'!" &amp; Q$2), INDIRECT("'" &amp; $B$2 &amp; "'!$A:$A"), $B79)</f>
        <v>13037000</v>
      </c>
    </row>
    <row r="80" spans="2:25" hidden="1" outlineLevel="1" x14ac:dyDescent="0.25">
      <c r="B80" s="143" t="s">
        <v>709</v>
      </c>
      <c r="C80" s="255"/>
      <c r="L80" s="255"/>
    </row>
    <row r="81" spans="2:25" hidden="1" outlineLevel="1" x14ac:dyDescent="0.25">
      <c r="B81" s="143" t="s">
        <v>710</v>
      </c>
      <c r="C81" s="255"/>
      <c r="L81" s="255"/>
    </row>
    <row r="82" spans="2:25" hidden="1" outlineLevel="1" x14ac:dyDescent="0.25">
      <c r="B82" s="143" t="s">
        <v>711</v>
      </c>
      <c r="C82" s="255"/>
      <c r="L82" s="255"/>
    </row>
    <row r="83" spans="2:25" hidden="1" outlineLevel="1" x14ac:dyDescent="0.25">
      <c r="B83" s="143" t="s">
        <v>712</v>
      </c>
      <c r="C83" s="255"/>
      <c r="L83" s="255"/>
    </row>
    <row r="84" spans="2:25" hidden="1" outlineLevel="1" x14ac:dyDescent="0.25">
      <c r="B84" s="143" t="s">
        <v>713</v>
      </c>
      <c r="C84" s="255"/>
      <c r="L84" s="255"/>
    </row>
    <row r="85" spans="2:25" s="31" customFormat="1" hidden="1" outlineLevel="1" x14ac:dyDescent="0.25">
      <c r="B85" s="110" t="s">
        <v>714</v>
      </c>
      <c r="C85" s="272"/>
      <c r="D85" s="45"/>
      <c r="E85" s="45"/>
      <c r="F85" s="45"/>
      <c r="G85" s="45"/>
      <c r="H85" s="45"/>
      <c r="I85" s="45"/>
      <c r="J85" s="45"/>
      <c r="K85" s="45"/>
      <c r="L85" s="272"/>
      <c r="M85" s="45"/>
      <c r="N85" s="45"/>
      <c r="O85" s="45"/>
      <c r="P85" s="45"/>
      <c r="Q85" s="45"/>
      <c r="R85"/>
      <c r="S85"/>
      <c r="T85"/>
      <c r="U85"/>
      <c r="V85"/>
      <c r="W85"/>
      <c r="X85"/>
      <c r="Y85"/>
    </row>
    <row r="86" spans="2:25" s="119" customFormat="1" hidden="1" outlineLevel="1" x14ac:dyDescent="0.25">
      <c r="B86" s="116" t="s">
        <v>615</v>
      </c>
      <c r="C86" s="273"/>
      <c r="D86" s="118"/>
      <c r="E86" s="118"/>
      <c r="F86" s="118"/>
      <c r="G86" s="118"/>
      <c r="H86" s="118"/>
      <c r="I86" s="118"/>
      <c r="J86" s="118"/>
      <c r="K86" s="118"/>
      <c r="L86" s="273"/>
      <c r="M86" s="118"/>
      <c r="N86" s="118"/>
      <c r="O86" s="118"/>
      <c r="P86" s="118"/>
      <c r="Q86" s="118"/>
      <c r="R86"/>
      <c r="S86"/>
      <c r="T86"/>
      <c r="U86"/>
      <c r="V86"/>
      <c r="W86"/>
      <c r="X86"/>
      <c r="Y86"/>
    </row>
    <row r="87" spans="2:25" hidden="1" outlineLevel="1" x14ac:dyDescent="0.25">
      <c r="B87" s="143" t="s">
        <v>715</v>
      </c>
      <c r="C87" s="255"/>
      <c r="L87" s="255"/>
    </row>
    <row r="88" spans="2:25" hidden="1" outlineLevel="1" x14ac:dyDescent="0.25">
      <c r="B88" s="143" t="s">
        <v>716</v>
      </c>
      <c r="C88" s="255"/>
      <c r="L88" s="255"/>
    </row>
    <row r="89" spans="2:25" s="119" customFormat="1" hidden="1" outlineLevel="1" x14ac:dyDescent="0.25">
      <c r="B89" s="116" t="s">
        <v>717</v>
      </c>
      <c r="C89" s="273"/>
      <c r="D89" s="118"/>
      <c r="E89" s="118"/>
      <c r="F89" s="118"/>
      <c r="G89" s="118"/>
      <c r="H89" s="118"/>
      <c r="I89" s="118"/>
      <c r="J89" s="118"/>
      <c r="K89" s="118"/>
      <c r="L89" s="273"/>
      <c r="M89" s="118"/>
      <c r="N89" s="118"/>
      <c r="O89" s="118"/>
      <c r="P89" s="118"/>
      <c r="Q89" s="118"/>
      <c r="R89"/>
      <c r="S89"/>
      <c r="T89"/>
      <c r="U89"/>
      <c r="V89"/>
      <c r="W89"/>
      <c r="X89"/>
      <c r="Y89"/>
    </row>
    <row r="90" spans="2:25" s="31" customFormat="1" hidden="1" outlineLevel="1" x14ac:dyDescent="0.25">
      <c r="B90" s="110" t="s">
        <v>715</v>
      </c>
      <c r="C90" s="272"/>
      <c r="D90" s="45"/>
      <c r="E90" s="45"/>
      <c r="F90" s="45"/>
      <c r="G90" s="45"/>
      <c r="H90" s="45"/>
      <c r="I90" s="45"/>
      <c r="J90" s="45"/>
      <c r="K90" s="45"/>
      <c r="L90" s="272"/>
      <c r="M90" s="45"/>
      <c r="N90" s="45"/>
      <c r="O90" s="45"/>
      <c r="P90" s="45"/>
      <c r="Q90" s="45"/>
      <c r="R90"/>
      <c r="S90"/>
      <c r="T90"/>
      <c r="U90"/>
      <c r="V90"/>
      <c r="W90"/>
      <c r="X90"/>
      <c r="Y90"/>
    </row>
    <row r="91" spans="2:25" hidden="1" outlineLevel="1" x14ac:dyDescent="0.25">
      <c r="B91" s="143" t="s">
        <v>718</v>
      </c>
      <c r="C91" s="255"/>
      <c r="L91" s="255"/>
    </row>
    <row r="92" spans="2:25" hidden="1" outlineLevel="1" x14ac:dyDescent="0.25">
      <c r="B92" s="143" t="s">
        <v>719</v>
      </c>
      <c r="C92" s="255"/>
      <c r="L92" s="255"/>
    </row>
    <row r="93" spans="2:25" hidden="1" outlineLevel="1" x14ac:dyDescent="0.25">
      <c r="B93" s="143" t="s">
        <v>720</v>
      </c>
      <c r="C93" s="255"/>
      <c r="L93" s="255"/>
    </row>
    <row r="94" spans="2:25" hidden="1" outlineLevel="1" x14ac:dyDescent="0.25">
      <c r="B94" s="143" t="s">
        <v>721</v>
      </c>
      <c r="C94" s="255"/>
      <c r="L94" s="255"/>
    </row>
    <row r="95" spans="2:25" hidden="1" outlineLevel="1" x14ac:dyDescent="0.25">
      <c r="B95" s="143" t="s">
        <v>722</v>
      </c>
      <c r="C95" s="255"/>
      <c r="L95" s="255"/>
    </row>
    <row r="96" spans="2:25" s="119" customFormat="1" hidden="1" outlineLevel="1" x14ac:dyDescent="0.25">
      <c r="B96" s="116" t="s">
        <v>723</v>
      </c>
      <c r="C96" s="273"/>
      <c r="D96" s="118"/>
      <c r="E96" s="118"/>
      <c r="F96" s="118"/>
      <c r="G96" s="118"/>
      <c r="H96" s="118"/>
      <c r="I96" s="118"/>
      <c r="J96" s="118"/>
      <c r="K96" s="118"/>
      <c r="L96" s="273"/>
      <c r="M96" s="118"/>
      <c r="N96" s="118"/>
      <c r="O96" s="118"/>
      <c r="P96" s="118"/>
      <c r="Q96" s="118"/>
      <c r="R96"/>
      <c r="S96"/>
      <c r="T96"/>
      <c r="U96"/>
      <c r="V96"/>
      <c r="W96"/>
      <c r="X96"/>
      <c r="Y96"/>
    </row>
    <row r="97" spans="2:25" s="31" customFormat="1" hidden="1" outlineLevel="1" x14ac:dyDescent="0.25">
      <c r="B97" s="110" t="s">
        <v>724</v>
      </c>
      <c r="C97" s="272"/>
      <c r="D97" s="45"/>
      <c r="E97" s="45"/>
      <c r="F97" s="45"/>
      <c r="G97" s="45"/>
      <c r="H97" s="45"/>
      <c r="I97" s="45"/>
      <c r="J97" s="45"/>
      <c r="K97" s="45"/>
      <c r="L97" s="272"/>
      <c r="M97" s="45"/>
      <c r="N97" s="45"/>
      <c r="O97" s="45"/>
      <c r="P97" s="45"/>
      <c r="Q97" s="45"/>
      <c r="R97"/>
      <c r="S97"/>
      <c r="T97"/>
      <c r="U97"/>
      <c r="V97"/>
      <c r="W97"/>
      <c r="X97"/>
      <c r="Y97"/>
    </row>
    <row r="98" spans="2:25" hidden="1" outlineLevel="1" x14ac:dyDescent="0.25">
      <c r="B98" s="143" t="s">
        <v>492</v>
      </c>
      <c r="C98" s="255"/>
      <c r="L98" s="255"/>
    </row>
    <row r="99" spans="2:25" hidden="1" outlineLevel="1" x14ac:dyDescent="0.25">
      <c r="B99" s="143" t="s">
        <v>595</v>
      </c>
      <c r="C99" s="255"/>
      <c r="L99" s="255"/>
    </row>
    <row r="100" spans="2:25" hidden="1" outlineLevel="1" x14ac:dyDescent="0.25">
      <c r="B100" s="143" t="s">
        <v>725</v>
      </c>
      <c r="C100" s="255"/>
      <c r="L100" s="255"/>
    </row>
    <row r="101" spans="2:25" s="119" customFormat="1" collapsed="1" x14ac:dyDescent="0.25">
      <c r="B101" s="129" t="s">
        <v>596</v>
      </c>
      <c r="C101" s="273"/>
      <c r="D101" s="125">
        <f ca="1">D32 * SUM(D$48:D$51)</f>
        <v>2379129296.9798803</v>
      </c>
      <c r="E101" s="125">
        <f ca="1">E32 * SUM(E$48:E$51)</f>
        <v>2296486890.5845366</v>
      </c>
      <c r="F101" s="125">
        <f ca="1">F32 * SUM(F$48:F$51)</f>
        <v>2218203260.8978081</v>
      </c>
      <c r="G101" s="125">
        <f ca="1">G32 * SUM(G$48:G$51)</f>
        <v>2144016881.3171775</v>
      </c>
      <c r="H101" s="125">
        <f ca="1">H32 * SUM(H$48:H$51)</f>
        <v>2073687219.3204744</v>
      </c>
      <c r="I101" s="126"/>
      <c r="J101" s="127"/>
      <c r="K101" s="128"/>
      <c r="L101" s="273"/>
      <c r="M101" s="125">
        <f ca="1">SUMIFS(INDIRECT("'" &amp; $B$2 &amp; "'!" &amp; M$2), INDIRECT("'" &amp; $B$2 &amp; "'!$A:$A"), $B101)</f>
        <v>2516300000</v>
      </c>
      <c r="N101" s="125">
        <f ca="1">SUMIFS(INDIRECT("'" &amp; $B$2 &amp; "'!" &amp; N$2), INDIRECT("'" &amp; $B$2 &amp; "'!$A:$A"), $B101)</f>
        <v>2402366000</v>
      </c>
      <c r="O101" s="125">
        <f ca="1">SUMIFS(INDIRECT("'" &amp; $B$2 &amp; "'!" &amp; O$2), INDIRECT("'" &amp; $B$2 &amp; "'!$A:$A"), $B101)</f>
        <v>2329186000</v>
      </c>
      <c r="P101" s="125">
        <f ca="1">SUMIFS(INDIRECT("'" &amp; $B$2 &amp; "'!" &amp; P$2), INDIRECT("'" &amp; $B$2 &amp; "'!$A:$A"), $B101)</f>
        <v>2150587000</v>
      </c>
      <c r="Q101" s="125">
        <f ca="1">SUMIFS(INDIRECT("'" &amp; $B$2 &amp; "'!" &amp; Q$2), INDIRECT("'" &amp; $B$2 &amp; "'!$A:$A"), $B101)</f>
        <v>2202955000</v>
      </c>
      <c r="R101"/>
      <c r="S101"/>
      <c r="T101"/>
      <c r="U101"/>
      <c r="V101"/>
      <c r="W101"/>
      <c r="X101"/>
      <c r="Y101"/>
    </row>
    <row r="102" spans="2:25" hidden="1" outlineLevel="1" x14ac:dyDescent="0.25">
      <c r="B102" s="143" t="s">
        <v>480</v>
      </c>
      <c r="C102" s="255"/>
      <c r="L102" s="255"/>
    </row>
    <row r="103" spans="2:25" hidden="1" outlineLevel="1" x14ac:dyDescent="0.25">
      <c r="B103" s="143" t="s">
        <v>617</v>
      </c>
      <c r="C103" s="255"/>
      <c r="L103" s="255"/>
    </row>
    <row r="104" spans="2:25" hidden="1" outlineLevel="1" x14ac:dyDescent="0.25">
      <c r="B104" s="143" t="s">
        <v>618</v>
      </c>
      <c r="C104" s="255"/>
      <c r="L104" s="255"/>
    </row>
    <row r="105" spans="2:25" hidden="1" outlineLevel="1" x14ac:dyDescent="0.25">
      <c r="B105" s="143" t="s">
        <v>726</v>
      </c>
      <c r="C105" s="255"/>
      <c r="L105" s="255"/>
    </row>
    <row r="106" spans="2:25" hidden="1" outlineLevel="1" x14ac:dyDescent="0.25">
      <c r="B106" s="143" t="s">
        <v>727</v>
      </c>
      <c r="C106" s="255"/>
      <c r="L106" s="255"/>
    </row>
    <row r="107" spans="2:25" hidden="1" outlineLevel="1" x14ac:dyDescent="0.25">
      <c r="B107" s="143" t="s">
        <v>728</v>
      </c>
      <c r="C107" s="255"/>
      <c r="L107" s="255"/>
    </row>
    <row r="108" spans="2:25" hidden="1" outlineLevel="1" x14ac:dyDescent="0.25">
      <c r="B108" s="143" t="s">
        <v>487</v>
      </c>
      <c r="C108" s="255"/>
      <c r="L108" s="255"/>
    </row>
    <row r="109" spans="2:25" hidden="1" outlineLevel="1" x14ac:dyDescent="0.25">
      <c r="B109" s="143" t="s">
        <v>600</v>
      </c>
      <c r="C109" s="255"/>
      <c r="D109" s="25">
        <f t="shared" ref="D109:G109" ca="1" si="35">ROUND(D37 * SUM(D$48:D$51), -3)</f>
        <v>2290254000</v>
      </c>
      <c r="E109" s="25">
        <f t="shared" ca="1" si="35"/>
        <v>2210698000</v>
      </c>
      <c r="F109" s="25">
        <f t="shared" ca="1" si="35"/>
        <v>2135339000</v>
      </c>
      <c r="G109" s="25">
        <f t="shared" ca="1" si="35"/>
        <v>2063924000</v>
      </c>
      <c r="H109" s="25">
        <f ca="1">ROUND(H37 * SUM(H$48:H$51), -3)</f>
        <v>1996222000</v>
      </c>
      <c r="L109" s="255"/>
      <c r="M109" s="120">
        <f t="shared" ref="M109:Q110" ca="1" si="36">SUMIFS(INDIRECT("'" &amp; $B$2 &amp; "'!" &amp; M$2), INDIRECT("'" &amp; $B$2 &amp; "'!$A:$A"), $B109)</f>
        <v>1947300000</v>
      </c>
      <c r="N109" s="120">
        <f t="shared" ca="1" si="36"/>
        <v>1695177000</v>
      </c>
      <c r="O109" s="120">
        <f t="shared" ca="1" si="36"/>
        <v>1627347000</v>
      </c>
      <c r="P109" s="120">
        <f t="shared" ca="1" si="36"/>
        <v>1390329000</v>
      </c>
      <c r="Q109" s="120">
        <f t="shared" ca="1" si="36"/>
        <v>1269119000</v>
      </c>
    </row>
    <row r="110" spans="2:25" hidden="1" outlineLevel="1" x14ac:dyDescent="0.25">
      <c r="B110" s="143" t="s">
        <v>621</v>
      </c>
      <c r="C110" s="255"/>
      <c r="D110" s="25">
        <f ca="1">D34 * SUM(D$48:D$51)</f>
        <v>1462763158.3505833</v>
      </c>
      <c r="E110" s="25">
        <f ca="1">E34 * SUM(E$48:E$51)</f>
        <v>1411952020.1976459</v>
      </c>
      <c r="F110" s="25">
        <f ca="1">F34 * SUM(F$48:F$51)</f>
        <v>1363820794.394547</v>
      </c>
      <c r="G110" s="25">
        <f ca="1">G34 * SUM(G$48:G$51)</f>
        <v>1318208686.2002962</v>
      </c>
      <c r="H110" s="25">
        <f ca="1">H34 * SUM(H$48:H$51)</f>
        <v>1274967808.691613</v>
      </c>
      <c r="L110" s="255"/>
      <c r="M110" s="120">
        <f t="shared" ca="1" si="36"/>
        <v>1547100000</v>
      </c>
      <c r="N110" s="120">
        <f t="shared" ca="1" si="36"/>
        <v>1347835000</v>
      </c>
      <c r="O110" s="120">
        <f t="shared" ca="1" si="36"/>
        <v>1318959000</v>
      </c>
      <c r="P110" s="120">
        <f t="shared" ca="1" si="36"/>
        <v>1125883000</v>
      </c>
      <c r="Q110" s="120">
        <f t="shared" ca="1" si="36"/>
        <v>1033981000</v>
      </c>
    </row>
    <row r="111" spans="2:25" hidden="1" outlineLevel="1" x14ac:dyDescent="0.25">
      <c r="B111" s="143" t="s">
        <v>620</v>
      </c>
      <c r="C111" s="255"/>
      <c r="L111" s="255"/>
    </row>
    <row r="112" spans="2:25" hidden="1" outlineLevel="1" x14ac:dyDescent="0.25">
      <c r="B112" s="143" t="s">
        <v>729</v>
      </c>
      <c r="C112" s="255"/>
      <c r="L112" s="255"/>
    </row>
    <row r="113" spans="2:25" hidden="1" outlineLevel="1" x14ac:dyDescent="0.25">
      <c r="B113" s="143" t="s">
        <v>621</v>
      </c>
      <c r="C113" s="255"/>
      <c r="L113" s="255"/>
    </row>
    <row r="114" spans="2:25" hidden="1" outlineLevel="1" x14ac:dyDescent="0.25">
      <c r="B114" s="143" t="s">
        <v>730</v>
      </c>
      <c r="C114" s="255"/>
      <c r="L114" s="255"/>
    </row>
    <row r="115" spans="2:25" hidden="1" outlineLevel="1" x14ac:dyDescent="0.25">
      <c r="B115" s="143" t="s">
        <v>277</v>
      </c>
      <c r="C115" s="255"/>
      <c r="L115" s="255"/>
    </row>
    <row r="116" spans="2:25" hidden="1" outlineLevel="1" x14ac:dyDescent="0.25">
      <c r="B116" s="143" t="s">
        <v>731</v>
      </c>
      <c r="C116" s="255"/>
      <c r="L116" s="255"/>
    </row>
    <row r="117" spans="2:25" hidden="1" outlineLevel="1" x14ac:dyDescent="0.25">
      <c r="B117" s="143" t="s">
        <v>732</v>
      </c>
      <c r="C117" s="255"/>
      <c r="L117" s="255"/>
    </row>
    <row r="118" spans="2:25" s="119" customFormat="1" collapsed="1" x14ac:dyDescent="0.25">
      <c r="B118" s="129" t="s">
        <v>733</v>
      </c>
      <c r="C118" s="273"/>
      <c r="D118" s="125">
        <f ca="1">D33 * SUM(D$48:D$51)</f>
        <v>2887423184.853498</v>
      </c>
      <c r="E118" s="125">
        <f ca="1">E33 * SUM(E$48:E$51)</f>
        <v>2787124474.48878</v>
      </c>
      <c r="F118" s="125">
        <f ca="1">F33 * SUM(F$48:F$51)</f>
        <v>2692115780.4935088</v>
      </c>
      <c r="G118" s="125">
        <f ca="1">G33 * SUM(G$48:G$51)</f>
        <v>2602079701.8855181</v>
      </c>
      <c r="H118" s="125">
        <f ca="1">H33 * SUM(H$48:H$51)</f>
        <v>2516724317.0857201</v>
      </c>
      <c r="I118" s="126"/>
      <c r="J118" s="127"/>
      <c r="K118" s="128"/>
      <c r="L118" s="273"/>
      <c r="M118" s="125">
        <f ca="1">M119 - M101</f>
        <v>3053900000</v>
      </c>
      <c r="N118" s="125">
        <f ca="1">N119 - N101</f>
        <v>2598709000</v>
      </c>
      <c r="O118" s="125">
        <f ca="1">O119 - O101</f>
        <v>2541879000</v>
      </c>
      <c r="P118" s="125">
        <f ca="1">P119 - P101</f>
        <v>2311316000</v>
      </c>
      <c r="Q118" s="125">
        <f ca="1">Q119 - Q101</f>
        <v>2211974000</v>
      </c>
      <c r="R118"/>
      <c r="S118"/>
      <c r="T118"/>
      <c r="U118"/>
      <c r="V118"/>
      <c r="W118"/>
      <c r="X118"/>
      <c r="Y118"/>
    </row>
    <row r="119" spans="2:25" s="31" customFormat="1" x14ac:dyDescent="0.25">
      <c r="B119" s="60" t="s">
        <v>279</v>
      </c>
      <c r="C119" s="272"/>
      <c r="D119" s="61">
        <f ca="1">(D101 + D118) + (D152 + D159) - (D101 + D118)</f>
        <v>7404645094.8507576</v>
      </c>
      <c r="E119" s="61">
        <f ca="1">(E101 + E118) + (E152 + E159) - (E101 + E118)</f>
        <v>6899880152.4799767</v>
      </c>
      <c r="F119" s="61">
        <f ca="1">(F101 + F118) + (F152 + F159) - (F101 + F118)</f>
        <v>6433257946.2621708</v>
      </c>
      <c r="G119" s="61">
        <f ca="1">(G101 + G118) + (G152 + G159) - (G101 + G118)</f>
        <v>6002316040.3650475</v>
      </c>
      <c r="H119" s="61">
        <f ca="1">(H101 + H118) + (H152 + H159) - (H101 + H118)</f>
        <v>5604350652.9452477</v>
      </c>
      <c r="I119" s="99"/>
      <c r="J119" s="87"/>
      <c r="K119" s="75"/>
      <c r="L119" s="272"/>
      <c r="M119" s="61">
        <f ca="1">SUMIFS(INDIRECT("'" &amp; $B$2 &amp; "'!" &amp; M$2), INDIRECT("'" &amp; $B$2 &amp; "'!$A:$A"), $B119)</f>
        <v>5570200000</v>
      </c>
      <c r="N119" s="61">
        <f ca="1">SUMIFS(INDIRECT("'" &amp; $B$2 &amp; "'!" &amp; N$2), INDIRECT("'" &amp; $B$2 &amp; "'!$A:$A"), $B119)</f>
        <v>5001075000</v>
      </c>
      <c r="O119" s="61">
        <f ca="1">SUMIFS(INDIRECT("'" &amp; $B$2 &amp; "'!" &amp; O$2), INDIRECT("'" &amp; $B$2 &amp; "'!$A:$A"), $B119)</f>
        <v>4871065000</v>
      </c>
      <c r="P119" s="61">
        <f ca="1">SUMIFS(INDIRECT("'" &amp; $B$2 &amp; "'!" &amp; P$2), INDIRECT("'" &amp; $B$2 &amp; "'!$A:$A"), $B119)</f>
        <v>4461903000</v>
      </c>
      <c r="Q119" s="61">
        <f ca="1">SUMIFS(INDIRECT("'" &amp; $B$2 &amp; "'!" &amp; Q$2), INDIRECT("'" &amp; $B$2 &amp; "'!$A:$A"), $B119)</f>
        <v>4414929000</v>
      </c>
      <c r="R119"/>
      <c r="S119"/>
      <c r="T119"/>
      <c r="U119"/>
      <c r="V119"/>
      <c r="W119"/>
      <c r="X119"/>
      <c r="Y119"/>
    </row>
    <row r="120" spans="2:25" s="31" customFormat="1" ht="6.95" customHeight="1" x14ac:dyDescent="0.25">
      <c r="B120" s="57"/>
      <c r="C120" s="272"/>
      <c r="D120" s="45"/>
      <c r="E120" s="45"/>
      <c r="F120" s="45"/>
      <c r="G120" s="45"/>
      <c r="H120" s="45"/>
      <c r="I120" s="45"/>
      <c r="J120" s="45"/>
      <c r="K120" s="45"/>
      <c r="L120" s="272"/>
      <c r="M120" s="45"/>
      <c r="N120" s="45"/>
      <c r="O120" s="45"/>
      <c r="P120" s="45"/>
      <c r="Q120" s="45"/>
      <c r="R120"/>
      <c r="S120"/>
      <c r="T120"/>
      <c r="U120"/>
      <c r="V120"/>
      <c r="W120"/>
      <c r="X120"/>
      <c r="Y120"/>
    </row>
    <row r="121" spans="2:25" hidden="1" outlineLevel="1" x14ac:dyDescent="0.25">
      <c r="B121" s="143" t="s">
        <v>734</v>
      </c>
      <c r="C121" s="255"/>
      <c r="L121" s="255"/>
      <c r="M121" s="25">
        <v>696600</v>
      </c>
      <c r="N121" s="25">
        <v>1168600</v>
      </c>
      <c r="O121" s="25">
        <v>1199800</v>
      </c>
      <c r="P121" s="25">
        <v>1129877</v>
      </c>
      <c r="Q121" s="25">
        <v>1255784</v>
      </c>
    </row>
    <row r="122" spans="2:25" hidden="1" outlineLevel="1" x14ac:dyDescent="0.25">
      <c r="B122" s="143" t="s">
        <v>735</v>
      </c>
      <c r="C122" s="255"/>
      <c r="L122" s="255"/>
      <c r="M122" s="25">
        <v>0</v>
      </c>
      <c r="N122" s="25">
        <v>0</v>
      </c>
      <c r="O122" s="25">
        <v>0</v>
      </c>
      <c r="P122" s="25">
        <v>0</v>
      </c>
      <c r="Q122" s="25">
        <v>72728</v>
      </c>
    </row>
    <row r="123" spans="2:25" hidden="1" outlineLevel="1" x14ac:dyDescent="0.25">
      <c r="B123" s="143" t="s">
        <v>736</v>
      </c>
      <c r="C123" s="255"/>
      <c r="L123" s="255"/>
      <c r="M123" s="25">
        <v>357700</v>
      </c>
      <c r="N123" s="25">
        <v>484900</v>
      </c>
      <c r="O123" s="25">
        <v>410500</v>
      </c>
      <c r="P123" s="25">
        <v>426486</v>
      </c>
      <c r="Q123" s="25">
        <v>444003</v>
      </c>
    </row>
    <row r="124" spans="2:25" hidden="1" outlineLevel="1" x14ac:dyDescent="0.25">
      <c r="B124" s="143" t="s">
        <v>737</v>
      </c>
      <c r="C124" s="255"/>
      <c r="L124" s="255"/>
      <c r="M124" s="25">
        <v>0</v>
      </c>
      <c r="N124" s="25">
        <v>0</v>
      </c>
      <c r="O124" s="25">
        <v>0</v>
      </c>
      <c r="P124" s="25">
        <v>0</v>
      </c>
      <c r="Q124" s="25">
        <v>26000</v>
      </c>
    </row>
    <row r="125" spans="2:25" hidden="1" outlineLevel="1" x14ac:dyDescent="0.25">
      <c r="B125" s="143" t="s">
        <v>738</v>
      </c>
      <c r="C125" s="255"/>
      <c r="L125" s="255"/>
      <c r="M125" s="25">
        <v>54600</v>
      </c>
      <c r="N125" s="25">
        <v>354700</v>
      </c>
      <c r="O125" s="25">
        <v>66000</v>
      </c>
      <c r="P125" s="25">
        <v>71548</v>
      </c>
      <c r="Q125" s="25">
        <v>0</v>
      </c>
    </row>
    <row r="126" spans="2:25" hidden="1" outlineLevel="1" x14ac:dyDescent="0.25">
      <c r="B126" s="143" t="s">
        <v>739</v>
      </c>
      <c r="C126" s="255"/>
      <c r="L126" s="255"/>
      <c r="M126" s="25">
        <v>0</v>
      </c>
      <c r="N126" s="25">
        <v>0</v>
      </c>
      <c r="O126" s="25">
        <v>0</v>
      </c>
      <c r="P126" s="25">
        <v>0</v>
      </c>
      <c r="Q126" s="25">
        <v>96359</v>
      </c>
    </row>
    <row r="127" spans="2:25" hidden="1" outlineLevel="1" x14ac:dyDescent="0.25">
      <c r="B127" s="143" t="s">
        <v>740</v>
      </c>
      <c r="C127" s="255"/>
      <c r="L127" s="255"/>
      <c r="M127" s="25">
        <v>23600</v>
      </c>
      <c r="N127" s="25">
        <v>24400</v>
      </c>
      <c r="O127" s="25">
        <v>23900</v>
      </c>
      <c r="P127" s="25">
        <v>23504</v>
      </c>
      <c r="Q127" s="25">
        <v>23907</v>
      </c>
    </row>
    <row r="128" spans="2:25" hidden="1" outlineLevel="1" x14ac:dyDescent="0.25">
      <c r="B128" s="143" t="s">
        <v>741</v>
      </c>
      <c r="C128" s="255"/>
      <c r="L128" s="255"/>
      <c r="M128" s="25">
        <v>0</v>
      </c>
      <c r="N128" s="25">
        <v>0</v>
      </c>
      <c r="O128" s="25">
        <v>0</v>
      </c>
      <c r="P128" s="25">
        <v>0</v>
      </c>
      <c r="Q128" s="25">
        <v>0</v>
      </c>
    </row>
    <row r="129" spans="2:25" hidden="1" outlineLevel="1" x14ac:dyDescent="0.25">
      <c r="B129" s="143" t="s">
        <v>281</v>
      </c>
      <c r="C129" s="255"/>
      <c r="L129" s="255"/>
      <c r="M129" s="25">
        <v>442700</v>
      </c>
      <c r="N129" s="25">
        <v>410700</v>
      </c>
      <c r="O129" s="25">
        <v>483300</v>
      </c>
      <c r="P129" s="25">
        <v>485908</v>
      </c>
      <c r="Q129" s="25">
        <v>507348</v>
      </c>
    </row>
    <row r="130" spans="2:25" hidden="1" outlineLevel="1" x14ac:dyDescent="0.25">
      <c r="B130" s="143" t="s">
        <v>635</v>
      </c>
      <c r="C130" s="255"/>
      <c r="L130" s="255"/>
      <c r="M130" s="25">
        <v>0</v>
      </c>
      <c r="N130" s="25">
        <v>0</v>
      </c>
      <c r="O130" s="25">
        <v>0</v>
      </c>
      <c r="P130" s="25">
        <v>0</v>
      </c>
      <c r="Q130" s="25">
        <v>0</v>
      </c>
    </row>
    <row r="131" spans="2:25" hidden="1" outlineLevel="1" x14ac:dyDescent="0.25">
      <c r="B131" s="143" t="s">
        <v>742</v>
      </c>
      <c r="C131" s="255"/>
      <c r="L131" s="255"/>
      <c r="M131" s="25">
        <v>199900</v>
      </c>
      <c r="N131" s="25">
        <v>197100</v>
      </c>
      <c r="O131" s="25">
        <v>213800</v>
      </c>
      <c r="P131" s="25">
        <v>198017</v>
      </c>
      <c r="Q131" s="25">
        <v>208069</v>
      </c>
    </row>
    <row r="132" spans="2:25" s="119" customFormat="1" collapsed="1" x14ac:dyDescent="0.25">
      <c r="B132" s="129" t="s">
        <v>598</v>
      </c>
      <c r="C132" s="273"/>
      <c r="D132" s="125">
        <f ca="1">D37 * SUM(D$48:D$51)</f>
        <v>2290253505.5734072</v>
      </c>
      <c r="E132" s="125">
        <f ca="1">E37 * SUM(E$48:E$51)</f>
        <v>2210698324.9465179</v>
      </c>
      <c r="F132" s="125">
        <f ca="1">F37 * SUM(F$48:F$51)</f>
        <v>2135339092.6649287</v>
      </c>
      <c r="G132" s="125">
        <f ca="1">G37 * SUM(G$48:G$51)</f>
        <v>2063924051.8279216</v>
      </c>
      <c r="H132" s="125">
        <f ca="1">H37 * SUM(H$48:H$51)</f>
        <v>1996221655.3511047</v>
      </c>
      <c r="I132" s="126"/>
      <c r="J132" s="127"/>
      <c r="K132" s="128"/>
      <c r="L132" s="273"/>
      <c r="M132" s="125">
        <f ca="1">SUMIFS(INDIRECT("'" &amp; $B$2 &amp; "'!" &amp; M$2), INDIRECT("'" &amp; $B$2 &amp; "'!$A:$A"), $B132)</f>
        <v>2422300000</v>
      </c>
      <c r="N132" s="125">
        <f ca="1">SUMIFS(INDIRECT("'" &amp; $B$2 &amp; "'!" &amp; N$2), INDIRECT("'" &amp; $B$2 &amp; "'!$A:$A"), $B132)</f>
        <v>2386565000</v>
      </c>
      <c r="O132" s="125">
        <f ca="1">SUMIFS(INDIRECT("'" &amp; $B$2 &amp; "'!" &amp; O$2), INDIRECT("'" &amp; $B$2 &amp; "'!$A:$A"), $B132)</f>
        <v>2198487000</v>
      </c>
      <c r="P132" s="125">
        <f ca="1">SUMIFS(INDIRECT("'" &amp; $B$2 &amp; "'!" &amp; P$2), INDIRECT("'" &amp; $B$2 &amp; "'!$A:$A"), $B132)</f>
        <v>2053117000</v>
      </c>
      <c r="Q132" s="125">
        <f ca="1">SUMIFS(INDIRECT("'" &amp; $B$2 &amp; "'!" &amp; Q$2), INDIRECT("'" &amp; $B$2 &amp; "'!$A:$A"), $B132)</f>
        <v>2039470000</v>
      </c>
      <c r="R132"/>
      <c r="S132"/>
      <c r="T132"/>
      <c r="U132"/>
      <c r="V132"/>
      <c r="W132"/>
      <c r="X132"/>
      <c r="Y132"/>
    </row>
    <row r="133" spans="2:25" hidden="1" outlineLevel="1" x14ac:dyDescent="0.25">
      <c r="B133" s="143" t="s">
        <v>296</v>
      </c>
      <c r="C133" s="255"/>
      <c r="L133" s="255"/>
    </row>
    <row r="134" spans="2:25" hidden="1" outlineLevel="1" x14ac:dyDescent="0.25">
      <c r="B134" s="143" t="s">
        <v>743</v>
      </c>
      <c r="C134" s="255"/>
      <c r="L134" s="255"/>
    </row>
    <row r="135" spans="2:25" hidden="1" outlineLevel="1" x14ac:dyDescent="0.25">
      <c r="B135" s="143" t="s">
        <v>744</v>
      </c>
      <c r="C135" s="255"/>
      <c r="L135" s="255"/>
    </row>
    <row r="136" spans="2:25" hidden="1" outlineLevel="1" x14ac:dyDescent="0.25">
      <c r="B136" s="143" t="s">
        <v>745</v>
      </c>
      <c r="C136" s="255"/>
      <c r="L136" s="255"/>
    </row>
    <row r="137" spans="2:25" hidden="1" outlineLevel="1" x14ac:dyDescent="0.25">
      <c r="B137" s="143" t="s">
        <v>746</v>
      </c>
      <c r="C137" s="255"/>
      <c r="L137" s="255"/>
    </row>
    <row r="138" spans="2:25" hidden="1" outlineLevel="1" x14ac:dyDescent="0.25">
      <c r="B138" s="143" t="s">
        <v>747</v>
      </c>
      <c r="C138" s="255"/>
      <c r="L138" s="255"/>
    </row>
    <row r="139" spans="2:25" hidden="1" outlineLevel="1" x14ac:dyDescent="0.25">
      <c r="B139" s="143" t="s">
        <v>748</v>
      </c>
      <c r="C139" s="255"/>
      <c r="L139" s="255"/>
    </row>
    <row r="140" spans="2:25" hidden="1" outlineLevel="1" x14ac:dyDescent="0.25">
      <c r="B140" s="143" t="s">
        <v>749</v>
      </c>
      <c r="C140" s="255"/>
      <c r="L140" s="255"/>
    </row>
    <row r="141" spans="2:25" hidden="1" outlineLevel="1" x14ac:dyDescent="0.25">
      <c r="B141" s="143" t="s">
        <v>750</v>
      </c>
      <c r="C141" s="255"/>
      <c r="L141" s="255"/>
      <c r="M141" s="49">
        <f ca="1">SUMIFS(INDIRECT("'" &amp; $B$2 &amp; "'!" &amp; M$2), INDIRECT("'" &amp; $B$2 &amp; "'!$A:$A"), $B141)</f>
        <v>1501700000</v>
      </c>
      <c r="N141" s="49">
        <f ca="1">SUMIFS(INDIRECT("'" &amp; $B$2 &amp; "'!" &amp; N$2), INDIRECT("'" &amp; $B$2 &amp; "'!$A:$A"), $B141)</f>
        <v>1366167000</v>
      </c>
      <c r="O141" s="49">
        <f ca="1">SUMIFS(INDIRECT("'" &amp; $B$2 &amp; "'!" &amp; O$2), INDIRECT("'" &amp; $B$2 &amp; "'!$A:$A"), $B141)</f>
        <v>1357712000</v>
      </c>
      <c r="P141" s="49">
        <f ca="1">SUMIFS(INDIRECT("'" &amp; $B$2 &amp; "'!" &amp; P$2), INDIRECT("'" &amp; $B$2 &amp; "'!$A:$A"), $B141)</f>
        <v>1269027000</v>
      </c>
      <c r="Q141" s="49">
        <f ca="1">SUMIFS(INDIRECT("'" &amp; $B$2 &amp; "'!" &amp; Q$2), INDIRECT("'" &amp; $B$2 &amp; "'!$A:$A"), $B141)</f>
        <v>1255659000</v>
      </c>
    </row>
    <row r="142" spans="2:25" hidden="1" outlineLevel="1" x14ac:dyDescent="0.25">
      <c r="B142" s="143" t="s">
        <v>751</v>
      </c>
      <c r="C142" s="255"/>
      <c r="L142" s="255"/>
    </row>
    <row r="143" spans="2:25" hidden="1" outlineLevel="1" x14ac:dyDescent="0.25">
      <c r="B143" s="143" t="s">
        <v>752</v>
      </c>
      <c r="C143" s="255"/>
      <c r="L143" s="255"/>
    </row>
    <row r="144" spans="2:25" hidden="1" outlineLevel="1" x14ac:dyDescent="0.25">
      <c r="B144" s="143" t="s">
        <v>753</v>
      </c>
      <c r="C144" s="255"/>
      <c r="L144" s="255"/>
    </row>
    <row r="145" spans="2:26" hidden="1" outlineLevel="1" x14ac:dyDescent="0.25">
      <c r="B145" s="143" t="s">
        <v>754</v>
      </c>
      <c r="C145" s="255"/>
      <c r="L145" s="255"/>
    </row>
    <row r="146" spans="2:26" hidden="1" outlineLevel="1" x14ac:dyDescent="0.25">
      <c r="B146" s="143" t="s">
        <v>755</v>
      </c>
      <c r="C146" s="255"/>
      <c r="L146" s="255"/>
    </row>
    <row r="147" spans="2:26" hidden="1" outlineLevel="1" x14ac:dyDescent="0.25">
      <c r="B147" s="143" t="s">
        <v>756</v>
      </c>
      <c r="C147" s="255"/>
      <c r="L147" s="255"/>
    </row>
    <row r="148" spans="2:26" hidden="1" outlineLevel="1" x14ac:dyDescent="0.25">
      <c r="B148" s="143" t="s">
        <v>534</v>
      </c>
      <c r="C148" s="255"/>
      <c r="L148" s="255"/>
    </row>
    <row r="149" spans="2:26" hidden="1" outlineLevel="1" x14ac:dyDescent="0.25">
      <c r="B149" s="143" t="s">
        <v>757</v>
      </c>
      <c r="C149" s="255"/>
      <c r="L149" s="255"/>
    </row>
    <row r="150" spans="2:26" hidden="1" outlineLevel="1" x14ac:dyDescent="0.25">
      <c r="B150" s="143" t="s">
        <v>758</v>
      </c>
      <c r="C150" s="255"/>
      <c r="L150" s="255"/>
    </row>
    <row r="151" spans="2:26" s="119" customFormat="1" collapsed="1" x14ac:dyDescent="0.25">
      <c r="B151" s="129" t="s">
        <v>759</v>
      </c>
      <c r="C151" s="273"/>
      <c r="D151" s="125">
        <f ca="1">ROUND(D38, -2)</f>
        <v>2397500000</v>
      </c>
      <c r="E151" s="125">
        <f ca="1">ROUND(E38, -2)</f>
        <v>2276100000</v>
      </c>
      <c r="F151" s="125">
        <f ca="1">ROUND(F38, -2)</f>
        <v>2154900000</v>
      </c>
      <c r="G151" s="125">
        <f ca="1">ROUND(G38, -2)</f>
        <v>2033800000</v>
      </c>
      <c r="H151" s="125">
        <f ca="1">ROUND(H38, -2)</f>
        <v>1912600000</v>
      </c>
      <c r="I151" s="126"/>
      <c r="J151" s="127"/>
      <c r="K151" s="128"/>
      <c r="L151" s="273"/>
      <c r="M151" s="125">
        <f ca="1">M119 - (M132 + M159)</f>
        <v>1892200000</v>
      </c>
      <c r="N151" s="125">
        <f ca="1">N119 - (N132 + N159)</f>
        <v>1518816000</v>
      </c>
      <c r="O151" s="125">
        <f ca="1">O119 - (O132 + O159)</f>
        <v>1548296000</v>
      </c>
      <c r="P151" s="125">
        <f ca="1">P119 - (P132 + P159)</f>
        <v>1478586000</v>
      </c>
      <c r="Q151" s="125">
        <f ca="1">Q119 - (Q132 + Q159)</f>
        <v>1457207000</v>
      </c>
      <c r="R151"/>
      <c r="S151"/>
      <c r="T151"/>
      <c r="U151"/>
      <c r="V151"/>
      <c r="W151"/>
      <c r="X151"/>
      <c r="Y151"/>
    </row>
    <row r="152" spans="2:26" s="31" customFormat="1" x14ac:dyDescent="0.25">
      <c r="B152" s="60" t="s">
        <v>760</v>
      </c>
      <c r="C152" s="272"/>
      <c r="D152" s="61">
        <f ca="1">D151 + D132</f>
        <v>4687753505.5734072</v>
      </c>
      <c r="E152" s="61">
        <f ca="1">E151 + E132</f>
        <v>4486798324.9465179</v>
      </c>
      <c r="F152" s="61">
        <f ca="1">F151 + F132</f>
        <v>4290239092.6649284</v>
      </c>
      <c r="G152" s="61">
        <f ca="1">G151 + G132</f>
        <v>4097724051.8279219</v>
      </c>
      <c r="H152" s="61">
        <f ca="1">H151 + H132</f>
        <v>3908821655.3511047</v>
      </c>
      <c r="I152" s="99"/>
      <c r="J152" s="87"/>
      <c r="K152" s="75"/>
      <c r="L152" s="272"/>
      <c r="M152" s="61">
        <f ca="1">M151 + M132</f>
        <v>4314500000</v>
      </c>
      <c r="N152" s="61">
        <f ca="1">N151 + N132</f>
        <v>3905381000</v>
      </c>
      <c r="O152" s="61">
        <f ca="1">O151 + O132</f>
        <v>3746783000</v>
      </c>
      <c r="P152" s="61">
        <f ca="1">P151 + P132</f>
        <v>3531703000</v>
      </c>
      <c r="Q152" s="61">
        <f ca="1">Q151 + Q132</f>
        <v>3496677000</v>
      </c>
      <c r="R152"/>
      <c r="S152"/>
      <c r="T152"/>
      <c r="U152"/>
      <c r="V152"/>
      <c r="W152"/>
      <c r="X152"/>
      <c r="Y152"/>
    </row>
    <row r="153" spans="2:26" ht="6.95" customHeight="1" x14ac:dyDescent="0.25">
      <c r="B153" s="251"/>
      <c r="C153" s="255"/>
      <c r="L153" s="255"/>
    </row>
    <row r="154" spans="2:26" x14ac:dyDescent="0.25">
      <c r="B154" s="143" t="s">
        <v>463</v>
      </c>
      <c r="C154" s="255"/>
      <c r="D154" s="25">
        <f ca="1">$M154</f>
        <v>300000</v>
      </c>
      <c r="E154" s="25">
        <f ca="1">$M154</f>
        <v>300000</v>
      </c>
      <c r="F154" s="25">
        <f ca="1">$M154</f>
        <v>300000</v>
      </c>
      <c r="G154" s="25">
        <f ca="1">$M154</f>
        <v>300000</v>
      </c>
      <c r="H154" s="25">
        <f ca="1">$M154</f>
        <v>300000</v>
      </c>
      <c r="L154" s="255"/>
      <c r="M154" s="25">
        <f t="shared" ref="M154:Q158" ca="1" si="37">SUMIFS(INDIRECT("'" &amp; $B$2 &amp; "'!" &amp; M$2), INDIRECT("'" &amp; $B$2 &amp; "'!$A:$A"), $B154)</f>
        <v>300000</v>
      </c>
      <c r="N154" s="25">
        <f t="shared" ca="1" si="37"/>
        <v>255000</v>
      </c>
      <c r="O154" s="25">
        <f t="shared" ca="1" si="37"/>
        <v>255000</v>
      </c>
      <c r="P154" s="25">
        <f t="shared" ca="1" si="37"/>
        <v>257000</v>
      </c>
      <c r="Q154" s="25">
        <f t="shared" ca="1" si="37"/>
        <v>257000</v>
      </c>
    </row>
    <row r="155" spans="2:26" x14ac:dyDescent="0.25">
      <c r="B155" s="143" t="s">
        <v>300</v>
      </c>
      <c r="C155" s="255"/>
      <c r="D155" s="25">
        <f ca="1">ROUND(D40, -2)</f>
        <v>302100000</v>
      </c>
      <c r="E155" s="25">
        <f ca="1">ROUND(E40, -2)</f>
        <v>300600000</v>
      </c>
      <c r="F155" s="25">
        <f ca="1">ROUND(F40, -2)</f>
        <v>299100000</v>
      </c>
      <c r="G155" s="25">
        <f ca="1">ROUND(G40, -2)</f>
        <v>297700000</v>
      </c>
      <c r="H155" s="25">
        <f ca="1">ROUND(H40, -2)</f>
        <v>296200000</v>
      </c>
      <c r="L155" s="255"/>
      <c r="M155" s="25">
        <f t="shared" ca="1" si="37"/>
        <v>295300000</v>
      </c>
      <c r="N155" s="25">
        <f t="shared" ca="1" si="37"/>
        <v>292774000</v>
      </c>
      <c r="O155" s="25">
        <f t="shared" ca="1" si="37"/>
        <v>291461000</v>
      </c>
      <c r="P155" s="25">
        <f t="shared" ca="1" si="37"/>
        <v>290899000</v>
      </c>
      <c r="Q155" s="25">
        <f t="shared" ca="1" si="37"/>
        <v>291092000</v>
      </c>
    </row>
    <row r="156" spans="2:26" x14ac:dyDescent="0.25">
      <c r="B156" s="124" t="s">
        <v>301</v>
      </c>
      <c r="C156" s="255"/>
      <c r="D156" s="104">
        <f ca="1">E156 + D70</f>
        <v>3072091589.2773504</v>
      </c>
      <c r="E156" s="104">
        <f ca="1">F156 + E70</f>
        <v>2702881827.5334592</v>
      </c>
      <c r="F156" s="104">
        <f ca="1">G156 + F70</f>
        <v>2367518853.5972433</v>
      </c>
      <c r="G156" s="104">
        <f ca="1">H156 + G70</f>
        <v>2063691988.5371251</v>
      </c>
      <c r="H156" s="104">
        <f ca="1">M156 + H70</f>
        <v>1789328997.5941427</v>
      </c>
      <c r="L156" s="255"/>
      <c r="M156" s="104">
        <f t="shared" ca="1" si="37"/>
        <v>1542400000</v>
      </c>
      <c r="N156" s="104">
        <f t="shared" ca="1" si="37"/>
        <v>1394817000</v>
      </c>
      <c r="O156" s="104">
        <f t="shared" ca="1" si="37"/>
        <v>1246323000</v>
      </c>
      <c r="P156" s="104">
        <f t="shared" ca="1" si="37"/>
        <v>1053301000</v>
      </c>
      <c r="Q156" s="104">
        <f t="shared" ca="1" si="37"/>
        <v>926169000</v>
      </c>
    </row>
    <row r="157" spans="2:26" x14ac:dyDescent="0.25">
      <c r="B157" s="143" t="s">
        <v>465</v>
      </c>
      <c r="C157" s="255"/>
      <c r="D157" s="25">
        <f t="shared" ref="D157:H158" ca="1" si="38">ROUND(D41, -2)</f>
        <v>138700000</v>
      </c>
      <c r="E157" s="25">
        <f t="shared" ca="1" si="38"/>
        <v>138700000</v>
      </c>
      <c r="F157" s="25">
        <f t="shared" ca="1" si="38"/>
        <v>138700000</v>
      </c>
      <c r="G157" s="25">
        <f t="shared" ca="1" si="38"/>
        <v>138700000</v>
      </c>
      <c r="H157" s="25">
        <f t="shared" ca="1" si="38"/>
        <v>138700000</v>
      </c>
      <c r="L157" s="255"/>
      <c r="M157" s="25">
        <f t="shared" ca="1" si="37"/>
        <v>147000000</v>
      </c>
      <c r="N157" s="25">
        <f t="shared" ca="1" si="37"/>
        <v>137772000</v>
      </c>
      <c r="O157" s="25">
        <f t="shared" ca="1" si="37"/>
        <v>123226000</v>
      </c>
      <c r="P157" s="25">
        <f t="shared" ca="1" si="37"/>
        <v>146944000</v>
      </c>
      <c r="Q157" s="25">
        <f t="shared" ca="1" si="37"/>
        <v>137984000</v>
      </c>
    </row>
    <row r="158" spans="2:26" x14ac:dyDescent="0.25">
      <c r="B158" s="143" t="s">
        <v>761</v>
      </c>
      <c r="C158" s="255"/>
      <c r="D158" s="25">
        <f t="shared" ca="1" si="38"/>
        <v>796300000</v>
      </c>
      <c r="E158" s="25">
        <f t="shared" ca="1" si="38"/>
        <v>729400000</v>
      </c>
      <c r="F158" s="25">
        <f t="shared" ca="1" si="38"/>
        <v>662600000</v>
      </c>
      <c r="G158" s="25">
        <f t="shared" ca="1" si="38"/>
        <v>595800000</v>
      </c>
      <c r="H158" s="25">
        <f t="shared" ca="1" si="38"/>
        <v>529000000</v>
      </c>
      <c r="L158" s="255"/>
      <c r="M158" s="25">
        <f t="shared" ca="1" si="37"/>
        <v>435300000</v>
      </c>
      <c r="N158" s="25">
        <f t="shared" ca="1" si="37"/>
        <v>454380000</v>
      </c>
      <c r="O158" s="25">
        <f t="shared" ca="1" si="37"/>
        <v>290531000</v>
      </c>
      <c r="P158" s="25">
        <f t="shared" ca="1" si="37"/>
        <v>267313000</v>
      </c>
      <c r="Q158" s="25">
        <f t="shared" ca="1" si="37"/>
        <v>161282000</v>
      </c>
    </row>
    <row r="159" spans="2:26" s="31" customFormat="1" x14ac:dyDescent="0.25">
      <c r="B159" s="60" t="s">
        <v>604</v>
      </c>
      <c r="C159" s="272"/>
      <c r="D159" s="61">
        <f ca="1">SUM(D154:D157) - D158</f>
        <v>2716891589.2773504</v>
      </c>
      <c r="E159" s="61">
        <f ca="1">SUM(E154:E157) - E158</f>
        <v>2413081827.5334592</v>
      </c>
      <c r="F159" s="61">
        <f ca="1">SUM(F154:F157) - F158</f>
        <v>2143018853.5972433</v>
      </c>
      <c r="G159" s="61">
        <f ca="1">SUM(G154:G157) - G158</f>
        <v>1904591988.5371251</v>
      </c>
      <c r="H159" s="61">
        <f ca="1">SUM(H154:H157) - H158</f>
        <v>1695528997.5941429</v>
      </c>
      <c r="I159" s="99"/>
      <c r="J159" s="87"/>
      <c r="K159" s="75"/>
      <c r="L159" s="272"/>
      <c r="M159" s="61" cm="1">
        <f t="array" aca="1" ref="M159" ca="1">SUM(M154:M156, -M157:M158)</f>
        <v>1255700000</v>
      </c>
      <c r="N159" s="61" cm="1">
        <f t="array" aca="1" ref="N159" ca="1">SUM(N154:N156, -N157:N158)</f>
        <v>1095694000</v>
      </c>
      <c r="O159" s="61" cm="1">
        <f t="array" aca="1" ref="O159" ca="1">SUM(O154:O156, -O157:O158)</f>
        <v>1124282000</v>
      </c>
      <c r="P159" s="61" cm="1">
        <f t="array" aca="1" ref="P159" ca="1">SUM(P154:P156, -P157:P158)</f>
        <v>930200000</v>
      </c>
      <c r="Q159" s="61" cm="1">
        <f t="array" aca="1" ref="Q159" ca="1">SUM(Q154:Q156, -Q157:Q158)</f>
        <v>918252000</v>
      </c>
      <c r="R159"/>
      <c r="S159"/>
      <c r="T159"/>
      <c r="U159"/>
      <c r="V159"/>
      <c r="W159"/>
      <c r="X159"/>
      <c r="Y159"/>
    </row>
    <row r="160" spans="2:26" x14ac:dyDescent="0.25">
      <c r="B160" s="58"/>
      <c r="C160" s="255"/>
      <c r="L160" s="255"/>
      <c r="Z160"/>
    </row>
    <row r="161" spans="2:35" x14ac:dyDescent="0.25">
      <c r="B161" s="254"/>
      <c r="C161" s="255"/>
      <c r="D161" s="246"/>
      <c r="E161" s="246"/>
      <c r="F161" s="246"/>
      <c r="G161" s="246"/>
      <c r="H161" s="246"/>
      <c r="I161" s="246"/>
      <c r="J161" s="246"/>
      <c r="K161" s="246"/>
      <c r="L161" s="255"/>
      <c r="M161" s="246"/>
      <c r="N161" s="246"/>
      <c r="O161" s="246"/>
      <c r="P161" s="246"/>
      <c r="Q161" s="246"/>
      <c r="Z161"/>
    </row>
    <row r="162" spans="2:35" ht="6.95" customHeight="1" x14ac:dyDescent="0.25">
      <c r="B162" s="58"/>
      <c r="C162" s="255"/>
      <c r="L162" s="255"/>
      <c r="Z162"/>
    </row>
    <row r="163" spans="2:35" x14ac:dyDescent="0.25">
      <c r="B163" s="58"/>
      <c r="C163" s="255"/>
      <c r="L163" s="255"/>
      <c r="Z163"/>
    </row>
    <row r="164" spans="2:35" s="54" customFormat="1" x14ac:dyDescent="0.25">
      <c r="B164" s="276" t="s">
        <v>304</v>
      </c>
      <c r="C164" s="255"/>
      <c r="D164" s="274"/>
      <c r="E164" s="274"/>
      <c r="F164" s="274"/>
      <c r="G164" s="274"/>
      <c r="H164" s="274"/>
      <c r="I164" s="274"/>
      <c r="J164" s="274"/>
      <c r="K164" s="274"/>
      <c r="L164" s="255"/>
      <c r="M164" s="274"/>
      <c r="N164" s="274"/>
      <c r="O164" s="274"/>
      <c r="P164" s="274"/>
      <c r="Q164" s="274"/>
      <c r="R164"/>
      <c r="S164"/>
      <c r="T164"/>
      <c r="U164"/>
      <c r="V164"/>
      <c r="W164"/>
      <c r="X164"/>
      <c r="Y164"/>
      <c r="Z164"/>
    </row>
    <row r="165" spans="2:35" outlineLevel="1" x14ac:dyDescent="0.25">
      <c r="B165" s="143" t="s">
        <v>305</v>
      </c>
      <c r="C165" s="255"/>
      <c r="D165" s="25">
        <f t="shared" ref="D165:K165" ca="1" si="39">D70</f>
        <v>369209761.74389142</v>
      </c>
      <c r="E165" s="25">
        <f t="shared" ca="1" si="39"/>
        <v>335362973.93621576</v>
      </c>
      <c r="F165" s="25">
        <f t="shared" ca="1" si="39"/>
        <v>303826865.06011832</v>
      </c>
      <c r="G165" s="25">
        <f t="shared" ca="1" si="39"/>
        <v>274362990.94298232</v>
      </c>
      <c r="H165" s="25">
        <f t="shared" ca="1" si="39"/>
        <v>246928997.59414265</v>
      </c>
      <c r="I165" s="25">
        <f t="shared" si="39"/>
        <v>0</v>
      </c>
      <c r="J165" s="25">
        <f t="shared" si="39"/>
        <v>0</v>
      </c>
      <c r="K165" s="25">
        <f t="shared" si="39"/>
        <v>0</v>
      </c>
      <c r="L165" s="288"/>
      <c r="M165" s="25">
        <f ca="1">M70</f>
        <v>167700000</v>
      </c>
      <c r="N165" s="25">
        <f ca="1">N70</f>
        <v>152356000</v>
      </c>
      <c r="O165" s="25">
        <f ca="1">O70</f>
        <v>205930000</v>
      </c>
      <c r="P165" s="25">
        <f ca="1">P70</f>
        <v>147065000</v>
      </c>
      <c r="Q165" s="255"/>
      <c r="Z165"/>
    </row>
    <row r="166" spans="2:35" outlineLevel="1" x14ac:dyDescent="0.25">
      <c r="B166" s="143" t="s">
        <v>306</v>
      </c>
      <c r="C166" s="255"/>
      <c r="D166" s="25">
        <f t="shared" ref="D166:K166" ca="1" si="40">D61</f>
        <v>61507000</v>
      </c>
      <c r="E166" s="25">
        <f t="shared" ca="1" si="40"/>
        <v>59371000</v>
      </c>
      <c r="F166" s="25">
        <f t="shared" ca="1" si="40"/>
        <v>57347000</v>
      </c>
      <c r="G166" s="25">
        <f t="shared" ca="1" si="40"/>
        <v>55429000</v>
      </c>
      <c r="H166" s="25">
        <f t="shared" ca="1" si="40"/>
        <v>53611000</v>
      </c>
      <c r="I166" s="25">
        <f t="shared" si="40"/>
        <v>0</v>
      </c>
      <c r="J166" s="25">
        <f t="shared" si="40"/>
        <v>0</v>
      </c>
      <c r="K166" s="25">
        <f t="shared" si="40"/>
        <v>0</v>
      </c>
      <c r="L166" s="298"/>
      <c r="M166" s="25">
        <f ca="1">M61</f>
        <v>71600000</v>
      </c>
      <c r="N166" s="25">
        <f ca="1">N61</f>
        <v>67070000</v>
      </c>
      <c r="O166" s="25">
        <f ca="1">O61</f>
        <v>57936000</v>
      </c>
      <c r="P166" s="25">
        <f ca="1">P61</f>
        <v>51234000</v>
      </c>
      <c r="Q166" s="255"/>
      <c r="Z166"/>
    </row>
    <row r="167" spans="2:35" outlineLevel="1" x14ac:dyDescent="0.25">
      <c r="B167" s="143" t="s">
        <v>307</v>
      </c>
      <c r="C167" s="255"/>
      <c r="D167" s="25">
        <f ca="1">-(D101 - E101)</f>
        <v>-82642406.395343781</v>
      </c>
      <c r="E167" s="25">
        <f ca="1">-(E101 - F101)</f>
        <v>-78283629.686728477</v>
      </c>
      <c r="F167" s="25">
        <f ca="1">-(F101 - G101)</f>
        <v>-74186379.580630541</v>
      </c>
      <c r="G167" s="25">
        <f ca="1">-(G101 - H101)</f>
        <v>-70329661.996703148</v>
      </c>
      <c r="H167" s="25">
        <f ca="1">-(H101 - M101)</f>
        <v>442612780.67952561</v>
      </c>
      <c r="L167" s="255"/>
      <c r="M167" s="25">
        <f ca="1">-(M101 - N101)</f>
        <v>-113934000</v>
      </c>
      <c r="N167" s="25">
        <f ca="1">-(N101 - O101)</f>
        <v>-73180000</v>
      </c>
      <c r="O167" s="25">
        <f ca="1">-(O101 - P101)</f>
        <v>-178599000</v>
      </c>
      <c r="P167" s="25">
        <f ca="1">-(P101 - Q101)</f>
        <v>52368000</v>
      </c>
      <c r="Q167" s="255"/>
      <c r="Z167"/>
    </row>
    <row r="168" spans="2:35" outlineLevel="1" x14ac:dyDescent="0.25">
      <c r="B168" s="143" t="s">
        <v>308</v>
      </c>
      <c r="C168" s="255"/>
      <c r="D168" s="25">
        <f ca="1">D132 - E132</f>
        <v>79555180.626889229</v>
      </c>
      <c r="E168" s="25">
        <f ca="1">E132 - F132</f>
        <v>75359232.28158927</v>
      </c>
      <c r="F168" s="25">
        <f ca="1">F132 - G132</f>
        <v>71415040.837007046</v>
      </c>
      <c r="G168" s="25">
        <f ca="1">G132 - H132</f>
        <v>67702396.476816893</v>
      </c>
      <c r="H168" s="25">
        <f ca="1">H132 - M132</f>
        <v>-426078344.64889526</v>
      </c>
      <c r="L168" s="255"/>
      <c r="M168" s="25">
        <f ca="1">M132 - N132</f>
        <v>35735000</v>
      </c>
      <c r="N168" s="25">
        <f ca="1">N132 - O132</f>
        <v>188078000</v>
      </c>
      <c r="O168" s="25">
        <f ca="1">O132 - P132</f>
        <v>145370000</v>
      </c>
      <c r="P168" s="25">
        <f ca="1">P132 - Q132</f>
        <v>13647000</v>
      </c>
      <c r="Q168" s="255"/>
      <c r="Z168"/>
    </row>
    <row r="169" spans="2:35" outlineLevel="1" x14ac:dyDescent="0.25">
      <c r="B169" s="143" t="s">
        <v>309</v>
      </c>
      <c r="C169" s="255"/>
      <c r="D169" s="25">
        <f t="shared" ref="D169:F169" ca="1" si="41">-(D109 - E109)</f>
        <v>-79556000</v>
      </c>
      <c r="E169" s="25">
        <f t="shared" ca="1" si="41"/>
        <v>-75359000</v>
      </c>
      <c r="F169" s="25">
        <f t="shared" ca="1" si="41"/>
        <v>-71415000</v>
      </c>
      <c r="G169" s="25">
        <f ca="1">-(G109 - H109)</f>
        <v>-67702000</v>
      </c>
      <c r="H169" s="25">
        <f ca="1">-(H109 - M109)</f>
        <v>-48922000</v>
      </c>
      <c r="L169" s="255"/>
      <c r="M169" s="25">
        <f ca="1">-(M109 - N109)</f>
        <v>-252123000</v>
      </c>
      <c r="N169" s="25">
        <f t="shared" ref="N169:P169" ca="1" si="42">-(N109 - O109)</f>
        <v>-67830000</v>
      </c>
      <c r="O169" s="25">
        <f t="shared" ca="1" si="42"/>
        <v>-237018000</v>
      </c>
      <c r="P169" s="25">
        <f t="shared" ca="1" si="42"/>
        <v>-121210000</v>
      </c>
      <c r="Q169" s="255"/>
      <c r="Z169"/>
    </row>
    <row r="170" spans="2:35" s="203" customFormat="1" outlineLevel="1" x14ac:dyDescent="0.25">
      <c r="B170" s="204" t="s">
        <v>310</v>
      </c>
      <c r="C170" s="313"/>
      <c r="D170" s="25">
        <f t="shared" ref="D170:H170" si="43">D171 + D172</f>
        <v>49304.105509748682</v>
      </c>
      <c r="E170" s="25">
        <f t="shared" si="43"/>
        <v>48170.677796879783</v>
      </c>
      <c r="F170" s="25">
        <f t="shared" si="43"/>
        <v>46470.536227579229</v>
      </c>
      <c r="G170" s="25">
        <f t="shared" si="43"/>
        <v>45337.108514711261</v>
      </c>
      <c r="H170" s="25">
        <f t="shared" si="43"/>
        <v>44203.680801843293</v>
      </c>
      <c r="I170" s="199"/>
      <c r="J170" s="199"/>
      <c r="K170" s="199"/>
      <c r="L170" s="313"/>
      <c r="M170" s="25">
        <f>M171 + M172</f>
        <v>-44100</v>
      </c>
      <c r="N170" s="25">
        <f t="shared" ref="N170:P170" si="44">N171 + N172</f>
        <v>91612</v>
      </c>
      <c r="O170" s="25">
        <f t="shared" si="44"/>
        <v>177433</v>
      </c>
      <c r="P170" s="25">
        <f t="shared" si="44"/>
        <v>-57520</v>
      </c>
      <c r="Q170" s="166"/>
      <c r="R170" s="198"/>
      <c r="S170" s="198"/>
      <c r="T170" s="198"/>
      <c r="U170" s="198"/>
      <c r="V170" s="198"/>
      <c r="W170" s="198"/>
      <c r="X170" s="198"/>
      <c r="Y170" s="198"/>
      <c r="Z170"/>
    </row>
    <row r="171" spans="2:35" s="119" customFormat="1" hidden="1" outlineLevel="3" x14ac:dyDescent="0.25">
      <c r="B171" s="355" t="s">
        <v>311</v>
      </c>
      <c r="C171" s="273"/>
      <c r="D171" s="118">
        <f t="shared" ref="D171:G171" si="45">D43</f>
        <v>8700000</v>
      </c>
      <c r="E171" s="118">
        <f t="shared" si="45"/>
        <v>8500000</v>
      </c>
      <c r="F171" s="118">
        <f t="shared" si="45"/>
        <v>8200000</v>
      </c>
      <c r="G171" s="118">
        <f t="shared" si="45"/>
        <v>8000000</v>
      </c>
      <c r="H171" s="118">
        <f>H43</f>
        <v>7800000</v>
      </c>
      <c r="I171" s="118"/>
      <c r="J171" s="118"/>
      <c r="K171" s="118"/>
      <c r="L171" s="273"/>
      <c r="M171" s="118">
        <v>7974500</v>
      </c>
      <c r="N171" s="118">
        <v>7330409</v>
      </c>
      <c r="O171" s="118">
        <v>7328167</v>
      </c>
      <c r="P171" s="118">
        <v>6910052</v>
      </c>
      <c r="Q171" s="118"/>
      <c r="R171" s="117"/>
      <c r="S171" s="117"/>
      <c r="T171" s="117"/>
      <c r="U171" s="117">
        <f>CORREL(M171:P171, M172:P172)</f>
        <v>-0.97027471840366719</v>
      </c>
      <c r="V171" s="117"/>
      <c r="W171" s="117"/>
      <c r="X171" s="117"/>
      <c r="Y171" s="117"/>
      <c r="Z171" s="117"/>
    </row>
    <row r="172" spans="2:35" s="119" customFormat="1" hidden="1" outlineLevel="3" x14ac:dyDescent="0.25">
      <c r="B172" s="355" t="s">
        <v>312</v>
      </c>
      <c r="C172" s="273"/>
      <c r="D172" s="118">
        <f t="shared" ref="D172:G172" si="46">D171 * SUM($M172:$P172) / SUM($M171:$P171)</f>
        <v>-8650695.8944902513</v>
      </c>
      <c r="E172" s="118">
        <f t="shared" si="46"/>
        <v>-8451829.3222031202</v>
      </c>
      <c r="F172" s="118">
        <f t="shared" si="46"/>
        <v>-8153529.4637724208</v>
      </c>
      <c r="G172" s="118">
        <f t="shared" si="46"/>
        <v>-7954662.8914852887</v>
      </c>
      <c r="H172" s="118">
        <f>H171 * SUM($M172:$P172) / SUM($M171:$P171)</f>
        <v>-7755796.3191981567</v>
      </c>
      <c r="I172" s="118"/>
      <c r="J172" s="118"/>
      <c r="K172" s="118"/>
      <c r="L172" s="273"/>
      <c r="M172" s="118">
        <v>-8018600</v>
      </c>
      <c r="N172" s="118">
        <v>-7238797</v>
      </c>
      <c r="O172" s="118">
        <v>-7150734</v>
      </c>
      <c r="P172" s="118">
        <v>-6967572</v>
      </c>
      <c r="Q172" s="118"/>
      <c r="R172" s="117"/>
      <c r="S172" s="117"/>
      <c r="T172" s="117"/>
      <c r="U172" s="117"/>
      <c r="V172" s="117"/>
      <c r="W172" s="117"/>
      <c r="X172" s="117"/>
      <c r="Y172" s="117"/>
      <c r="Z172" s="117"/>
    </row>
    <row r="173" spans="2:35" ht="6.95" customHeight="1" outlineLevel="2" collapsed="1" x14ac:dyDescent="0.25">
      <c r="B173" s="355"/>
      <c r="C173" s="255"/>
      <c r="L173" s="255"/>
      <c r="Z173"/>
    </row>
    <row r="174" spans="2:35" s="31" customFormat="1" x14ac:dyDescent="0.25">
      <c r="B174" s="243" t="s">
        <v>313</v>
      </c>
      <c r="C174" s="255"/>
      <c r="D174" s="244">
        <f t="shared" ref="D174:G174" ca="1" si="47">SUM(D165:D170)</f>
        <v>348122840.08094662</v>
      </c>
      <c r="E174" s="244">
        <f t="shared" ca="1" si="47"/>
        <v>316498747.20887345</v>
      </c>
      <c r="F174" s="244">
        <f t="shared" ca="1" si="47"/>
        <v>287033996.85272241</v>
      </c>
      <c r="G174" s="244">
        <f t="shared" ca="1" si="47"/>
        <v>259508062.53161079</v>
      </c>
      <c r="H174" s="244">
        <f ca="1">SUM(H165:H170)</f>
        <v>268196637.30557486</v>
      </c>
      <c r="I174" s="61"/>
      <c r="J174" s="61"/>
      <c r="K174" s="61"/>
      <c r="L174" s="255"/>
      <c r="M174" s="244">
        <f t="shared" ref="M174:P174" ca="1" si="48">SUM(M165:M170)</f>
        <v>-91066100</v>
      </c>
      <c r="N174" s="244">
        <f t="shared" ca="1" si="48"/>
        <v>266585612</v>
      </c>
      <c r="O174" s="244">
        <f t="shared" ca="1" si="48"/>
        <v>-6203567</v>
      </c>
      <c r="P174" s="244">
        <f t="shared" ca="1" si="48"/>
        <v>143046480</v>
      </c>
      <c r="Q174" s="255"/>
      <c r="R174"/>
      <c r="S174"/>
      <c r="T174"/>
      <c r="U174"/>
      <c r="V174"/>
      <c r="W174"/>
      <c r="X174"/>
      <c r="Y174"/>
      <c r="Z174"/>
      <c r="AA174"/>
      <c r="AI174" s="138"/>
    </row>
    <row r="175" spans="2:35" x14ac:dyDescent="0.25">
      <c r="B175" s="251"/>
      <c r="C175" s="255"/>
      <c r="L175" s="255"/>
      <c r="Z175"/>
    </row>
    <row r="176" spans="2:35" x14ac:dyDescent="0.25">
      <c r="B176" s="242" t="s">
        <v>314</v>
      </c>
      <c r="C176" s="255"/>
      <c r="D176" s="237"/>
      <c r="E176" s="237"/>
      <c r="F176" s="237"/>
      <c r="G176" s="237"/>
      <c r="H176" s="237"/>
      <c r="I176" s="237"/>
      <c r="J176" s="237"/>
      <c r="K176" s="237"/>
      <c r="L176" s="255"/>
      <c r="M176" s="237"/>
      <c r="N176" s="237"/>
      <c r="O176" s="237"/>
      <c r="P176" s="237"/>
      <c r="Q176" s="237"/>
      <c r="Z176"/>
    </row>
    <row r="177" spans="2:26" x14ac:dyDescent="0.25">
      <c r="B177" s="240" t="s">
        <v>315</v>
      </c>
      <c r="C177" s="255"/>
      <c r="D177" s="277">
        <f>D178 + (1 / D180)</f>
        <v>0.13809278350515464</v>
      </c>
      <c r="E177" s="238"/>
      <c r="F177" s="238"/>
      <c r="G177" s="238"/>
      <c r="H177" s="238"/>
      <c r="I177" s="238"/>
      <c r="J177" s="238"/>
      <c r="K177" s="238"/>
      <c r="L177" s="255"/>
      <c r="M177" s="238"/>
      <c r="N177" s="238"/>
      <c r="O177" s="238"/>
      <c r="P177" s="238"/>
      <c r="Q177" s="238"/>
      <c r="Z177"/>
    </row>
    <row r="178" spans="2:26" x14ac:dyDescent="0.25">
      <c r="B178" s="241" t="s">
        <v>316</v>
      </c>
      <c r="C178" s="255"/>
      <c r="D178" s="277">
        <f>'Sector Drivers'!$F$5</f>
        <v>3.5000000000000003E-2</v>
      </c>
      <c r="E178" s="255"/>
      <c r="L178" s="255"/>
      <c r="Z178"/>
    </row>
    <row r="179" spans="2:26" x14ac:dyDescent="0.25">
      <c r="B179" s="241" t="s">
        <v>317</v>
      </c>
      <c r="C179" s="255"/>
      <c r="D179" s="333">
        <f ca="1">AVERAGE(D11:H11)</f>
        <v>1.2809604428651089E-2</v>
      </c>
      <c r="E179" s="255"/>
      <c r="L179" s="255"/>
      <c r="Z179"/>
    </row>
    <row r="180" spans="2:26" x14ac:dyDescent="0.25">
      <c r="B180" s="377" t="s">
        <v>211</v>
      </c>
      <c r="C180" s="255"/>
      <c r="D180" s="354">
        <f>'Sector Drivers'!$F$6</f>
        <v>9.6999999999999993</v>
      </c>
      <c r="L180" s="278"/>
      <c r="Z180"/>
    </row>
    <row r="181" spans="2:26" x14ac:dyDescent="0.25">
      <c r="B181" s="239"/>
      <c r="C181" s="255"/>
      <c r="L181" s="278"/>
      <c r="Z181"/>
    </row>
    <row r="182" spans="2:26" s="40" customFormat="1" ht="15.95" customHeight="1" x14ac:dyDescent="0.25">
      <c r="B182" s="343" t="s">
        <v>234</v>
      </c>
      <c r="C182" s="252"/>
      <c r="D182" s="344">
        <f>D46</f>
        <v>45657</v>
      </c>
      <c r="E182" s="344">
        <f t="shared" ref="E182:H182" si="49">E46</f>
        <v>45291</v>
      </c>
      <c r="F182" s="344">
        <f t="shared" si="49"/>
        <v>44926</v>
      </c>
      <c r="G182" s="344">
        <f t="shared" si="49"/>
        <v>44561</v>
      </c>
      <c r="H182" s="344">
        <f t="shared" si="49"/>
        <v>44196</v>
      </c>
      <c r="I182" s="38"/>
      <c r="J182" s="38"/>
      <c r="K182" s="38"/>
      <c r="L182" s="252"/>
      <c r="M182" s="344">
        <f>M46</f>
        <v>43830</v>
      </c>
      <c r="N182" s="344">
        <f>N46</f>
        <v>43465</v>
      </c>
      <c r="O182" s="344">
        <f>O46</f>
        <v>43100</v>
      </c>
      <c r="P182" s="344">
        <f>P46</f>
        <v>42735</v>
      </c>
      <c r="Q182"/>
      <c r="R182" s="255"/>
      <c r="S182" s="255"/>
      <c r="T182"/>
      <c r="U182"/>
      <c r="V182"/>
      <c r="W182"/>
      <c r="X182"/>
      <c r="Y182"/>
      <c r="Z182"/>
    </row>
    <row r="183" spans="2:26" x14ac:dyDescent="0.25">
      <c r="B183" s="341" t="str">
        <f>B174</f>
        <v xml:space="preserve">Free cash flow </v>
      </c>
      <c r="C183" s="255"/>
      <c r="D183" s="338">
        <f ca="1">D174</f>
        <v>348122840.08094662</v>
      </c>
      <c r="E183" s="338">
        <f ca="1">E174</f>
        <v>316498747.20887345</v>
      </c>
      <c r="F183" s="338">
        <f ca="1">F174</f>
        <v>287033996.85272241</v>
      </c>
      <c r="G183" s="338">
        <f ca="1">G174</f>
        <v>259508062.53161079</v>
      </c>
      <c r="H183" s="338">
        <f ca="1">H174</f>
        <v>268196637.30557486</v>
      </c>
      <c r="M183" s="338">
        <f ca="1">M174</f>
        <v>-91066100</v>
      </c>
      <c r="N183" s="338">
        <f ca="1">N174</f>
        <v>266585612</v>
      </c>
      <c r="O183" s="338">
        <f ca="1">O174</f>
        <v>-6203567</v>
      </c>
      <c r="P183" s="338">
        <f ca="1">P174</f>
        <v>143046480</v>
      </c>
      <c r="Q183"/>
      <c r="R183" s="255"/>
      <c r="S183" s="255"/>
      <c r="Z183"/>
    </row>
    <row r="184" spans="2:26" x14ac:dyDescent="0.25">
      <c r="B184" s="342" t="s">
        <v>318</v>
      </c>
      <c r="C184" s="255"/>
      <c r="D184" s="339">
        <f ca="1">IFERROR(D183 * (1 + D178) / (D177 - D178), 0)</f>
        <v>3494979252.9926634</v>
      </c>
      <c r="E184" s="340"/>
      <c r="F184" s="335"/>
      <c r="G184" s="335"/>
      <c r="H184" s="335"/>
      <c r="M184"/>
      <c r="N184"/>
      <c r="O184"/>
      <c r="P184"/>
      <c r="Q184"/>
      <c r="R184" s="255"/>
      <c r="Z184"/>
    </row>
    <row r="185" spans="2:26" x14ac:dyDescent="0.25">
      <c r="B185" s="342" t="s">
        <v>319</v>
      </c>
      <c r="C185" s="255"/>
      <c r="D185" s="335">
        <f ca="1">D184 + D183</f>
        <v>3843102093.0736098</v>
      </c>
      <c r="E185" s="335">
        <f ca="1">E184 + E183</f>
        <v>316498747.20887345</v>
      </c>
      <c r="F185" s="335">
        <f ca="1">F184 + F183</f>
        <v>287033996.85272241</v>
      </c>
      <c r="G185" s="335">
        <f ca="1">G184 + G183</f>
        <v>259508062.53161079</v>
      </c>
      <c r="H185" s="335">
        <f ca="1">H184 + H183</f>
        <v>268196637.30557486</v>
      </c>
      <c r="M185" s="1" t="s">
        <v>315</v>
      </c>
      <c r="N185" s="1" t="s">
        <v>328</v>
      </c>
      <c r="O185" s="1" t="s">
        <v>883</v>
      </c>
      <c r="P185"/>
      <c r="Q185"/>
      <c r="R185" s="255"/>
      <c r="Z185"/>
    </row>
    <row r="186" spans="2:26" x14ac:dyDescent="0.25">
      <c r="B186" s="239"/>
      <c r="C186" s="255"/>
      <c r="L186" s="278"/>
      <c r="N186" s="378">
        <f ca="1">D192</f>
        <v>2633105513.5489254</v>
      </c>
      <c r="Z186"/>
    </row>
    <row r="187" spans="2:26" x14ac:dyDescent="0.25">
      <c r="B187" s="231"/>
      <c r="C187" s="249" t="s">
        <v>320</v>
      </c>
      <c r="D187" s="25">
        <f ca="1">NPV(D177, D185:H185)</f>
        <v>4111005513.5489254</v>
      </c>
      <c r="E187" s="329"/>
      <c r="L187" s="19"/>
      <c r="M187" s="51">
        <v>0.11</v>
      </c>
      <c r="N187" s="362">
        <f t="dataTable" ref="N187:N191" dt2D="0" dtr="0" r1="D177" ca="1"/>
        <v>3960599785.133153</v>
      </c>
      <c r="O187" s="379">
        <f ca="1">N187 / $D$193</f>
        <v>212.61303208194545</v>
      </c>
      <c r="Z187"/>
    </row>
    <row r="188" spans="2:26" x14ac:dyDescent="0.25">
      <c r="B188" s="245"/>
      <c r="C188" s="249" t="s">
        <v>322</v>
      </c>
      <c r="D188" s="25">
        <f ca="1">M79</f>
        <v>23800000</v>
      </c>
      <c r="L188" s="19"/>
      <c r="M188" s="51">
        <f>M187 + 0.01</f>
        <v>0.12</v>
      </c>
      <c r="N188" s="362">
        <v>3391382857.2711639</v>
      </c>
      <c r="O188" s="379">
        <f t="shared" ref="O188:O191" ca="1" si="50">N188 / $D$193</f>
        <v>182.05631251654287</v>
      </c>
      <c r="Z188"/>
    </row>
    <row r="189" spans="2:26" x14ac:dyDescent="0.25">
      <c r="B189" s="231"/>
      <c r="C189" s="249" t="s">
        <v>323</v>
      </c>
      <c r="D189" s="25">
        <f ca="1">D188 + D187</f>
        <v>4134805513.5489254</v>
      </c>
      <c r="L189" s="19"/>
      <c r="M189" s="51">
        <f t="shared" ref="M189:M191" si="51">M188 + 0.01</f>
        <v>0.13</v>
      </c>
      <c r="N189" s="362">
        <v>2938072394.9207449</v>
      </c>
      <c r="O189" s="379">
        <f t="shared" ca="1" si="50"/>
        <v>157.72168718111504</v>
      </c>
      <c r="Z189"/>
    </row>
    <row r="190" spans="2:26" x14ac:dyDescent="0.25">
      <c r="B190" s="239"/>
      <c r="C190" s="249" t="s">
        <v>324</v>
      </c>
      <c r="D190" s="25">
        <f ca="1">-M141</f>
        <v>-1501700000</v>
      </c>
      <c r="L190" s="19"/>
      <c r="M190" s="51">
        <f t="shared" si="51"/>
        <v>0.14000000000000001</v>
      </c>
      <c r="N190" s="362">
        <v>2567773435.6012087</v>
      </c>
      <c r="O190" s="379">
        <f t="shared" ca="1" si="50"/>
        <v>137.84328774948233</v>
      </c>
      <c r="Z190"/>
    </row>
    <row r="191" spans="2:26" x14ac:dyDescent="0.25">
      <c r="B191" s="58"/>
      <c r="C191" s="249"/>
      <c r="L191" s="19"/>
      <c r="M191" s="51">
        <f t="shared" si="51"/>
        <v>0.15000000000000002</v>
      </c>
      <c r="N191" s="362">
        <v>2259018872.302093</v>
      </c>
      <c r="O191" s="379">
        <f t="shared" ca="1" si="50"/>
        <v>121.26871636295306</v>
      </c>
      <c r="Z191"/>
    </row>
    <row r="192" spans="2:26" outlineLevel="1" x14ac:dyDescent="0.25">
      <c r="C192" s="249" t="s">
        <v>325</v>
      </c>
      <c r="D192" s="280">
        <f ca="1">D190 + D189</f>
        <v>2633105513.5489254</v>
      </c>
      <c r="L192" s="19"/>
      <c r="M192"/>
      <c r="N192"/>
      <c r="O192"/>
      <c r="Z192"/>
    </row>
    <row r="193" spans="2:26" x14ac:dyDescent="0.25">
      <c r="B193" s="58"/>
      <c r="C193" s="345" t="s">
        <v>253</v>
      </c>
      <c r="D193" s="247">
        <f ca="1">SUMIFS(INDIRECT("'" &amp; $B$2 &amp; "'!" &amp; M$2), INDIRECT("'" &amp; $B$2 &amp; "'!$A:$A"), $C193)</f>
        <v>18628208</v>
      </c>
      <c r="L193" s="19"/>
      <c r="M193"/>
      <c r="N193"/>
      <c r="O193"/>
      <c r="Z193"/>
    </row>
    <row r="194" spans="2:26" x14ac:dyDescent="0.25">
      <c r="B194" s="58"/>
      <c r="C194" s="249" t="s">
        <v>326</v>
      </c>
      <c r="D194" s="281">
        <f ca="1">D192 / D$193</f>
        <v>141.35044624522797</v>
      </c>
      <c r="L194" s="19"/>
      <c r="M194"/>
      <c r="N194"/>
      <c r="O194"/>
      <c r="Z194"/>
    </row>
    <row r="195" spans="2:26" x14ac:dyDescent="0.25">
      <c r="C195" s="249" t="s">
        <v>1156</v>
      </c>
      <c r="D195" s="336">
        <v>121.4</v>
      </c>
      <c r="E195" s="372" t="str">
        <f ca="1">IF(D194 / D195 - 1 &lt; 0, "Overvalued", "Undervalued") &amp; " by " &amp; TEXT(ABS(D194 / D195 - 1), "#.0%")</f>
        <v>Undervalued by 16.4%</v>
      </c>
      <c r="M195" s="19"/>
      <c r="N195" s="19"/>
      <c r="O195" s="19"/>
    </row>
    <row r="196" spans="2:26" customFormat="1" x14ac:dyDescent="0.25">
      <c r="M196" s="25"/>
      <c r="N196" s="25"/>
      <c r="O196" s="25"/>
    </row>
    <row r="197" spans="2:26" x14ac:dyDescent="0.25">
      <c r="B197"/>
      <c r="C197" s="337" t="s">
        <v>333</v>
      </c>
      <c r="D197" s="361" t="str">
        <f ca="1">IF(D195 &gt; D194, "NO BUY", "BUY")</f>
        <v>BUY</v>
      </c>
      <c r="L197" s="19"/>
      <c r="M197" s="19"/>
      <c r="N197" s="19"/>
      <c r="O197" s="19"/>
      <c r="Z197"/>
    </row>
    <row r="198" spans="2:26" x14ac:dyDescent="0.25">
      <c r="L198" s="19"/>
      <c r="M198" s="19"/>
      <c r="N198" s="19"/>
      <c r="O198" s="19"/>
      <c r="Z198"/>
    </row>
    <row r="199" spans="2:26" x14ac:dyDescent="0.25">
      <c r="L199" s="19"/>
      <c r="M199" s="19"/>
      <c r="N199" s="19"/>
      <c r="O199" s="19"/>
      <c r="P199"/>
      <c r="Z199"/>
    </row>
    <row r="200" spans="2:26" outlineLevel="1" x14ac:dyDescent="0.25">
      <c r="L200" s="19"/>
      <c r="M200" s="19"/>
      <c r="N200" s="19"/>
      <c r="O200" s="19"/>
      <c r="P200"/>
      <c r="Z200"/>
    </row>
    <row r="201" spans="2:26" outlineLevel="1" x14ac:dyDescent="0.25">
      <c r="L201" s="19"/>
      <c r="M201" s="19"/>
      <c r="N201" s="19"/>
      <c r="O201" s="19"/>
      <c r="P201"/>
      <c r="Z201"/>
    </row>
    <row r="202" spans="2:26" customFormat="1" outlineLevel="1" x14ac:dyDescent="0.25"/>
    <row r="203" spans="2:26" customFormat="1" outlineLevel="1" x14ac:dyDescent="0.25"/>
    <row r="204" spans="2:26" customFormat="1" outlineLevel="1" x14ac:dyDescent="0.25"/>
    <row r="205" spans="2:26" customFormat="1" outlineLevel="1" x14ac:dyDescent="0.25"/>
    <row r="206" spans="2:26" customFormat="1" outlineLevel="1" x14ac:dyDescent="0.25"/>
    <row r="207" spans="2:26" customFormat="1" outlineLevel="1" x14ac:dyDescent="0.25"/>
    <row r="208" spans="2:26" customFormat="1" outlineLevel="1" x14ac:dyDescent="0.25"/>
    <row r="209" customFormat="1" outlineLevel="1" x14ac:dyDescent="0.25"/>
    <row r="210" customFormat="1" outlineLevel="1" x14ac:dyDescent="0.25"/>
    <row r="211" customFormat="1" outlineLevel="1" x14ac:dyDescent="0.25"/>
    <row r="212" customFormat="1" outlineLevel="1" x14ac:dyDescent="0.25"/>
    <row r="213" customFormat="1" outlineLevel="1" x14ac:dyDescent="0.25"/>
    <row r="214" customFormat="1" outlineLevel="1" x14ac:dyDescent="0.25"/>
    <row r="215" customFormat="1" outlineLevel="1" x14ac:dyDescent="0.25"/>
    <row r="216" customFormat="1" outlineLevel="1" x14ac:dyDescent="0.25"/>
    <row r="217" customFormat="1" outlineLevel="1" x14ac:dyDescent="0.25"/>
    <row r="218" customFormat="1" outlineLevel="1" x14ac:dyDescent="0.25"/>
    <row r="219" customFormat="1" outlineLevel="1" x14ac:dyDescent="0.25"/>
    <row r="220" customFormat="1" outlineLevel="1" x14ac:dyDescent="0.25"/>
    <row r="221" customFormat="1" outlineLevel="1" x14ac:dyDescent="0.25"/>
    <row r="222" customFormat="1" outlineLevel="1" x14ac:dyDescent="0.25"/>
    <row r="223" customFormat="1" outlineLevel="1" x14ac:dyDescent="0.25"/>
    <row r="224" customFormat="1" outlineLevel="1" x14ac:dyDescent="0.25"/>
    <row r="225" customFormat="1" outlineLevel="1" x14ac:dyDescent="0.25"/>
    <row r="226" customFormat="1" outlineLevel="1" x14ac:dyDescent="0.25"/>
    <row r="227" customFormat="1" outlineLevel="1" x14ac:dyDescent="0.25"/>
    <row r="228" customFormat="1" outlineLevel="1" x14ac:dyDescent="0.25"/>
    <row r="229" customFormat="1" outlineLevel="1" x14ac:dyDescent="0.25"/>
    <row r="230" customFormat="1" outlineLevel="1" x14ac:dyDescent="0.25"/>
    <row r="231" customFormat="1" outlineLevel="1" x14ac:dyDescent="0.25"/>
    <row r="232" customFormat="1" outlineLevel="1" x14ac:dyDescent="0.25"/>
    <row r="233" customFormat="1" outlineLevel="1" x14ac:dyDescent="0.25"/>
    <row r="234" customFormat="1" outlineLevel="1" x14ac:dyDescent="0.25"/>
    <row r="235" customFormat="1" outlineLevel="1" x14ac:dyDescent="0.25"/>
    <row r="236" customFormat="1" outlineLevel="1" x14ac:dyDescent="0.25"/>
    <row r="237" customFormat="1" outlineLevel="1" x14ac:dyDescent="0.25"/>
    <row r="238" customFormat="1" outlineLevel="1" x14ac:dyDescent="0.25"/>
    <row r="239" customFormat="1" outlineLevel="1" x14ac:dyDescent="0.25"/>
    <row r="240" customFormat="1" outlineLevel="1" x14ac:dyDescent="0.25"/>
    <row r="241" customFormat="1" outlineLevel="1" x14ac:dyDescent="0.25"/>
    <row r="242" customFormat="1" outlineLevel="1" x14ac:dyDescent="0.25"/>
    <row r="243" customFormat="1" outlineLevel="1" x14ac:dyDescent="0.25"/>
    <row r="244" customFormat="1" outlineLevel="1" x14ac:dyDescent="0.25"/>
    <row r="245" customFormat="1" outlineLevel="1" x14ac:dyDescent="0.25"/>
    <row r="246" customFormat="1" outlineLevel="1" x14ac:dyDescent="0.25"/>
    <row r="247" customFormat="1" outlineLevel="1" x14ac:dyDescent="0.25"/>
    <row r="248" customFormat="1" outlineLevel="1" x14ac:dyDescent="0.25"/>
    <row r="249" customFormat="1" outlineLevel="1" x14ac:dyDescent="0.25"/>
    <row r="250" customFormat="1" outlineLevel="1" x14ac:dyDescent="0.25"/>
    <row r="251" customFormat="1" outlineLevel="1" x14ac:dyDescent="0.25"/>
    <row r="252" customFormat="1" outlineLevel="1" x14ac:dyDescent="0.25"/>
    <row r="253" customFormat="1" outlineLevel="1" x14ac:dyDescent="0.25"/>
    <row r="254" customFormat="1" outlineLevel="1" x14ac:dyDescent="0.25"/>
    <row r="255" customFormat="1" outlineLevel="1" x14ac:dyDescent="0.25"/>
    <row r="256" customFormat="1" outlineLevel="1" x14ac:dyDescent="0.25"/>
    <row r="257" customFormat="1" outlineLevel="1" x14ac:dyDescent="0.25"/>
    <row r="258" customFormat="1" outlineLevel="1" x14ac:dyDescent="0.25"/>
    <row r="259" customFormat="1" outlineLevel="1" x14ac:dyDescent="0.25"/>
    <row r="260" customFormat="1" outlineLevel="1" x14ac:dyDescent="0.25"/>
    <row r="261" customFormat="1" outlineLevel="1" x14ac:dyDescent="0.25"/>
    <row r="262" customFormat="1" outlineLevel="1" x14ac:dyDescent="0.25"/>
    <row r="263" customFormat="1" outlineLevel="1" x14ac:dyDescent="0.25"/>
    <row r="264" customFormat="1" outlineLevel="1" x14ac:dyDescent="0.25"/>
    <row r="265" customFormat="1" outlineLevel="1" x14ac:dyDescent="0.25"/>
    <row r="266" customFormat="1" outlineLevel="1" x14ac:dyDescent="0.25"/>
    <row r="267" customFormat="1" outlineLevel="1" x14ac:dyDescent="0.25"/>
    <row r="268" customFormat="1" outlineLevel="1" x14ac:dyDescent="0.25"/>
    <row r="269" customFormat="1" outlineLevel="1" x14ac:dyDescent="0.25"/>
    <row r="270" customFormat="1" outlineLevel="1" x14ac:dyDescent="0.25"/>
    <row r="271" customFormat="1" outlineLevel="1" x14ac:dyDescent="0.25"/>
    <row r="272" customFormat="1" outlineLevel="1" x14ac:dyDescent="0.25"/>
    <row r="273" customFormat="1" outlineLevel="1" x14ac:dyDescent="0.25"/>
    <row r="274" customFormat="1" outlineLevel="1" x14ac:dyDescent="0.25"/>
    <row r="275" customFormat="1" outlineLevel="1" x14ac:dyDescent="0.25"/>
    <row r="276" customFormat="1" outlineLevel="1" x14ac:dyDescent="0.25"/>
    <row r="277" customFormat="1" outlineLevel="1" x14ac:dyDescent="0.25"/>
    <row r="278" customFormat="1" outlineLevel="1" x14ac:dyDescent="0.25"/>
    <row r="279" customFormat="1" outlineLevel="1" x14ac:dyDescent="0.25"/>
    <row r="280" customFormat="1" outlineLevel="1" x14ac:dyDescent="0.25"/>
    <row r="281" customFormat="1" outlineLevel="1" x14ac:dyDescent="0.25"/>
    <row r="282" customFormat="1" outlineLevel="1" x14ac:dyDescent="0.25"/>
    <row r="283" customFormat="1" outlineLevel="1" x14ac:dyDescent="0.25"/>
    <row r="284" customFormat="1" outlineLevel="1" x14ac:dyDescent="0.25"/>
    <row r="285" customFormat="1" outlineLevel="1" x14ac:dyDescent="0.25"/>
    <row r="286" customFormat="1" outlineLevel="1" x14ac:dyDescent="0.25"/>
    <row r="287" customFormat="1" outlineLevel="1" x14ac:dyDescent="0.25"/>
    <row r="288" customFormat="1" outlineLevel="1" x14ac:dyDescent="0.25"/>
    <row r="289" customFormat="1" outlineLevel="1" x14ac:dyDescent="0.25"/>
    <row r="290" customFormat="1" outlineLevel="1" x14ac:dyDescent="0.25"/>
    <row r="291" customFormat="1" outlineLevel="1" x14ac:dyDescent="0.25"/>
    <row r="292" customFormat="1" outlineLevel="1" x14ac:dyDescent="0.25"/>
    <row r="293" customFormat="1" outlineLevel="1" x14ac:dyDescent="0.25"/>
    <row r="294" customFormat="1" outlineLevel="1" x14ac:dyDescent="0.25"/>
    <row r="295" customFormat="1" outlineLevel="1" x14ac:dyDescent="0.25"/>
    <row r="296" customFormat="1" outlineLevel="1" x14ac:dyDescent="0.25"/>
    <row r="297" customFormat="1" outlineLevel="1" x14ac:dyDescent="0.25"/>
    <row r="298" customFormat="1" outlineLevel="1" x14ac:dyDescent="0.25"/>
    <row r="299" customFormat="1" outlineLevel="1" x14ac:dyDescent="0.25"/>
    <row r="300" customFormat="1" outlineLevel="1" x14ac:dyDescent="0.25"/>
    <row r="301" customFormat="1" outlineLevel="1" x14ac:dyDescent="0.25"/>
    <row r="302" customFormat="1" outlineLevel="1" x14ac:dyDescent="0.25"/>
    <row r="303" customFormat="1" outlineLevel="1" x14ac:dyDescent="0.25"/>
    <row r="304" customFormat="1" outlineLevel="1" x14ac:dyDescent="0.25"/>
    <row r="305" customFormat="1" outlineLevel="1" x14ac:dyDescent="0.25"/>
    <row r="306" customFormat="1" outlineLevel="1" x14ac:dyDescent="0.25"/>
    <row r="307" customFormat="1" outlineLevel="1" x14ac:dyDescent="0.25"/>
    <row r="308" customFormat="1" outlineLevel="1" x14ac:dyDescent="0.25"/>
    <row r="309" customFormat="1" outlineLevel="1" x14ac:dyDescent="0.25"/>
    <row r="310" customFormat="1" outlineLevel="1" x14ac:dyDescent="0.25"/>
    <row r="311" customFormat="1" outlineLevel="1" x14ac:dyDescent="0.25"/>
    <row r="312" customFormat="1" outlineLevel="1" x14ac:dyDescent="0.25"/>
    <row r="313" customFormat="1" outlineLevel="1" x14ac:dyDescent="0.25"/>
    <row r="314" customFormat="1" outlineLevel="1" x14ac:dyDescent="0.25"/>
    <row r="315" customFormat="1" outlineLevel="1" x14ac:dyDescent="0.25"/>
    <row r="316" customFormat="1" outlineLevel="1" x14ac:dyDescent="0.25"/>
    <row r="317" customFormat="1" outlineLevel="1" x14ac:dyDescent="0.25"/>
    <row r="318" customFormat="1" outlineLevel="1" x14ac:dyDescent="0.25"/>
    <row r="319" customFormat="1" outlineLevel="1" x14ac:dyDescent="0.25"/>
    <row r="320" customFormat="1" outlineLevel="1" x14ac:dyDescent="0.25"/>
    <row r="321" customFormat="1" outlineLevel="1" x14ac:dyDescent="0.25"/>
    <row r="322" customFormat="1" outlineLevel="1" x14ac:dyDescent="0.25"/>
    <row r="323" customFormat="1" outlineLevel="1" x14ac:dyDescent="0.25"/>
    <row r="324" customFormat="1" outlineLevel="1" x14ac:dyDescent="0.25"/>
    <row r="325" customFormat="1" outlineLevel="1" x14ac:dyDescent="0.25"/>
    <row r="326" customFormat="1" outlineLevel="1" x14ac:dyDescent="0.25"/>
    <row r="327" customFormat="1" outlineLevel="1" x14ac:dyDescent="0.25"/>
    <row r="328" customFormat="1" outlineLevel="1" x14ac:dyDescent="0.25"/>
    <row r="329" customFormat="1" outlineLevel="1" x14ac:dyDescent="0.25"/>
    <row r="330" customFormat="1" outlineLevel="1" x14ac:dyDescent="0.25"/>
    <row r="331" customFormat="1" outlineLevel="1" x14ac:dyDescent="0.25"/>
    <row r="332" customFormat="1" outlineLevel="1" x14ac:dyDescent="0.25"/>
    <row r="333" customFormat="1" outlineLevel="1" x14ac:dyDescent="0.25"/>
    <row r="334" customFormat="1" outlineLevel="1" x14ac:dyDescent="0.25"/>
    <row r="335" customFormat="1" outlineLevel="1" x14ac:dyDescent="0.25"/>
    <row r="336" customFormat="1" outlineLevel="1" x14ac:dyDescent="0.25"/>
    <row r="337" customFormat="1" outlineLevel="1" x14ac:dyDescent="0.25"/>
    <row r="338" customFormat="1" outlineLevel="1" x14ac:dyDescent="0.25"/>
    <row r="339" customFormat="1" outlineLevel="1" x14ac:dyDescent="0.25"/>
    <row r="340" customFormat="1" outlineLevel="1" x14ac:dyDescent="0.25"/>
    <row r="341" customFormat="1" outlineLevel="1" x14ac:dyDescent="0.25"/>
    <row r="342" customFormat="1" outlineLevel="1" x14ac:dyDescent="0.25"/>
    <row r="343" customFormat="1" outlineLevel="1" x14ac:dyDescent="0.25"/>
    <row r="344" customFormat="1" outlineLevel="1" x14ac:dyDescent="0.25"/>
    <row r="345" customFormat="1" outlineLevel="1" x14ac:dyDescent="0.25"/>
    <row r="346" customFormat="1" outlineLevel="1" x14ac:dyDescent="0.25"/>
    <row r="347" customFormat="1" outlineLevel="1" x14ac:dyDescent="0.25"/>
    <row r="348" customFormat="1" outlineLevel="1" x14ac:dyDescent="0.25"/>
    <row r="349" customFormat="1" outlineLevel="1" x14ac:dyDescent="0.25"/>
    <row r="350" customFormat="1" outlineLevel="1" x14ac:dyDescent="0.25"/>
    <row r="351" customFormat="1" outlineLevel="1" x14ac:dyDescent="0.25"/>
    <row r="352" customFormat="1" outlineLevel="1" x14ac:dyDescent="0.25"/>
    <row r="353" customFormat="1" outlineLevel="1" x14ac:dyDescent="0.25"/>
    <row r="354" customFormat="1" outlineLevel="1" x14ac:dyDescent="0.25"/>
    <row r="355" customFormat="1" outlineLevel="1" x14ac:dyDescent="0.25"/>
    <row r="356" customFormat="1" outlineLevel="1" x14ac:dyDescent="0.25"/>
    <row r="357" customFormat="1" outlineLevel="1" x14ac:dyDescent="0.25"/>
    <row r="358" customFormat="1" outlineLevel="1" x14ac:dyDescent="0.25"/>
    <row r="359" customFormat="1" outlineLevel="1" x14ac:dyDescent="0.25"/>
    <row r="360" customFormat="1" outlineLevel="1" x14ac:dyDescent="0.25"/>
    <row r="361" customFormat="1" outlineLevel="1" x14ac:dyDescent="0.25"/>
    <row r="362" customFormat="1" outlineLevel="1" x14ac:dyDescent="0.25"/>
    <row r="363" customFormat="1" outlineLevel="1" x14ac:dyDescent="0.25"/>
    <row r="364" customFormat="1" outlineLevel="1" x14ac:dyDescent="0.25"/>
    <row r="365" customFormat="1" outlineLevel="1" x14ac:dyDescent="0.25"/>
    <row r="366" customFormat="1" outlineLevel="1" x14ac:dyDescent="0.25"/>
    <row r="367" customFormat="1" outlineLevel="1" x14ac:dyDescent="0.25"/>
    <row r="368" customFormat="1" outlineLevel="1" x14ac:dyDescent="0.25"/>
    <row r="369" customFormat="1" outlineLevel="1" x14ac:dyDescent="0.25"/>
    <row r="370" customFormat="1" outlineLevel="1" x14ac:dyDescent="0.25"/>
    <row r="371" customFormat="1" outlineLevel="1" x14ac:dyDescent="0.25"/>
    <row r="372" customFormat="1" outlineLevel="1" x14ac:dyDescent="0.25"/>
    <row r="373" customFormat="1" outlineLevel="1" x14ac:dyDescent="0.25"/>
    <row r="374" customFormat="1" outlineLevel="1" x14ac:dyDescent="0.25"/>
    <row r="375" customFormat="1" outlineLevel="1" x14ac:dyDescent="0.25"/>
    <row r="376" customFormat="1" outlineLevel="1" x14ac:dyDescent="0.25"/>
    <row r="377" customFormat="1" outlineLevel="1" x14ac:dyDescent="0.25"/>
    <row r="378" customFormat="1" outlineLevel="1" x14ac:dyDescent="0.25"/>
    <row r="379" customFormat="1" outlineLevel="1" x14ac:dyDescent="0.25"/>
    <row r="380" customFormat="1" outlineLevel="1" x14ac:dyDescent="0.25"/>
    <row r="381" customFormat="1" outlineLevel="1" x14ac:dyDescent="0.25"/>
    <row r="382" customFormat="1" outlineLevel="1" x14ac:dyDescent="0.25"/>
    <row r="383" customFormat="1" outlineLevel="1" x14ac:dyDescent="0.25"/>
    <row r="384" customFormat="1" outlineLevel="1" x14ac:dyDescent="0.25"/>
    <row r="385" customFormat="1" outlineLevel="1" x14ac:dyDescent="0.25"/>
    <row r="386" customFormat="1" outlineLevel="1" x14ac:dyDescent="0.25"/>
    <row r="387" customFormat="1" outlineLevel="1" x14ac:dyDescent="0.25"/>
    <row r="388" customFormat="1" outlineLevel="1" x14ac:dyDescent="0.25"/>
    <row r="389" customFormat="1" outlineLevel="1" x14ac:dyDescent="0.25"/>
    <row r="390" customFormat="1" outlineLevel="1" x14ac:dyDescent="0.25"/>
    <row r="391" customFormat="1" outlineLevel="1" x14ac:dyDescent="0.25"/>
    <row r="392" customFormat="1" outlineLevel="1" x14ac:dyDescent="0.25"/>
    <row r="393" customFormat="1" outlineLevel="1" x14ac:dyDescent="0.25"/>
    <row r="394" customFormat="1" outlineLevel="1" x14ac:dyDescent="0.25"/>
    <row r="395" customFormat="1" outlineLevel="1" x14ac:dyDescent="0.25"/>
    <row r="396" customFormat="1" outlineLevel="1" x14ac:dyDescent="0.25"/>
    <row r="397" customFormat="1" outlineLevel="1" x14ac:dyDescent="0.25"/>
    <row r="398" customFormat="1" outlineLevel="1" x14ac:dyDescent="0.25"/>
    <row r="399" customFormat="1" outlineLevel="1" x14ac:dyDescent="0.25"/>
    <row r="400" customFormat="1" outlineLevel="1" x14ac:dyDescent="0.25"/>
    <row r="401" customFormat="1" outlineLevel="1" x14ac:dyDescent="0.25"/>
    <row r="402" customFormat="1" outlineLevel="1" x14ac:dyDescent="0.25"/>
    <row r="403" customFormat="1" outlineLevel="1" x14ac:dyDescent="0.25"/>
    <row r="404" customFormat="1" outlineLevel="1" x14ac:dyDescent="0.25"/>
    <row r="405" customFormat="1" outlineLevel="1" x14ac:dyDescent="0.25"/>
    <row r="406" customFormat="1" outlineLevel="1" x14ac:dyDescent="0.25"/>
    <row r="407" customFormat="1" outlineLevel="1" x14ac:dyDescent="0.25"/>
    <row r="408" customFormat="1" outlineLevel="1" x14ac:dyDescent="0.25"/>
    <row r="409" customFormat="1" outlineLevel="1" x14ac:dyDescent="0.25"/>
    <row r="410" customFormat="1" outlineLevel="1" x14ac:dyDescent="0.25"/>
    <row r="411" customFormat="1" outlineLevel="1" x14ac:dyDescent="0.25"/>
    <row r="412" customFormat="1" outlineLevel="1" x14ac:dyDescent="0.25"/>
    <row r="413" customFormat="1" outlineLevel="1" x14ac:dyDescent="0.25"/>
    <row r="414" customFormat="1" outlineLevel="1" x14ac:dyDescent="0.25"/>
    <row r="415" customFormat="1" outlineLevel="1" x14ac:dyDescent="0.25"/>
    <row r="416" customFormat="1" outlineLevel="1" x14ac:dyDescent="0.25"/>
    <row r="417" customFormat="1" outlineLevel="1" x14ac:dyDescent="0.25"/>
    <row r="418" customFormat="1" outlineLevel="1" x14ac:dyDescent="0.25"/>
    <row r="419" customFormat="1" outlineLevel="1" x14ac:dyDescent="0.25"/>
    <row r="420" customFormat="1" outlineLevel="1" x14ac:dyDescent="0.25"/>
    <row r="421" customFormat="1" outlineLevel="1" x14ac:dyDescent="0.25"/>
    <row r="422" customFormat="1" outlineLevel="1" x14ac:dyDescent="0.25"/>
    <row r="423" customFormat="1" outlineLevel="1" x14ac:dyDescent="0.25"/>
    <row r="424" customFormat="1" outlineLevel="1" x14ac:dyDescent="0.25"/>
    <row r="425" customFormat="1" outlineLevel="1" x14ac:dyDescent="0.25"/>
    <row r="426" customFormat="1" outlineLevel="1" x14ac:dyDescent="0.25"/>
    <row r="427" customFormat="1" outlineLevel="1" x14ac:dyDescent="0.25"/>
    <row r="428" customFormat="1" outlineLevel="1" x14ac:dyDescent="0.25"/>
    <row r="429" customFormat="1" outlineLevel="1" x14ac:dyDescent="0.25"/>
    <row r="430" customFormat="1" outlineLevel="1" x14ac:dyDescent="0.25"/>
    <row r="431" customFormat="1" outlineLevel="1" x14ac:dyDescent="0.25"/>
    <row r="432" customFormat="1" outlineLevel="1" x14ac:dyDescent="0.25"/>
    <row r="433" customFormat="1" outlineLevel="1" x14ac:dyDescent="0.25"/>
    <row r="434" customFormat="1" outlineLevel="1" x14ac:dyDescent="0.25"/>
    <row r="435" customFormat="1" outlineLevel="1" x14ac:dyDescent="0.25"/>
    <row r="436" customFormat="1" outlineLevel="1" x14ac:dyDescent="0.25"/>
    <row r="437" customFormat="1" outlineLevel="1" x14ac:dyDescent="0.25"/>
    <row r="438" customFormat="1" outlineLevel="1" x14ac:dyDescent="0.25"/>
    <row r="439" customFormat="1" outlineLevel="1" x14ac:dyDescent="0.25"/>
    <row r="440" customFormat="1" outlineLevel="1" x14ac:dyDescent="0.25"/>
    <row r="441" customFormat="1" outlineLevel="1" x14ac:dyDescent="0.25"/>
    <row r="442" customFormat="1" outlineLevel="1" x14ac:dyDescent="0.25"/>
    <row r="443" customFormat="1" outlineLevel="1" x14ac:dyDescent="0.25"/>
    <row r="444" customFormat="1" outlineLevel="1" x14ac:dyDescent="0.25"/>
    <row r="445" customFormat="1" outlineLevel="1" x14ac:dyDescent="0.25"/>
    <row r="446" customFormat="1" outlineLevel="1" x14ac:dyDescent="0.25"/>
    <row r="447" customFormat="1" outlineLevel="1" x14ac:dyDescent="0.25"/>
    <row r="448" customFormat="1" outlineLevel="1" x14ac:dyDescent="0.25"/>
    <row r="449" customFormat="1" outlineLevel="1" x14ac:dyDescent="0.25"/>
    <row r="450" customFormat="1" outlineLevel="1" x14ac:dyDescent="0.25"/>
    <row r="451" customFormat="1" outlineLevel="1" x14ac:dyDescent="0.25"/>
    <row r="452" customFormat="1" outlineLevel="1" x14ac:dyDescent="0.25"/>
    <row r="453" customFormat="1" outlineLevel="1" x14ac:dyDescent="0.25"/>
    <row r="454" customFormat="1" outlineLevel="1" x14ac:dyDescent="0.25"/>
    <row r="455" customFormat="1" outlineLevel="1" x14ac:dyDescent="0.25"/>
    <row r="456" customFormat="1" outlineLevel="1" x14ac:dyDescent="0.25"/>
    <row r="457" customFormat="1" outlineLevel="1" x14ac:dyDescent="0.25"/>
    <row r="458" customFormat="1" outlineLevel="1" x14ac:dyDescent="0.25"/>
    <row r="459" customFormat="1" outlineLevel="1" x14ac:dyDescent="0.25"/>
    <row r="460" customFormat="1" outlineLevel="1" x14ac:dyDescent="0.25"/>
    <row r="461" customFormat="1" outlineLevel="1" x14ac:dyDescent="0.25"/>
    <row r="462" customFormat="1" outlineLevel="1" x14ac:dyDescent="0.25"/>
    <row r="463" customFormat="1" outlineLevel="1" x14ac:dyDescent="0.25"/>
    <row r="464" customFormat="1" outlineLevel="1" x14ac:dyDescent="0.25"/>
    <row r="465" customFormat="1" outlineLevel="1" x14ac:dyDescent="0.25"/>
    <row r="466" customFormat="1" outlineLevel="1" x14ac:dyDescent="0.25"/>
    <row r="467" customFormat="1" outlineLevel="1" x14ac:dyDescent="0.25"/>
    <row r="468" customFormat="1" outlineLevel="1" x14ac:dyDescent="0.25"/>
    <row r="469" customFormat="1" outlineLevel="1" x14ac:dyDescent="0.25"/>
    <row r="470" customFormat="1" outlineLevel="1" x14ac:dyDescent="0.25"/>
    <row r="471" customFormat="1" outlineLevel="1" x14ac:dyDescent="0.25"/>
    <row r="472" customFormat="1" outlineLevel="1" x14ac:dyDescent="0.25"/>
    <row r="473" customFormat="1" outlineLevel="1" x14ac:dyDescent="0.25"/>
    <row r="474" customFormat="1" outlineLevel="1" x14ac:dyDescent="0.25"/>
    <row r="475" customFormat="1" outlineLevel="1" x14ac:dyDescent="0.25"/>
    <row r="476" customFormat="1" outlineLevel="1" x14ac:dyDescent="0.25"/>
    <row r="477" customFormat="1" outlineLevel="1" x14ac:dyDescent="0.25"/>
    <row r="478" customFormat="1" outlineLevel="1" x14ac:dyDescent="0.25"/>
    <row r="479" customFormat="1" outlineLevel="1" x14ac:dyDescent="0.25"/>
    <row r="480" customFormat="1" outlineLevel="1" x14ac:dyDescent="0.25"/>
    <row r="481" customFormat="1" outlineLevel="1" x14ac:dyDescent="0.25"/>
    <row r="482" customFormat="1" outlineLevel="1" x14ac:dyDescent="0.25"/>
    <row r="483" customFormat="1" outlineLevel="1" x14ac:dyDescent="0.25"/>
    <row r="484" customFormat="1" outlineLevel="1" x14ac:dyDescent="0.25"/>
    <row r="485" customFormat="1" outlineLevel="1" x14ac:dyDescent="0.25"/>
    <row r="486" customFormat="1" outlineLevel="1" x14ac:dyDescent="0.25"/>
    <row r="487" customFormat="1" outlineLevel="1" x14ac:dyDescent="0.25"/>
    <row r="488" customFormat="1" outlineLevel="1" x14ac:dyDescent="0.25"/>
    <row r="489" customFormat="1" outlineLevel="1" x14ac:dyDescent="0.25"/>
    <row r="490" customFormat="1" outlineLevel="1" x14ac:dyDescent="0.25"/>
    <row r="491" customFormat="1" outlineLevel="1" x14ac:dyDescent="0.25"/>
    <row r="492" customFormat="1" outlineLevel="1" x14ac:dyDescent="0.25"/>
    <row r="493" customFormat="1" outlineLevel="1" x14ac:dyDescent="0.25"/>
    <row r="494" customFormat="1" outlineLevel="1" x14ac:dyDescent="0.25"/>
    <row r="495" customFormat="1" outlineLevel="1" x14ac:dyDescent="0.25"/>
    <row r="496" customFormat="1" outlineLevel="1" x14ac:dyDescent="0.25"/>
    <row r="497" customFormat="1" outlineLevel="1" x14ac:dyDescent="0.25"/>
    <row r="498" customFormat="1" outlineLevel="1" x14ac:dyDescent="0.25"/>
    <row r="499" customFormat="1" outlineLevel="1" x14ac:dyDescent="0.25"/>
    <row r="500" customFormat="1" outlineLevel="1" x14ac:dyDescent="0.25"/>
    <row r="501" customFormat="1" outlineLevel="1" x14ac:dyDescent="0.25"/>
    <row r="502" customFormat="1" outlineLevel="1" x14ac:dyDescent="0.25"/>
    <row r="503" customFormat="1" outlineLevel="1" x14ac:dyDescent="0.25"/>
    <row r="504" customFormat="1" outlineLevel="1" x14ac:dyDescent="0.25"/>
    <row r="505" customFormat="1" outlineLevel="1" x14ac:dyDescent="0.25"/>
    <row r="506" customFormat="1" outlineLevel="1" x14ac:dyDescent="0.25"/>
    <row r="507" customFormat="1" outlineLevel="1" x14ac:dyDescent="0.25"/>
    <row r="508" customFormat="1" outlineLevel="1" x14ac:dyDescent="0.25"/>
    <row r="509" customFormat="1" outlineLevel="1" x14ac:dyDescent="0.25"/>
    <row r="510" customFormat="1" outlineLevel="1" x14ac:dyDescent="0.25"/>
    <row r="511" customFormat="1" outlineLevel="1" x14ac:dyDescent="0.25"/>
    <row r="512" customFormat="1" outlineLevel="1" x14ac:dyDescent="0.25"/>
    <row r="513" customFormat="1" outlineLevel="1" x14ac:dyDescent="0.25"/>
    <row r="514" customFormat="1" outlineLevel="1" x14ac:dyDescent="0.25"/>
    <row r="515" customFormat="1" outlineLevel="1" x14ac:dyDescent="0.25"/>
    <row r="516" customFormat="1" outlineLevel="1" x14ac:dyDescent="0.25"/>
    <row r="517" customFormat="1" outlineLevel="1" x14ac:dyDescent="0.25"/>
    <row r="518" customFormat="1" outlineLevel="1" x14ac:dyDescent="0.25"/>
    <row r="519" customFormat="1" outlineLevel="1" x14ac:dyDescent="0.25"/>
    <row r="520" customFormat="1" outlineLevel="1" x14ac:dyDescent="0.25"/>
    <row r="521" customFormat="1" outlineLevel="1" x14ac:dyDescent="0.25"/>
    <row r="522" customFormat="1" outlineLevel="1" x14ac:dyDescent="0.25"/>
    <row r="523" customFormat="1" outlineLevel="1" x14ac:dyDescent="0.25"/>
    <row r="524" customFormat="1" outlineLevel="1" x14ac:dyDescent="0.25"/>
    <row r="525" customFormat="1" outlineLevel="1" x14ac:dyDescent="0.25"/>
    <row r="526" customFormat="1" outlineLevel="1" x14ac:dyDescent="0.25"/>
    <row r="527" customFormat="1" outlineLevel="1" x14ac:dyDescent="0.25"/>
    <row r="528" customFormat="1" outlineLevel="1" x14ac:dyDescent="0.25"/>
    <row r="529" customFormat="1" outlineLevel="1" x14ac:dyDescent="0.25"/>
    <row r="530" customFormat="1" outlineLevel="1" x14ac:dyDescent="0.25"/>
    <row r="531" customFormat="1" outlineLevel="1" x14ac:dyDescent="0.25"/>
    <row r="532" customFormat="1" outlineLevel="1" x14ac:dyDescent="0.25"/>
    <row r="533" customFormat="1" outlineLevel="1" x14ac:dyDescent="0.25"/>
    <row r="534" customFormat="1" outlineLevel="1" x14ac:dyDescent="0.25"/>
    <row r="535" customFormat="1" outlineLevel="1" x14ac:dyDescent="0.25"/>
    <row r="536" customFormat="1" outlineLevel="1" x14ac:dyDescent="0.25"/>
    <row r="537" customFormat="1" outlineLevel="1" x14ac:dyDescent="0.25"/>
    <row r="538" customFormat="1" outlineLevel="1" x14ac:dyDescent="0.25"/>
    <row r="539" customFormat="1" outlineLevel="1" x14ac:dyDescent="0.25"/>
    <row r="540" customFormat="1" outlineLevel="1" x14ac:dyDescent="0.25"/>
    <row r="541" customFormat="1" outlineLevel="1" x14ac:dyDescent="0.25"/>
    <row r="542" customFormat="1" outlineLevel="1" x14ac:dyDescent="0.25"/>
    <row r="543" customFormat="1" outlineLevel="1" x14ac:dyDescent="0.25"/>
    <row r="544" customFormat="1" outlineLevel="1" x14ac:dyDescent="0.25"/>
    <row r="545" customFormat="1" outlineLevel="1" x14ac:dyDescent="0.25"/>
    <row r="546" customFormat="1" outlineLevel="1" x14ac:dyDescent="0.25"/>
    <row r="547" customFormat="1" outlineLevel="1" x14ac:dyDescent="0.25"/>
    <row r="548" customFormat="1" outlineLevel="1" x14ac:dyDescent="0.25"/>
    <row r="549" customFormat="1" outlineLevel="1" x14ac:dyDescent="0.25"/>
    <row r="550" customFormat="1" outlineLevel="1" x14ac:dyDescent="0.25"/>
    <row r="551" customFormat="1" outlineLevel="1" x14ac:dyDescent="0.25"/>
    <row r="552" customFormat="1" outlineLevel="1" x14ac:dyDescent="0.25"/>
    <row r="553" customFormat="1" outlineLevel="1" x14ac:dyDescent="0.25"/>
    <row r="554" customFormat="1" outlineLevel="1" x14ac:dyDescent="0.25"/>
    <row r="555" customFormat="1" outlineLevel="1" x14ac:dyDescent="0.25"/>
    <row r="556" customFormat="1" outlineLevel="1" x14ac:dyDescent="0.25"/>
    <row r="557" customFormat="1" outlineLevel="1" x14ac:dyDescent="0.25"/>
    <row r="558" customFormat="1" outlineLevel="1" x14ac:dyDescent="0.25"/>
    <row r="559" customFormat="1" outlineLevel="1" x14ac:dyDescent="0.25"/>
    <row r="560" customFormat="1" outlineLevel="1" x14ac:dyDescent="0.25"/>
    <row r="561" customFormat="1" outlineLevel="1" x14ac:dyDescent="0.25"/>
    <row r="562" customFormat="1" outlineLevel="1" x14ac:dyDescent="0.25"/>
    <row r="563" customFormat="1" outlineLevel="1" x14ac:dyDescent="0.25"/>
    <row r="564" customFormat="1" outlineLevel="1" x14ac:dyDescent="0.25"/>
    <row r="565" customFormat="1" outlineLevel="1" x14ac:dyDescent="0.25"/>
    <row r="566" customFormat="1" outlineLevel="1" x14ac:dyDescent="0.25"/>
    <row r="567" customFormat="1" outlineLevel="1" x14ac:dyDescent="0.25"/>
    <row r="568" customFormat="1" outlineLevel="1" x14ac:dyDescent="0.25"/>
    <row r="569" customFormat="1" outlineLevel="1" x14ac:dyDescent="0.25"/>
    <row r="570" customFormat="1" outlineLevel="1" x14ac:dyDescent="0.25"/>
    <row r="571" customFormat="1" outlineLevel="1" x14ac:dyDescent="0.25"/>
    <row r="572" customFormat="1" outlineLevel="1" x14ac:dyDescent="0.25"/>
    <row r="573" customFormat="1" outlineLevel="1" x14ac:dyDescent="0.25"/>
    <row r="574" customFormat="1" outlineLevel="1" x14ac:dyDescent="0.25"/>
    <row r="575" customFormat="1" outlineLevel="1" x14ac:dyDescent="0.25"/>
    <row r="576" customFormat="1" outlineLevel="1" x14ac:dyDescent="0.25"/>
    <row r="577" customFormat="1" outlineLevel="1" x14ac:dyDescent="0.25"/>
    <row r="578" customFormat="1" outlineLevel="1" x14ac:dyDescent="0.25"/>
    <row r="579" customFormat="1" outlineLevel="1" x14ac:dyDescent="0.25"/>
    <row r="580" customFormat="1" outlineLevel="1" x14ac:dyDescent="0.25"/>
    <row r="581" customFormat="1" outlineLevel="1" x14ac:dyDescent="0.25"/>
    <row r="582" customFormat="1" outlineLevel="1" x14ac:dyDescent="0.25"/>
    <row r="583" customFormat="1" outlineLevel="1" x14ac:dyDescent="0.25"/>
    <row r="584" customFormat="1" outlineLevel="1" x14ac:dyDescent="0.25"/>
    <row r="585" customFormat="1" outlineLevel="1" x14ac:dyDescent="0.25"/>
    <row r="586" customFormat="1" outlineLevel="1" x14ac:dyDescent="0.25"/>
    <row r="587" customFormat="1" outlineLevel="1" x14ac:dyDescent="0.25"/>
    <row r="588" customFormat="1" outlineLevel="1" x14ac:dyDescent="0.25"/>
    <row r="589" customFormat="1" outlineLevel="1" x14ac:dyDescent="0.25"/>
    <row r="590" customFormat="1" outlineLevel="1" x14ac:dyDescent="0.25"/>
    <row r="591" customFormat="1" outlineLevel="1" x14ac:dyDescent="0.25"/>
    <row r="592" customFormat="1" outlineLevel="1" x14ac:dyDescent="0.25"/>
    <row r="593" customFormat="1" outlineLevel="1" x14ac:dyDescent="0.25"/>
    <row r="594" customFormat="1" outlineLevel="1" x14ac:dyDescent="0.25"/>
    <row r="595" customFormat="1" outlineLevel="1" x14ac:dyDescent="0.25"/>
    <row r="596" customFormat="1" outlineLevel="1" x14ac:dyDescent="0.25"/>
    <row r="597" customFormat="1" outlineLevel="1" x14ac:dyDescent="0.25"/>
    <row r="598" customFormat="1" outlineLevel="1" x14ac:dyDescent="0.25"/>
    <row r="599" customFormat="1" outlineLevel="1" x14ac:dyDescent="0.25"/>
    <row r="600" customFormat="1" outlineLevel="1" x14ac:dyDescent="0.25"/>
    <row r="601" customFormat="1" outlineLevel="1" x14ac:dyDescent="0.25"/>
    <row r="602" customFormat="1" outlineLevel="1" x14ac:dyDescent="0.25"/>
    <row r="603" customFormat="1" outlineLevel="1" x14ac:dyDescent="0.25"/>
    <row r="604" customFormat="1" outlineLevel="1" x14ac:dyDescent="0.25"/>
    <row r="605" customFormat="1" outlineLevel="1" x14ac:dyDescent="0.25"/>
    <row r="606" customFormat="1" outlineLevel="1" x14ac:dyDescent="0.25"/>
    <row r="607" customFormat="1" outlineLevel="1" x14ac:dyDescent="0.25"/>
    <row r="608" customFormat="1" outlineLevel="1" x14ac:dyDescent="0.25"/>
    <row r="609" customFormat="1" outlineLevel="1" x14ac:dyDescent="0.25"/>
    <row r="610" customFormat="1" outlineLevel="1" x14ac:dyDescent="0.25"/>
    <row r="611" customFormat="1" outlineLevel="1" x14ac:dyDescent="0.25"/>
    <row r="612" customFormat="1" outlineLevel="1" x14ac:dyDescent="0.25"/>
    <row r="613" customFormat="1" outlineLevel="1" x14ac:dyDescent="0.25"/>
    <row r="614" customFormat="1" outlineLevel="1" x14ac:dyDescent="0.25"/>
    <row r="615" customFormat="1" outlineLevel="1" x14ac:dyDescent="0.25"/>
    <row r="616" customFormat="1" outlineLevel="1" x14ac:dyDescent="0.25"/>
    <row r="617" customFormat="1" outlineLevel="1" x14ac:dyDescent="0.25"/>
    <row r="618" customFormat="1" outlineLevel="1" x14ac:dyDescent="0.25"/>
    <row r="619" customFormat="1" outlineLevel="1" x14ac:dyDescent="0.25"/>
    <row r="620" customFormat="1" outlineLevel="1" x14ac:dyDescent="0.25"/>
    <row r="621" customFormat="1" outlineLevel="1" x14ac:dyDescent="0.25"/>
    <row r="622" customFormat="1" outlineLevel="1" x14ac:dyDescent="0.25"/>
    <row r="623" customFormat="1" outlineLevel="1" x14ac:dyDescent="0.25"/>
    <row r="624" customFormat="1" outlineLevel="1" x14ac:dyDescent="0.25"/>
    <row r="625" customFormat="1" outlineLevel="1" x14ac:dyDescent="0.25"/>
    <row r="626" customFormat="1" outlineLevel="1" x14ac:dyDescent="0.25"/>
    <row r="627" customFormat="1" outlineLevel="1" x14ac:dyDescent="0.25"/>
    <row r="628" customFormat="1" outlineLevel="1" x14ac:dyDescent="0.25"/>
    <row r="629" customFormat="1" outlineLevel="1" x14ac:dyDescent="0.25"/>
    <row r="630" customFormat="1" outlineLevel="1" x14ac:dyDescent="0.25"/>
    <row r="631" customFormat="1" outlineLevel="1" x14ac:dyDescent="0.25"/>
    <row r="632" customFormat="1" outlineLevel="1" x14ac:dyDescent="0.25"/>
    <row r="633" customFormat="1" outlineLevel="1" x14ac:dyDescent="0.25"/>
    <row r="634" customFormat="1" outlineLevel="1" x14ac:dyDescent="0.25"/>
    <row r="635" customFormat="1" outlineLevel="1" x14ac:dyDescent="0.25"/>
    <row r="636" customFormat="1" outlineLevel="1" x14ac:dyDescent="0.25"/>
    <row r="637" customFormat="1" outlineLevel="1" x14ac:dyDescent="0.25"/>
    <row r="638" customFormat="1" outlineLevel="1" x14ac:dyDescent="0.25"/>
    <row r="639" customFormat="1" outlineLevel="1" x14ac:dyDescent="0.25"/>
    <row r="640" customFormat="1" outlineLevel="1" x14ac:dyDescent="0.25"/>
    <row r="641" customFormat="1" outlineLevel="1" x14ac:dyDescent="0.25"/>
    <row r="642" customFormat="1" outlineLevel="1" x14ac:dyDescent="0.25"/>
    <row r="643" customFormat="1" outlineLevel="1" x14ac:dyDescent="0.25"/>
    <row r="644" customFormat="1" outlineLevel="1" x14ac:dyDescent="0.25"/>
    <row r="645" customFormat="1" outlineLevel="1" x14ac:dyDescent="0.25"/>
    <row r="646" customFormat="1" outlineLevel="1" x14ac:dyDescent="0.25"/>
    <row r="647" customFormat="1" outlineLevel="1" x14ac:dyDescent="0.25"/>
    <row r="648" customFormat="1" outlineLevel="1" x14ac:dyDescent="0.25"/>
    <row r="649" customFormat="1" outlineLevel="1" x14ac:dyDescent="0.25"/>
    <row r="650" customFormat="1" outlineLevel="1" x14ac:dyDescent="0.25"/>
    <row r="651" customFormat="1" outlineLevel="1" x14ac:dyDescent="0.25"/>
    <row r="652" customFormat="1" outlineLevel="1" x14ac:dyDescent="0.25"/>
    <row r="653" customFormat="1" outlineLevel="1" x14ac:dyDescent="0.25"/>
    <row r="654" customFormat="1" outlineLevel="1" x14ac:dyDescent="0.25"/>
    <row r="655" customFormat="1" outlineLevel="1" x14ac:dyDescent="0.25"/>
    <row r="656" customFormat="1" outlineLevel="1" x14ac:dyDescent="0.25"/>
    <row r="657" customFormat="1" outlineLevel="1" x14ac:dyDescent="0.25"/>
    <row r="658" customFormat="1" outlineLevel="1" x14ac:dyDescent="0.25"/>
    <row r="659" customFormat="1" outlineLevel="1" x14ac:dyDescent="0.25"/>
    <row r="660" customFormat="1" outlineLevel="1" x14ac:dyDescent="0.25"/>
    <row r="661" customFormat="1" outlineLevel="1" x14ac:dyDescent="0.25"/>
    <row r="662" customFormat="1" outlineLevel="1" x14ac:dyDescent="0.25"/>
    <row r="663" customFormat="1" outlineLevel="1" x14ac:dyDescent="0.25"/>
    <row r="664" customFormat="1" outlineLevel="1" x14ac:dyDescent="0.25"/>
    <row r="665" customFormat="1" outlineLevel="1" x14ac:dyDescent="0.25"/>
    <row r="666" customFormat="1" outlineLevel="1" x14ac:dyDescent="0.25"/>
    <row r="667" customFormat="1" outlineLevel="1" x14ac:dyDescent="0.25"/>
    <row r="668" customFormat="1" outlineLevel="1" x14ac:dyDescent="0.25"/>
    <row r="669" customFormat="1" outlineLevel="1" x14ac:dyDescent="0.25"/>
    <row r="670" customFormat="1" outlineLevel="1" x14ac:dyDescent="0.25"/>
    <row r="671" customFormat="1" outlineLevel="1" x14ac:dyDescent="0.25"/>
    <row r="672" customFormat="1" outlineLevel="1" x14ac:dyDescent="0.25"/>
    <row r="673" customFormat="1" outlineLevel="1" x14ac:dyDescent="0.25"/>
    <row r="674" customFormat="1" outlineLevel="1" x14ac:dyDescent="0.25"/>
    <row r="675" customFormat="1" outlineLevel="1" x14ac:dyDescent="0.25"/>
    <row r="676" customFormat="1" outlineLevel="1" x14ac:dyDescent="0.25"/>
    <row r="677" customFormat="1" outlineLevel="1" x14ac:dyDescent="0.25"/>
    <row r="678" customFormat="1" outlineLevel="1" x14ac:dyDescent="0.25"/>
    <row r="679" customFormat="1" outlineLevel="1" x14ac:dyDescent="0.25"/>
    <row r="680" customFormat="1" outlineLevel="1" x14ac:dyDescent="0.25"/>
    <row r="681" customFormat="1" outlineLevel="1" x14ac:dyDescent="0.25"/>
    <row r="682" customFormat="1" outlineLevel="1" x14ac:dyDescent="0.25"/>
    <row r="683" customFormat="1" outlineLevel="1" x14ac:dyDescent="0.25"/>
    <row r="684" customFormat="1" outlineLevel="1" x14ac:dyDescent="0.25"/>
    <row r="685" customFormat="1" outlineLevel="1" x14ac:dyDescent="0.25"/>
    <row r="686" customFormat="1" outlineLevel="1" x14ac:dyDescent="0.25"/>
    <row r="687" customFormat="1" outlineLevel="1" x14ac:dyDescent="0.25"/>
    <row r="688" customFormat="1" outlineLevel="1" x14ac:dyDescent="0.25"/>
    <row r="689" customFormat="1" outlineLevel="1" x14ac:dyDescent="0.25"/>
    <row r="690" customFormat="1" outlineLevel="1" x14ac:dyDescent="0.25"/>
    <row r="691" customFormat="1" outlineLevel="1" x14ac:dyDescent="0.25"/>
    <row r="692" customFormat="1" outlineLevel="1" x14ac:dyDescent="0.25"/>
    <row r="693" customFormat="1" outlineLevel="1" x14ac:dyDescent="0.25"/>
    <row r="694" customFormat="1" outlineLevel="1" x14ac:dyDescent="0.25"/>
    <row r="695" customFormat="1" outlineLevel="1" x14ac:dyDescent="0.25"/>
    <row r="696" customFormat="1" outlineLevel="1" x14ac:dyDescent="0.25"/>
    <row r="697" customFormat="1" outlineLevel="1" x14ac:dyDescent="0.25"/>
    <row r="698" customFormat="1" outlineLevel="1" x14ac:dyDescent="0.25"/>
    <row r="699" customFormat="1" outlineLevel="1" x14ac:dyDescent="0.25"/>
    <row r="700" customFormat="1" outlineLevel="1" x14ac:dyDescent="0.25"/>
    <row r="701" customFormat="1" outlineLevel="1" x14ac:dyDescent="0.25"/>
    <row r="702" customFormat="1" outlineLevel="1" x14ac:dyDescent="0.25"/>
    <row r="703" customFormat="1" outlineLevel="1" x14ac:dyDescent="0.25"/>
  </sheetData>
  <sheetProtection formatCells="0" formatColumns="0" formatRows="0" insertColumns="0" insertRows="0" insertHyperlinks="0" deleteColumns="0" deleteRows="0" sort="0" autoFilter="0" pivotTables="0"/>
  <dataValidations disablePrompts="1" count="3">
    <dataValidation allowBlank="1" showInputMessage="1" showErrorMessage="1" promptTitle="Do not change the value" prompt="Change value on &quot;Sector Drivers&quot; sheet" sqref="D178 D180" xr:uid="{F0B82C56-66C7-4AB7-B9D7-84760E8847B3}"/>
    <dataValidation allowBlank="1" showInputMessage="1" showErrorMessage="1" promptTitle="Do not change the value" prompt="Value based on historical YoY trends" sqref="D179" xr:uid="{A012F6ED-BAFD-45BE-8F5A-C9C483ADDBCE}"/>
    <dataValidation allowBlank="1" showInputMessage="1" showErrorMessage="1" promptTitle="Do not change the value" prompt="Dependencies: _x000a_LT Growth Rate, Forward P/E Ratio" sqref="D177" xr:uid="{9DF87767-ECA1-4627-8205-2933E7F6F073}"/>
  </dataValidations>
  <pageMargins left="0.7" right="0.7" top="0.75" bottom="0.75" header="0.3" footer="0.3"/>
  <pageSetup orientation="portrait" horizontalDpi="4294967293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4407E2FC-91DE-43EC-BE43-E4A39574F1B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GPI!M35:P35</xm:f>
              <xm:sqref>Q35</xm:sqref>
            </x14:sparkline>
          </x14:sparklines>
        </x14:sparklineGroup>
        <x14:sparklineGroup displayEmptyCellsAs="gap" xr2:uid="{10085BD8-D635-44AB-BDF8-BA4B2B63F4C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GPI!M11:P11</xm:f>
              <xm:sqref>Q11</xm:sqref>
            </x14:sparkline>
            <x14:sparkline>
              <xm:f>GPI!M12:P12</xm:f>
              <xm:sqref>Q12</xm:sqref>
            </x14:sparkline>
            <x14:sparkline>
              <xm:f>GPI!M13:P13</xm:f>
              <xm:sqref>Q13</xm:sqref>
            </x14:sparkline>
            <x14:sparkline>
              <xm:f>GPI!M14:P14</xm:f>
              <xm:sqref>Q14</xm:sqref>
            </x14:sparkline>
            <x14:sparkline>
              <xm:f>GPI!M15:P15</xm:f>
              <xm:sqref>Q15</xm:sqref>
            </x14:sparkline>
            <x14:sparkline>
              <xm:f>GPI!M16:P16</xm:f>
              <xm:sqref>Q16</xm:sqref>
            </x14:sparkline>
            <x14:sparkline>
              <xm:f>GPI!M17:P17</xm:f>
              <xm:sqref>Q17</xm:sqref>
            </x14:sparkline>
            <x14:sparkline>
              <xm:f>GPI!M18:P18</xm:f>
              <xm:sqref>Q18</xm:sqref>
            </x14:sparkline>
            <x14:sparkline>
              <xm:f>GPI!M19:P19</xm:f>
              <xm:sqref>Q19</xm:sqref>
            </x14:sparkline>
            <x14:sparkline>
              <xm:f>GPI!M20:P20</xm:f>
              <xm:sqref>Q20</xm:sqref>
            </x14:sparkline>
            <x14:sparkline>
              <xm:f>GPI!M21:P21</xm:f>
              <xm:sqref>Q21</xm:sqref>
            </x14:sparkline>
            <x14:sparkline>
              <xm:f>GPI!M22:P22</xm:f>
              <xm:sqref>Q22</xm:sqref>
            </x14:sparkline>
            <x14:sparkline>
              <xm:f>GPI!M23:P23</xm:f>
              <xm:sqref>Q23</xm:sqref>
            </x14:sparkline>
            <x14:sparkline>
              <xm:f>GPI!M24:P24</xm:f>
              <xm:sqref>Q24</xm:sqref>
            </x14:sparkline>
            <x14:sparkline>
              <xm:f>GPI!M25:P25</xm:f>
              <xm:sqref>Q25</xm:sqref>
            </x14:sparkline>
            <x14:sparkline>
              <xm:f>GPI!M26:P26</xm:f>
              <xm:sqref>Q26</xm:sqref>
            </x14:sparkline>
            <x14:sparkline>
              <xm:f>GPI!M27:P27</xm:f>
              <xm:sqref>Q27</xm:sqref>
            </x14:sparkline>
            <x14:sparkline>
              <xm:f>GPI!M28:P28</xm:f>
              <xm:sqref>Q28</xm:sqref>
            </x14:sparkline>
            <x14:sparkline>
              <xm:f>GPI!M29:P29</xm:f>
              <xm:sqref>Q29</xm:sqref>
            </x14:sparkline>
            <x14:sparkline>
              <xm:f>GPI!M30:P30</xm:f>
              <xm:sqref>Q30</xm:sqref>
            </x14:sparkline>
            <x14:sparkline>
              <xm:f>GPI!M31:P31</xm:f>
              <xm:sqref>Q31</xm:sqref>
            </x14:sparkline>
            <x14:sparkline>
              <xm:f>GPI!M32:P32</xm:f>
              <xm:sqref>Q32</xm:sqref>
            </x14:sparkline>
            <x14:sparkline>
              <xm:f>GPI!M33:P33</xm:f>
              <xm:sqref>Q33</xm:sqref>
            </x14:sparkline>
            <x14:sparkline>
              <xm:f>GPI!M34:P34</xm:f>
              <xm:sqref>Q34</xm:sqref>
            </x14:sparkline>
            <x14:sparkline>
              <xm:f>GPI!M36:P36</xm:f>
              <xm:sqref>Q36</xm:sqref>
            </x14:sparkline>
            <x14:sparkline>
              <xm:f>GPI!M37:P37</xm:f>
              <xm:sqref>Q37</xm:sqref>
            </x14:sparkline>
            <x14:sparkline>
              <xm:f>GPI!M38:P38</xm:f>
              <xm:sqref>Q38</xm:sqref>
            </x14:sparkline>
            <x14:sparkline>
              <xm:f>GPI!M39:P39</xm:f>
              <xm:sqref>Q39</xm:sqref>
            </x14:sparkline>
            <x14:sparkline>
              <xm:f>GPI!M40:P40</xm:f>
              <xm:sqref>Q40</xm:sqref>
            </x14:sparkline>
            <x14:sparkline>
              <xm:f>GPI!M41:P41</xm:f>
              <xm:sqref>Q41</xm:sqref>
            </x14:sparkline>
            <x14:sparkline>
              <xm:f>GPI!M42:P42</xm:f>
              <xm:sqref>Q42</xm:sqref>
            </x14:sparkline>
          </x14:sparklines>
        </x14:sparklineGroup>
        <x14:sparklineGroup displayEmptyCellsAs="gap" xr2:uid="{AD5C7560-47E9-47C6-A0C9-73BEB334C3A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GPI!M43:P43</xm:f>
              <xm:sqref>Q43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E3B2-5CAF-405F-BB9D-68EE19FDFAC0}">
  <dimension ref="A4:G205"/>
  <sheetViews>
    <sheetView topLeftCell="A44" workbookViewId="0">
      <selection activeCell="A71" sqref="A71"/>
    </sheetView>
  </sheetViews>
  <sheetFormatPr defaultColWidth="9.140625" defaultRowHeight="12.75" x14ac:dyDescent="0.2"/>
  <cols>
    <col min="1" max="1" width="50" style="19" customWidth="1"/>
    <col min="2" max="4" width="14" style="19" bestFit="1" customWidth="1"/>
    <col min="5" max="6" width="12.28515625" style="19" bestFit="1" customWidth="1"/>
    <col min="7" max="196" width="12" style="19" customWidth="1"/>
    <col min="197" max="16384" width="9.140625" style="19"/>
  </cols>
  <sheetData>
    <row r="4" spans="1:7" x14ac:dyDescent="0.2">
      <c r="A4" s="208" t="s">
        <v>335</v>
      </c>
    </row>
    <row r="5" spans="1:7" ht="20.25" x14ac:dyDescent="0.3">
      <c r="A5" s="209" t="s">
        <v>683</v>
      </c>
    </row>
    <row r="7" spans="1:7" x14ac:dyDescent="0.2">
      <c r="A7" s="210" t="s">
        <v>336</v>
      </c>
    </row>
    <row r="10" spans="1:7" x14ac:dyDescent="0.2">
      <c r="A10" s="211" t="s">
        <v>337</v>
      </c>
      <c r="B10" s="229">
        <f>DATE(YEAR(B11), MONTH(B11), DAY(B11))</f>
        <v>43830</v>
      </c>
      <c r="C10" s="229">
        <f t="shared" ref="C10:F10" si="0">DATE(YEAR(C11), MONTH(C11), DAY(C11))</f>
        <v>43465</v>
      </c>
      <c r="D10" s="229">
        <f t="shared" si="0"/>
        <v>43100</v>
      </c>
      <c r="E10" s="229">
        <f t="shared" si="0"/>
        <v>42735</v>
      </c>
      <c r="F10" s="229">
        <f t="shared" si="0"/>
        <v>42369</v>
      </c>
    </row>
    <row r="11" spans="1:7" x14ac:dyDescent="0.2">
      <c r="A11" s="212" t="s">
        <v>234</v>
      </c>
      <c r="B11" s="213" t="s">
        <v>338</v>
      </c>
      <c r="C11" s="213" t="s">
        <v>339</v>
      </c>
      <c r="D11" s="213" t="s">
        <v>340</v>
      </c>
      <c r="E11" s="213" t="s">
        <v>341</v>
      </c>
      <c r="F11" s="213" t="s">
        <v>342</v>
      </c>
      <c r="G11" s="212"/>
    </row>
    <row r="12" spans="1:7" x14ac:dyDescent="0.2">
      <c r="A12" s="212" t="s">
        <v>343</v>
      </c>
      <c r="B12" s="213" t="s">
        <v>344</v>
      </c>
      <c r="C12" s="213" t="s">
        <v>344</v>
      </c>
      <c r="D12" s="213" t="s">
        <v>344</v>
      </c>
      <c r="E12" s="213" t="s">
        <v>344</v>
      </c>
      <c r="F12" s="213" t="s">
        <v>344</v>
      </c>
      <c r="G12" s="212"/>
    </row>
    <row r="13" spans="1:7" ht="25.5" x14ac:dyDescent="0.2">
      <c r="A13" s="212" t="s">
        <v>345</v>
      </c>
      <c r="B13" s="213" t="s">
        <v>346</v>
      </c>
      <c r="C13" s="213" t="s">
        <v>346</v>
      </c>
      <c r="D13" s="213" t="s">
        <v>346</v>
      </c>
      <c r="E13" s="213" t="s">
        <v>346</v>
      </c>
      <c r="F13" s="213" t="s">
        <v>346</v>
      </c>
      <c r="G13" s="212"/>
    </row>
    <row r="14" spans="1:7" x14ac:dyDescent="0.2">
      <c r="A14" s="212" t="s">
        <v>347</v>
      </c>
      <c r="B14" s="213" t="s">
        <v>348</v>
      </c>
      <c r="C14" s="213" t="s">
        <v>348</v>
      </c>
      <c r="D14" s="213" t="s">
        <v>348</v>
      </c>
      <c r="E14" s="213" t="s">
        <v>348</v>
      </c>
      <c r="F14" s="213" t="s">
        <v>348</v>
      </c>
      <c r="G14" s="212"/>
    </row>
    <row r="15" spans="1:7" x14ac:dyDescent="0.2">
      <c r="A15" s="214" t="s">
        <v>351</v>
      </c>
      <c r="B15" s="215">
        <v>23800000</v>
      </c>
      <c r="C15" s="215">
        <v>15932000</v>
      </c>
      <c r="D15" s="215">
        <v>28787000</v>
      </c>
      <c r="E15" s="215">
        <v>20992000</v>
      </c>
      <c r="F15" s="215">
        <v>13037000</v>
      </c>
      <c r="G15" s="214"/>
    </row>
    <row r="16" spans="1:7" x14ac:dyDescent="0.2">
      <c r="A16" s="214" t="s">
        <v>709</v>
      </c>
      <c r="B16" s="215">
        <v>253800000</v>
      </c>
      <c r="C16" s="215">
        <v>265660000</v>
      </c>
      <c r="D16" s="215">
        <v>306433000</v>
      </c>
      <c r="E16" s="215">
        <v>269508000</v>
      </c>
      <c r="F16" s="215">
        <v>252438000</v>
      </c>
      <c r="G16" s="214"/>
    </row>
    <row r="17" spans="1:7" x14ac:dyDescent="0.2">
      <c r="A17" s="214" t="s">
        <v>710</v>
      </c>
      <c r="B17" s="215">
        <v>124000000</v>
      </c>
      <c r="C17" s="215">
        <v>105140000</v>
      </c>
      <c r="D17" s="215">
        <v>109599000</v>
      </c>
      <c r="E17" s="215">
        <v>95754000</v>
      </c>
      <c r="F17" s="215">
        <v>93206000</v>
      </c>
      <c r="G17" s="214"/>
    </row>
    <row r="18" spans="1:7" x14ac:dyDescent="0.2">
      <c r="A18" s="214" t="s">
        <v>711</v>
      </c>
      <c r="B18" s="215">
        <v>57000000</v>
      </c>
      <c r="C18" s="215">
        <v>51922000</v>
      </c>
      <c r="D18" s="215">
        <v>39343000</v>
      </c>
      <c r="E18" s="215">
        <v>35318000</v>
      </c>
      <c r="F18" s="215">
        <v>32479000</v>
      </c>
      <c r="G18" s="214"/>
    </row>
    <row r="19" spans="1:7" x14ac:dyDescent="0.2">
      <c r="A19" s="214" t="s">
        <v>712</v>
      </c>
      <c r="B19" s="215">
        <v>28300000</v>
      </c>
      <c r="C19" s="215">
        <v>26446000</v>
      </c>
      <c r="D19" s="215">
        <v>25293000</v>
      </c>
      <c r="E19" s="215">
        <v>24866000</v>
      </c>
      <c r="F19" s="215">
        <v>22374000</v>
      </c>
      <c r="G19" s="214"/>
    </row>
    <row r="20" spans="1:7" x14ac:dyDescent="0.2">
      <c r="A20" s="214" t="s">
        <v>762</v>
      </c>
      <c r="B20" s="215">
        <v>18600000</v>
      </c>
      <c r="C20" s="215">
        <v>13673000</v>
      </c>
      <c r="D20" s="215">
        <v>17514000</v>
      </c>
      <c r="E20" s="215">
        <v>20322000</v>
      </c>
      <c r="F20" s="215">
        <v>12913000</v>
      </c>
      <c r="G20" s="214"/>
    </row>
    <row r="21" spans="1:7" x14ac:dyDescent="0.2">
      <c r="A21" s="214" t="s">
        <v>714</v>
      </c>
      <c r="B21" s="215">
        <v>227900000</v>
      </c>
      <c r="C21" s="215">
        <v>197181000</v>
      </c>
      <c r="D21" s="215">
        <v>191749000</v>
      </c>
      <c r="E21" s="215">
        <v>176260000</v>
      </c>
      <c r="F21" s="215">
        <v>160972000</v>
      </c>
      <c r="G21" s="214"/>
    </row>
    <row r="22" spans="1:7" x14ac:dyDescent="0.2">
      <c r="A22" s="214" t="s">
        <v>763</v>
      </c>
      <c r="B22" s="215">
        <v>2800000</v>
      </c>
      <c r="C22" s="215">
        <v>3200000</v>
      </c>
      <c r="D22" s="215">
        <v>3138000</v>
      </c>
      <c r="E22" s="215">
        <v>2896000</v>
      </c>
      <c r="F22" s="215">
        <v>3204000</v>
      </c>
      <c r="G22" s="214"/>
    </row>
    <row r="23" spans="1:7" x14ac:dyDescent="0.2">
      <c r="A23" s="214" t="s">
        <v>715</v>
      </c>
      <c r="B23" s="215">
        <v>225100000</v>
      </c>
      <c r="C23" s="215">
        <v>193981000</v>
      </c>
      <c r="D23" s="215">
        <v>188611000</v>
      </c>
      <c r="E23" s="215">
        <v>173364000</v>
      </c>
      <c r="F23" s="215">
        <v>157768000</v>
      </c>
      <c r="G23" s="214"/>
    </row>
    <row r="24" spans="1:7" x14ac:dyDescent="0.2">
      <c r="A24" s="214" t="s">
        <v>718</v>
      </c>
      <c r="B24" s="215">
        <v>1328600000</v>
      </c>
      <c r="C24" s="215">
        <v>1278863000</v>
      </c>
      <c r="D24" s="215">
        <v>1194632000</v>
      </c>
      <c r="E24" s="215">
        <v>1156383000</v>
      </c>
      <c r="F24" s="215">
        <v>1262797000</v>
      </c>
      <c r="G24" s="214"/>
    </row>
    <row r="25" spans="1:7" x14ac:dyDescent="0.2">
      <c r="A25" s="214" t="s">
        <v>719</v>
      </c>
      <c r="B25" s="215">
        <v>346700000</v>
      </c>
      <c r="C25" s="215">
        <v>350219000</v>
      </c>
      <c r="D25" s="215">
        <v>350760000</v>
      </c>
      <c r="E25" s="215">
        <v>294812000</v>
      </c>
      <c r="F25" s="215">
        <v>275508000</v>
      </c>
      <c r="G25" s="214"/>
    </row>
    <row r="26" spans="1:7" x14ac:dyDescent="0.2">
      <c r="A26" s="214" t="s">
        <v>720</v>
      </c>
      <c r="B26" s="215">
        <v>140900000</v>
      </c>
      <c r="C26" s="215">
        <v>142926000</v>
      </c>
      <c r="D26" s="215">
        <v>144213000</v>
      </c>
      <c r="E26" s="215">
        <v>131080000</v>
      </c>
      <c r="F26" s="215">
        <v>134509000</v>
      </c>
      <c r="G26" s="214"/>
    </row>
    <row r="27" spans="1:7" x14ac:dyDescent="0.2">
      <c r="A27" s="214" t="s">
        <v>721</v>
      </c>
      <c r="B27" s="215">
        <v>85500000</v>
      </c>
      <c r="C27" s="215">
        <v>80556000</v>
      </c>
      <c r="D27" s="215">
        <v>82755000</v>
      </c>
      <c r="E27" s="215">
        <v>77762000</v>
      </c>
      <c r="F27" s="215">
        <v>72917000</v>
      </c>
      <c r="G27" s="214"/>
    </row>
    <row r="28" spans="1:7" x14ac:dyDescent="0.2">
      <c r="A28" s="214" t="s">
        <v>764</v>
      </c>
      <c r="B28" s="131">
        <v>0</v>
      </c>
      <c r="C28" s="215">
        <v>8505000</v>
      </c>
      <c r="D28" s="215">
        <v>9067000</v>
      </c>
      <c r="E28" s="215">
        <v>8222000</v>
      </c>
      <c r="F28" s="215">
        <v>7980000</v>
      </c>
      <c r="G28" s="214"/>
    </row>
    <row r="29" spans="1:7" x14ac:dyDescent="0.2">
      <c r="A29" s="214" t="s">
        <v>724</v>
      </c>
      <c r="B29" s="215">
        <v>1901700000</v>
      </c>
      <c r="C29" s="215">
        <v>1844059000</v>
      </c>
      <c r="D29" s="215">
        <v>1763293000</v>
      </c>
      <c r="E29" s="215">
        <v>1651815000</v>
      </c>
      <c r="F29" s="215">
        <v>1737751000</v>
      </c>
      <c r="G29" s="214"/>
    </row>
    <row r="30" spans="1:7" x14ac:dyDescent="0.2">
      <c r="A30" s="214" t="s">
        <v>534</v>
      </c>
      <c r="B30" s="131">
        <v>0</v>
      </c>
      <c r="C30" s="131">
        <v>0</v>
      </c>
      <c r="D30" s="131">
        <v>0</v>
      </c>
      <c r="E30" s="131">
        <v>0</v>
      </c>
      <c r="F30" s="215">
        <v>14109000</v>
      </c>
      <c r="G30" s="214"/>
    </row>
    <row r="31" spans="1:7" x14ac:dyDescent="0.2">
      <c r="A31" s="214" t="s">
        <v>492</v>
      </c>
      <c r="B31" s="215">
        <v>96400000</v>
      </c>
      <c r="C31" s="131">
        <v>0</v>
      </c>
      <c r="D31" s="131">
        <v>0</v>
      </c>
      <c r="E31" s="131">
        <v>0</v>
      </c>
      <c r="F31" s="131">
        <v>0</v>
      </c>
      <c r="G31" s="214"/>
    </row>
    <row r="32" spans="1:7" x14ac:dyDescent="0.2">
      <c r="A32" s="214" t="s">
        <v>725</v>
      </c>
      <c r="B32" s="215">
        <v>15500000</v>
      </c>
      <c r="C32" s="131">
        <v>0</v>
      </c>
      <c r="D32" s="131">
        <v>0</v>
      </c>
      <c r="E32" s="131">
        <v>0</v>
      </c>
      <c r="F32" s="131">
        <v>0</v>
      </c>
      <c r="G32" s="214"/>
    </row>
    <row r="33" spans="1:7" x14ac:dyDescent="0.2">
      <c r="A33" s="214" t="s">
        <v>595</v>
      </c>
      <c r="B33" s="131">
        <v>0</v>
      </c>
      <c r="C33" s="215">
        <v>82734000</v>
      </c>
      <c r="D33" s="215">
        <v>42062000</v>
      </c>
      <c r="E33" s="215">
        <v>34908000</v>
      </c>
      <c r="F33" s="215">
        <v>27852000</v>
      </c>
      <c r="G33" s="214"/>
    </row>
    <row r="34" spans="1:7" x14ac:dyDescent="0.2">
      <c r="A34" s="214" t="s">
        <v>596</v>
      </c>
      <c r="B34" s="215">
        <v>2516300000</v>
      </c>
      <c r="C34" s="215">
        <v>2402366000</v>
      </c>
      <c r="D34" s="215">
        <v>2329186000</v>
      </c>
      <c r="E34" s="215">
        <v>2150587000</v>
      </c>
      <c r="F34" s="215">
        <v>2202955000</v>
      </c>
      <c r="G34" s="214"/>
    </row>
    <row r="35" spans="1:7" x14ac:dyDescent="0.2">
      <c r="A35" s="214" t="s">
        <v>480</v>
      </c>
      <c r="B35" s="215">
        <v>571300000</v>
      </c>
      <c r="C35" s="215">
        <v>487618000</v>
      </c>
      <c r="D35" s="215">
        <v>482600000</v>
      </c>
      <c r="E35" s="215">
        <v>400163000</v>
      </c>
      <c r="F35" s="215">
        <v>364475000</v>
      </c>
      <c r="G35" s="214"/>
    </row>
    <row r="36" spans="1:7" x14ac:dyDescent="0.2">
      <c r="A36" s="214" t="s">
        <v>617</v>
      </c>
      <c r="B36" s="215">
        <v>849900000</v>
      </c>
      <c r="C36" s="215">
        <v>727826000</v>
      </c>
      <c r="D36" s="215">
        <v>700257000</v>
      </c>
      <c r="E36" s="215">
        <v>553961000</v>
      </c>
      <c r="F36" s="215">
        <v>505414000</v>
      </c>
      <c r="G36" s="214"/>
    </row>
    <row r="37" spans="1:7" x14ac:dyDescent="0.2">
      <c r="A37" s="214" t="s">
        <v>618</v>
      </c>
      <c r="B37" s="215">
        <v>217800000</v>
      </c>
      <c r="C37" s="215">
        <v>189248000</v>
      </c>
      <c r="D37" s="215">
        <v>172071000</v>
      </c>
      <c r="E37" s="215">
        <v>170060000</v>
      </c>
      <c r="F37" s="215">
        <v>155585000</v>
      </c>
      <c r="G37" s="214"/>
    </row>
    <row r="38" spans="1:7" x14ac:dyDescent="0.2">
      <c r="A38" s="214" t="s">
        <v>765</v>
      </c>
      <c r="B38" s="215">
        <v>138200000</v>
      </c>
      <c r="C38" s="215">
        <v>125919000</v>
      </c>
      <c r="D38" s="215">
        <v>117781000</v>
      </c>
      <c r="E38" s="215">
        <v>100164000</v>
      </c>
      <c r="F38" s="215">
        <v>90993000</v>
      </c>
      <c r="G38" s="214"/>
    </row>
    <row r="39" spans="1:7" x14ac:dyDescent="0.2">
      <c r="A39" s="214" t="s">
        <v>727</v>
      </c>
      <c r="B39" s="131">
        <v>0</v>
      </c>
      <c r="C39" s="215">
        <v>109274000</v>
      </c>
      <c r="D39" s="215">
        <v>100881000</v>
      </c>
      <c r="E39" s="215">
        <v>87691000</v>
      </c>
      <c r="F39" s="215">
        <v>82688000</v>
      </c>
      <c r="G39" s="214"/>
    </row>
    <row r="40" spans="1:7" x14ac:dyDescent="0.2">
      <c r="A40" s="214" t="s">
        <v>766</v>
      </c>
      <c r="B40" s="215">
        <v>118500000</v>
      </c>
      <c r="C40" s="131">
        <v>0</v>
      </c>
      <c r="D40" s="131">
        <v>0</v>
      </c>
      <c r="E40" s="131">
        <v>0</v>
      </c>
      <c r="F40" s="131">
        <v>0</v>
      </c>
      <c r="G40" s="214"/>
    </row>
    <row r="41" spans="1:7" x14ac:dyDescent="0.2">
      <c r="A41" s="214" t="s">
        <v>728</v>
      </c>
      <c r="B41" s="215">
        <v>15100000</v>
      </c>
      <c r="C41" s="215">
        <v>12333000</v>
      </c>
      <c r="D41" s="215">
        <v>11933000</v>
      </c>
      <c r="E41" s="215">
        <v>11632000</v>
      </c>
      <c r="F41" s="215">
        <v>11603000</v>
      </c>
      <c r="G41" s="214"/>
    </row>
    <row r="42" spans="1:7" x14ac:dyDescent="0.2">
      <c r="A42" s="214" t="s">
        <v>487</v>
      </c>
      <c r="B42" s="215">
        <v>36500000</v>
      </c>
      <c r="C42" s="215">
        <v>42959000</v>
      </c>
      <c r="D42" s="215">
        <v>41824000</v>
      </c>
      <c r="E42" s="215">
        <v>66658000</v>
      </c>
      <c r="F42" s="215">
        <v>58361000</v>
      </c>
      <c r="G42" s="214"/>
    </row>
    <row r="43" spans="1:7" x14ac:dyDescent="0.2">
      <c r="A43" s="214" t="s">
        <v>600</v>
      </c>
      <c r="B43" s="215">
        <v>1947300000</v>
      </c>
      <c r="C43" s="215">
        <v>1695177000</v>
      </c>
      <c r="D43" s="215">
        <v>1627347000</v>
      </c>
      <c r="E43" s="215">
        <v>1390329000</v>
      </c>
      <c r="F43" s="215">
        <v>1269119000</v>
      </c>
      <c r="G43" s="214"/>
    </row>
    <row r="44" spans="1:7" x14ac:dyDescent="0.2">
      <c r="A44" s="214" t="s">
        <v>729</v>
      </c>
      <c r="B44" s="215">
        <v>400200000</v>
      </c>
      <c r="C44" s="215">
        <v>347342000</v>
      </c>
      <c r="D44" s="215">
        <v>308388000</v>
      </c>
      <c r="E44" s="215">
        <v>264446000</v>
      </c>
      <c r="F44" s="215">
        <v>235138000</v>
      </c>
      <c r="G44" s="214"/>
    </row>
    <row r="45" spans="1:7" x14ac:dyDescent="0.2">
      <c r="A45" s="214" t="s">
        <v>621</v>
      </c>
      <c r="B45" s="215">
        <v>1547100000</v>
      </c>
      <c r="C45" s="215">
        <v>1347835000</v>
      </c>
      <c r="D45" s="215">
        <v>1318959000</v>
      </c>
      <c r="E45" s="215">
        <v>1125883000</v>
      </c>
      <c r="F45" s="215">
        <v>1033981000</v>
      </c>
      <c r="G45" s="214"/>
    </row>
    <row r="46" spans="1:7" x14ac:dyDescent="0.2">
      <c r="A46" s="214" t="s">
        <v>730</v>
      </c>
      <c r="B46" s="215">
        <v>220100000</v>
      </c>
      <c r="C46" s="131">
        <v>0</v>
      </c>
      <c r="D46" s="131">
        <v>0</v>
      </c>
      <c r="E46" s="131">
        <v>0</v>
      </c>
      <c r="F46" s="131">
        <v>0</v>
      </c>
      <c r="G46" s="214"/>
    </row>
    <row r="47" spans="1:7" x14ac:dyDescent="0.2">
      <c r="A47" s="214" t="s">
        <v>277</v>
      </c>
      <c r="B47" s="215">
        <v>1008300000</v>
      </c>
      <c r="C47" s="215">
        <v>963925000</v>
      </c>
      <c r="D47" s="215">
        <v>913034000</v>
      </c>
      <c r="E47" s="215">
        <v>876763000</v>
      </c>
      <c r="F47" s="215">
        <v>854915000</v>
      </c>
      <c r="G47" s="214"/>
    </row>
    <row r="48" spans="1:7" x14ac:dyDescent="0.2">
      <c r="A48" s="214" t="s">
        <v>731</v>
      </c>
      <c r="B48" s="215">
        <v>253500000</v>
      </c>
      <c r="C48" s="215">
        <v>259630000</v>
      </c>
      <c r="D48" s="215">
        <v>285632000</v>
      </c>
      <c r="E48" s="215">
        <v>284876000</v>
      </c>
      <c r="F48" s="215">
        <v>307588000</v>
      </c>
      <c r="G48" s="214"/>
    </row>
    <row r="49" spans="1:7" x14ac:dyDescent="0.2">
      <c r="A49" s="214" t="s">
        <v>732</v>
      </c>
      <c r="B49" s="215">
        <v>24800000</v>
      </c>
      <c r="C49" s="215">
        <v>27319000</v>
      </c>
      <c r="D49" s="215">
        <v>24254000</v>
      </c>
      <c r="E49" s="215">
        <v>23794000</v>
      </c>
      <c r="F49" s="215">
        <v>15490000</v>
      </c>
      <c r="G49" s="214"/>
    </row>
    <row r="50" spans="1:7" x14ac:dyDescent="0.2">
      <c r="A50" s="214" t="s">
        <v>279</v>
      </c>
      <c r="B50" s="215">
        <v>5570200000</v>
      </c>
      <c r="C50" s="215">
        <v>5001075000</v>
      </c>
      <c r="D50" s="215">
        <v>4871065000</v>
      </c>
      <c r="E50" s="215">
        <v>4461903000</v>
      </c>
      <c r="F50" s="215">
        <v>4414929000</v>
      </c>
      <c r="G50" s="214"/>
    </row>
    <row r="51" spans="1:7" x14ac:dyDescent="0.2">
      <c r="A51" s="214" t="s">
        <v>767</v>
      </c>
      <c r="B51" s="215">
        <v>1144400000</v>
      </c>
      <c r="C51" s="215">
        <v>1292452000</v>
      </c>
      <c r="D51" s="215">
        <v>1240695000</v>
      </c>
      <c r="E51" s="215">
        <v>1136654000</v>
      </c>
      <c r="F51" s="215">
        <v>1265719000</v>
      </c>
      <c r="G51" s="214"/>
    </row>
    <row r="52" spans="1:7" x14ac:dyDescent="0.2">
      <c r="A52" s="214" t="s">
        <v>768</v>
      </c>
      <c r="B52" s="131">
        <v>0</v>
      </c>
      <c r="C52" s="215">
        <v>33637000</v>
      </c>
      <c r="D52" s="215">
        <v>86547000</v>
      </c>
      <c r="E52" s="215">
        <v>59626000</v>
      </c>
      <c r="F52" s="215">
        <v>110759000</v>
      </c>
      <c r="G52" s="214"/>
    </row>
    <row r="53" spans="1:7" x14ac:dyDescent="0.2">
      <c r="A53" s="214" t="s">
        <v>769</v>
      </c>
      <c r="B53" s="215">
        <v>459900000</v>
      </c>
      <c r="C53" s="215">
        <v>417924000</v>
      </c>
      <c r="D53" s="215">
        <v>397183000</v>
      </c>
      <c r="E53" s="215">
        <v>392661000</v>
      </c>
      <c r="F53" s="215">
        <v>389071000</v>
      </c>
      <c r="G53" s="214"/>
    </row>
    <row r="54" spans="1:7" x14ac:dyDescent="0.2">
      <c r="A54" s="214" t="s">
        <v>770</v>
      </c>
      <c r="B54" s="131">
        <v>0</v>
      </c>
      <c r="C54" s="215">
        <v>100000</v>
      </c>
      <c r="D54" s="215">
        <v>22500000</v>
      </c>
      <c r="E54" s="215">
        <v>25500000</v>
      </c>
      <c r="F54" s="215">
        <v>25500000</v>
      </c>
      <c r="G54" s="214"/>
    </row>
    <row r="55" spans="1:7" x14ac:dyDescent="0.2">
      <c r="A55" s="214" t="s">
        <v>738</v>
      </c>
      <c r="B55" s="215">
        <v>59100000</v>
      </c>
      <c r="C55" s="131">
        <v>0</v>
      </c>
      <c r="D55" s="131">
        <v>0</v>
      </c>
      <c r="E55" s="131">
        <v>0</v>
      </c>
      <c r="F55" s="131">
        <v>0</v>
      </c>
      <c r="G55" s="214"/>
    </row>
    <row r="56" spans="1:7" x14ac:dyDescent="0.2">
      <c r="A56" s="214" t="s">
        <v>740</v>
      </c>
      <c r="B56" s="215">
        <v>24600000</v>
      </c>
      <c r="C56" s="131">
        <v>0</v>
      </c>
      <c r="D56" s="131">
        <v>0</v>
      </c>
      <c r="E56" s="131">
        <v>0</v>
      </c>
      <c r="F56" s="131">
        <v>0</v>
      </c>
      <c r="G56" s="214"/>
    </row>
    <row r="57" spans="1:7" x14ac:dyDescent="0.2">
      <c r="A57" s="214" t="s">
        <v>739</v>
      </c>
      <c r="B57" s="131">
        <v>0</v>
      </c>
      <c r="C57" s="215">
        <v>92967000</v>
      </c>
      <c r="D57" s="215">
        <v>77609000</v>
      </c>
      <c r="E57" s="215">
        <v>72419000</v>
      </c>
      <c r="F57" s="215">
        <v>55193000</v>
      </c>
      <c r="G57" s="214"/>
    </row>
    <row r="58" spans="1:7" x14ac:dyDescent="0.2">
      <c r="A58" s="214" t="s">
        <v>741</v>
      </c>
      <c r="B58" s="131">
        <v>0</v>
      </c>
      <c r="C58" s="215">
        <v>115000</v>
      </c>
      <c r="D58" s="215">
        <v>1996000</v>
      </c>
      <c r="E58" s="215">
        <v>3941000</v>
      </c>
      <c r="F58" s="131">
        <v>0</v>
      </c>
      <c r="G58" s="214"/>
    </row>
    <row r="59" spans="1:7" x14ac:dyDescent="0.2">
      <c r="A59" s="214" t="s">
        <v>281</v>
      </c>
      <c r="B59" s="215">
        <v>527500000</v>
      </c>
      <c r="C59" s="215">
        <v>419350000</v>
      </c>
      <c r="D59" s="215">
        <v>412981000</v>
      </c>
      <c r="E59" s="215">
        <v>356099000</v>
      </c>
      <c r="F59" s="215">
        <v>280423000</v>
      </c>
      <c r="G59" s="214"/>
    </row>
    <row r="60" spans="1:7" x14ac:dyDescent="0.2">
      <c r="A60" s="214" t="s">
        <v>742</v>
      </c>
      <c r="B60" s="215">
        <v>206700000</v>
      </c>
      <c r="C60" s="131">
        <v>0</v>
      </c>
      <c r="D60" s="131">
        <v>0</v>
      </c>
      <c r="E60" s="131">
        <v>0</v>
      </c>
      <c r="F60" s="131">
        <v>0</v>
      </c>
      <c r="G60" s="214"/>
    </row>
    <row r="61" spans="1:7" x14ac:dyDescent="0.2">
      <c r="A61" s="214" t="s">
        <v>635</v>
      </c>
      <c r="B61" s="131">
        <v>0</v>
      </c>
      <c r="C61" s="215">
        <v>197494000</v>
      </c>
      <c r="D61" s="215">
        <v>177070000</v>
      </c>
      <c r="E61" s="215">
        <v>176469000</v>
      </c>
      <c r="F61" s="215">
        <v>185323000</v>
      </c>
      <c r="G61" s="214"/>
    </row>
    <row r="62" spans="1:7" x14ac:dyDescent="0.2">
      <c r="A62" s="214" t="s">
        <v>598</v>
      </c>
      <c r="B62" s="215">
        <v>2422300000</v>
      </c>
      <c r="C62" s="215">
        <v>2386565000</v>
      </c>
      <c r="D62" s="215">
        <v>2198487000</v>
      </c>
      <c r="E62" s="215">
        <v>2053117000</v>
      </c>
      <c r="F62" s="215">
        <v>2039470000</v>
      </c>
      <c r="G62" s="214"/>
    </row>
    <row r="63" spans="1:7" x14ac:dyDescent="0.2">
      <c r="A63" s="214" t="s">
        <v>771</v>
      </c>
      <c r="B63" s="131">
        <v>0</v>
      </c>
      <c r="C63" s="131">
        <v>0</v>
      </c>
      <c r="D63" s="131">
        <v>0</v>
      </c>
      <c r="E63" s="131">
        <v>0</v>
      </c>
      <c r="F63" s="215">
        <v>54663000</v>
      </c>
      <c r="G63" s="214"/>
    </row>
    <row r="64" spans="1:7" x14ac:dyDescent="0.2">
      <c r="A64" s="214" t="s">
        <v>296</v>
      </c>
      <c r="B64" s="215">
        <v>850000000</v>
      </c>
      <c r="C64" s="215">
        <v>840465000</v>
      </c>
      <c r="D64" s="215">
        <v>838214000</v>
      </c>
      <c r="E64" s="215">
        <v>836056000</v>
      </c>
      <c r="F64" s="215">
        <v>837526000</v>
      </c>
      <c r="G64" s="214"/>
    </row>
    <row r="65" spans="1:7" x14ac:dyDescent="0.2">
      <c r="A65" s="214" t="s">
        <v>743</v>
      </c>
      <c r="B65" s="215">
        <v>72500000</v>
      </c>
      <c r="C65" s="215">
        <v>31842000</v>
      </c>
      <c r="D65" s="215">
        <v>26988000</v>
      </c>
      <c r="E65" s="131">
        <v>0</v>
      </c>
      <c r="F65" s="131">
        <v>0</v>
      </c>
      <c r="G65" s="214"/>
    </row>
    <row r="66" spans="1:7" x14ac:dyDescent="0.2">
      <c r="A66" s="214" t="s">
        <v>745</v>
      </c>
      <c r="B66" s="131">
        <v>0</v>
      </c>
      <c r="C66" s="215">
        <v>445248000</v>
      </c>
      <c r="D66" s="215">
        <v>440845000</v>
      </c>
      <c r="E66" s="215">
        <v>385358000</v>
      </c>
      <c r="F66" s="215">
        <v>311568000</v>
      </c>
      <c r="G66" s="214"/>
    </row>
    <row r="67" spans="1:7" x14ac:dyDescent="0.2">
      <c r="A67" s="214" t="s">
        <v>772</v>
      </c>
      <c r="B67" s="215">
        <v>453300000</v>
      </c>
      <c r="C67" s="131">
        <v>0</v>
      </c>
      <c r="D67" s="131">
        <v>0</v>
      </c>
      <c r="E67" s="131">
        <v>0</v>
      </c>
      <c r="F67" s="131">
        <v>0</v>
      </c>
      <c r="G67" s="214"/>
    </row>
    <row r="68" spans="1:7" x14ac:dyDescent="0.2">
      <c r="A68" s="214" t="s">
        <v>773</v>
      </c>
      <c r="B68" s="215">
        <v>83000000</v>
      </c>
      <c r="C68" s="131">
        <v>0</v>
      </c>
      <c r="D68" s="131">
        <v>0</v>
      </c>
      <c r="E68" s="131">
        <v>0</v>
      </c>
      <c r="F68" s="131">
        <v>0</v>
      </c>
      <c r="G68" s="214"/>
    </row>
    <row r="69" spans="1:7" x14ac:dyDescent="0.2">
      <c r="A69" s="214" t="s">
        <v>746</v>
      </c>
      <c r="B69" s="131">
        <v>0</v>
      </c>
      <c r="C69" s="215">
        <v>48612000</v>
      </c>
      <c r="D69" s="215">
        <v>51665000</v>
      </c>
      <c r="E69" s="215">
        <v>47613000</v>
      </c>
      <c r="F69" s="215">
        <v>51902000</v>
      </c>
      <c r="G69" s="214"/>
    </row>
    <row r="70" spans="1:7" x14ac:dyDescent="0.2">
      <c r="A70" s="214" t="s">
        <v>774</v>
      </c>
      <c r="B70" s="215">
        <v>42800000</v>
      </c>
      <c r="C70" s="131">
        <v>0</v>
      </c>
      <c r="D70" s="131">
        <v>0</v>
      </c>
      <c r="E70" s="131">
        <v>0</v>
      </c>
      <c r="F70" s="131">
        <v>0</v>
      </c>
      <c r="G70" s="214"/>
    </row>
    <row r="71" spans="1:7" x14ac:dyDescent="0.2">
      <c r="A71" s="214" t="s">
        <v>750</v>
      </c>
      <c r="B71" s="215">
        <v>1501700000</v>
      </c>
      <c r="C71" s="215">
        <v>1366167000</v>
      </c>
      <c r="D71" s="215">
        <v>1357712000</v>
      </c>
      <c r="E71" s="215">
        <v>1269027000</v>
      </c>
      <c r="F71" s="215">
        <v>1255659000</v>
      </c>
      <c r="G71" s="214"/>
    </row>
    <row r="72" spans="1:7" x14ac:dyDescent="0.2">
      <c r="A72" s="214" t="s">
        <v>751</v>
      </c>
      <c r="B72" s="215">
        <v>5600000</v>
      </c>
      <c r="C72" s="131">
        <v>0</v>
      </c>
      <c r="D72" s="131">
        <v>0</v>
      </c>
      <c r="E72" s="131">
        <v>0</v>
      </c>
      <c r="F72" s="131">
        <v>0</v>
      </c>
      <c r="G72" s="214"/>
    </row>
    <row r="73" spans="1:7" x14ac:dyDescent="0.2">
      <c r="A73" s="214" t="s">
        <v>752</v>
      </c>
      <c r="B73" s="215">
        <v>4800000</v>
      </c>
      <c r="C73" s="131">
        <v>0</v>
      </c>
      <c r="D73" s="131">
        <v>0</v>
      </c>
      <c r="E73" s="131">
        <v>0</v>
      </c>
      <c r="F73" s="131">
        <v>0</v>
      </c>
      <c r="G73" s="214"/>
    </row>
    <row r="74" spans="1:7" x14ac:dyDescent="0.2">
      <c r="A74" s="214" t="s">
        <v>775</v>
      </c>
      <c r="B74" s="215">
        <v>59100000</v>
      </c>
      <c r="C74" s="215">
        <v>84678000</v>
      </c>
      <c r="D74" s="215">
        <v>39528000</v>
      </c>
      <c r="E74" s="215">
        <v>56218000</v>
      </c>
      <c r="F74" s="215">
        <v>52223000</v>
      </c>
      <c r="G74" s="214"/>
    </row>
    <row r="75" spans="1:7" x14ac:dyDescent="0.2">
      <c r="A75" s="214" t="s">
        <v>776</v>
      </c>
      <c r="B75" s="215">
        <v>1432100000</v>
      </c>
      <c r="C75" s="215">
        <v>1281489000</v>
      </c>
      <c r="D75" s="215">
        <v>1318184000</v>
      </c>
      <c r="E75" s="215">
        <v>1212809000</v>
      </c>
      <c r="F75" s="215">
        <v>1203436000</v>
      </c>
      <c r="G75" s="214"/>
    </row>
    <row r="76" spans="1:7" x14ac:dyDescent="0.2">
      <c r="A76" s="214" t="s">
        <v>777</v>
      </c>
      <c r="B76" s="215">
        <v>210700000</v>
      </c>
      <c r="C76" s="131">
        <v>0</v>
      </c>
      <c r="D76" s="131">
        <v>0</v>
      </c>
      <c r="E76" s="131">
        <v>0</v>
      </c>
      <c r="F76" s="131">
        <v>0</v>
      </c>
      <c r="G76" s="214"/>
    </row>
    <row r="77" spans="1:7" x14ac:dyDescent="0.2">
      <c r="A77" s="214" t="s">
        <v>534</v>
      </c>
      <c r="B77" s="215">
        <v>145700000</v>
      </c>
      <c r="C77" s="215">
        <v>134683000</v>
      </c>
      <c r="D77" s="215">
        <v>124404000</v>
      </c>
      <c r="E77" s="215">
        <v>161502000</v>
      </c>
      <c r="F77" s="215">
        <v>150753000</v>
      </c>
      <c r="G77" s="214"/>
    </row>
    <row r="78" spans="1:7" x14ac:dyDescent="0.2">
      <c r="A78" s="214" t="s">
        <v>778</v>
      </c>
      <c r="B78" s="131">
        <v>0</v>
      </c>
      <c r="C78" s="215">
        <v>1696000</v>
      </c>
      <c r="D78" s="215">
        <v>8583000</v>
      </c>
      <c r="E78" s="215">
        <v>20470000</v>
      </c>
      <c r="F78" s="215">
        <v>31153000</v>
      </c>
      <c r="G78" s="214"/>
    </row>
    <row r="79" spans="1:7" x14ac:dyDescent="0.2">
      <c r="A79" s="214" t="s">
        <v>758</v>
      </c>
      <c r="B79" s="215">
        <v>103600000</v>
      </c>
      <c r="C79" s="215">
        <v>100948000</v>
      </c>
      <c r="D79" s="215">
        <v>97125000</v>
      </c>
      <c r="E79" s="215">
        <v>83805000</v>
      </c>
      <c r="F79" s="215">
        <v>71865000</v>
      </c>
      <c r="G79" s="214"/>
    </row>
    <row r="80" spans="1:7" x14ac:dyDescent="0.2">
      <c r="A80" s="214" t="s">
        <v>463</v>
      </c>
      <c r="B80" s="215">
        <v>300000</v>
      </c>
      <c r="C80" s="215">
        <v>255000</v>
      </c>
      <c r="D80" s="215">
        <v>255000</v>
      </c>
      <c r="E80" s="215">
        <v>257000</v>
      </c>
      <c r="F80" s="215">
        <v>257000</v>
      </c>
      <c r="G80" s="214"/>
    </row>
    <row r="81" spans="1:7" x14ac:dyDescent="0.2">
      <c r="A81" s="214" t="s">
        <v>300</v>
      </c>
      <c r="B81" s="215">
        <v>295300000</v>
      </c>
      <c r="C81" s="215">
        <v>292774000</v>
      </c>
      <c r="D81" s="215">
        <v>291461000</v>
      </c>
      <c r="E81" s="215">
        <v>290899000</v>
      </c>
      <c r="F81" s="215">
        <v>291092000</v>
      </c>
      <c r="G81" s="214"/>
    </row>
    <row r="82" spans="1:7" x14ac:dyDescent="0.2">
      <c r="A82" s="214" t="s">
        <v>301</v>
      </c>
      <c r="B82" s="215">
        <v>1542400000</v>
      </c>
      <c r="C82" s="215">
        <v>1394817000</v>
      </c>
      <c r="D82" s="215">
        <v>1246323000</v>
      </c>
      <c r="E82" s="215">
        <v>1053301000</v>
      </c>
      <c r="F82" s="215">
        <v>926169000</v>
      </c>
      <c r="G82" s="214"/>
    </row>
    <row r="83" spans="1:7" x14ac:dyDescent="0.2">
      <c r="A83" s="214" t="s">
        <v>779</v>
      </c>
      <c r="B83" s="215">
        <v>142900000</v>
      </c>
      <c r="C83" s="215">
        <v>146708000</v>
      </c>
      <c r="D83" s="215">
        <v>122552000</v>
      </c>
      <c r="E83" s="215">
        <v>137613000</v>
      </c>
      <c r="F83" s="215">
        <v>118532000</v>
      </c>
      <c r="G83" s="214"/>
    </row>
    <row r="84" spans="1:7" x14ac:dyDescent="0.2">
      <c r="A84" s="214" t="s">
        <v>780</v>
      </c>
      <c r="B84" s="215">
        <v>4100000</v>
      </c>
      <c r="C84" s="215">
        <v>8936000</v>
      </c>
      <c r="D84" s="215">
        <v>674000</v>
      </c>
      <c r="E84" s="215">
        <v>9331000</v>
      </c>
      <c r="F84" s="215">
        <v>19452000</v>
      </c>
      <c r="G84" s="214"/>
    </row>
    <row r="85" spans="1:7" x14ac:dyDescent="0.2">
      <c r="A85" s="214" t="s">
        <v>465</v>
      </c>
      <c r="B85" s="215">
        <v>147000000</v>
      </c>
      <c r="C85" s="215">
        <v>137772000</v>
      </c>
      <c r="D85" s="215">
        <v>123226000</v>
      </c>
      <c r="E85" s="215">
        <v>146944000</v>
      </c>
      <c r="F85" s="215">
        <v>137984000</v>
      </c>
      <c r="G85" s="214"/>
    </row>
    <row r="86" spans="1:7" x14ac:dyDescent="0.2">
      <c r="A86" s="214" t="s">
        <v>761</v>
      </c>
      <c r="B86" s="215">
        <v>435300000</v>
      </c>
      <c r="C86" s="215">
        <v>454380000</v>
      </c>
      <c r="D86" s="215">
        <v>290531000</v>
      </c>
      <c r="E86" s="215">
        <v>267313000</v>
      </c>
      <c r="F86" s="215">
        <v>161282000</v>
      </c>
      <c r="G86" s="214"/>
    </row>
    <row r="87" spans="1:7" x14ac:dyDescent="0.2">
      <c r="A87" s="214" t="s">
        <v>781</v>
      </c>
      <c r="B87" s="121">
        <v>1255700000</v>
      </c>
      <c r="C87" s="121">
        <v>1095694000</v>
      </c>
      <c r="D87" s="121">
        <v>1124282000</v>
      </c>
      <c r="E87" s="121">
        <v>930200000</v>
      </c>
      <c r="F87" s="121">
        <v>918252000</v>
      </c>
      <c r="G87" s="214"/>
    </row>
    <row r="89" spans="1:7" x14ac:dyDescent="0.2">
      <c r="A89" s="211" t="s">
        <v>356</v>
      </c>
    </row>
    <row r="90" spans="1:7" x14ac:dyDescent="0.2">
      <c r="A90" s="212" t="s">
        <v>234</v>
      </c>
      <c r="B90" s="213" t="s">
        <v>338</v>
      </c>
      <c r="C90" s="213" t="s">
        <v>339</v>
      </c>
      <c r="D90" s="213" t="s">
        <v>340</v>
      </c>
      <c r="E90" s="213" t="s">
        <v>341</v>
      </c>
      <c r="F90" s="213" t="s">
        <v>342</v>
      </c>
      <c r="G90" s="212"/>
    </row>
    <row r="91" spans="1:7" x14ac:dyDescent="0.2">
      <c r="A91" s="212" t="s">
        <v>343</v>
      </c>
      <c r="B91" s="213" t="s">
        <v>344</v>
      </c>
      <c r="C91" s="213" t="s">
        <v>344</v>
      </c>
      <c r="D91" s="213" t="s">
        <v>344</v>
      </c>
      <c r="E91" s="213" t="s">
        <v>344</v>
      </c>
      <c r="F91" s="213" t="s">
        <v>344</v>
      </c>
      <c r="G91" s="212"/>
    </row>
    <row r="92" spans="1:7" ht="25.5" x14ac:dyDescent="0.2">
      <c r="A92" s="212" t="s">
        <v>345</v>
      </c>
      <c r="B92" s="213" t="s">
        <v>346</v>
      </c>
      <c r="C92" s="213" t="s">
        <v>346</v>
      </c>
      <c r="D92" s="213" t="s">
        <v>346</v>
      </c>
      <c r="E92" s="213" t="s">
        <v>346</v>
      </c>
      <c r="F92" s="213" t="s">
        <v>346</v>
      </c>
      <c r="G92" s="212"/>
    </row>
    <row r="93" spans="1:7" x14ac:dyDescent="0.2">
      <c r="A93" s="212" t="s">
        <v>347</v>
      </c>
      <c r="B93" s="213" t="s">
        <v>348</v>
      </c>
      <c r="C93" s="213" t="s">
        <v>348</v>
      </c>
      <c r="D93" s="213" t="s">
        <v>348</v>
      </c>
      <c r="E93" s="213" t="s">
        <v>348</v>
      </c>
      <c r="F93" s="213" t="s">
        <v>348</v>
      </c>
      <c r="G93" s="212"/>
    </row>
    <row r="94" spans="1:7" x14ac:dyDescent="0.2">
      <c r="A94" s="214" t="s">
        <v>690</v>
      </c>
      <c r="B94" s="215">
        <v>6314100000</v>
      </c>
      <c r="C94" s="215">
        <v>6181371000</v>
      </c>
      <c r="D94" s="215">
        <v>6157531000</v>
      </c>
      <c r="E94" s="215">
        <v>6046075000</v>
      </c>
      <c r="F94" s="215">
        <v>6001306000</v>
      </c>
      <c r="G94" s="214"/>
    </row>
    <row r="95" spans="1:7" x14ac:dyDescent="0.2">
      <c r="A95" s="214" t="s">
        <v>691</v>
      </c>
      <c r="B95" s="215">
        <v>3366600000</v>
      </c>
      <c r="C95" s="215">
        <v>3166070000</v>
      </c>
      <c r="D95" s="215">
        <v>2798986000</v>
      </c>
      <c r="E95" s="215">
        <v>2757713000</v>
      </c>
      <c r="F95" s="215">
        <v>2638969000</v>
      </c>
      <c r="G95" s="214"/>
    </row>
    <row r="96" spans="1:7" x14ac:dyDescent="0.2">
      <c r="A96" s="214" t="s">
        <v>692</v>
      </c>
      <c r="B96" s="215">
        <v>355200000</v>
      </c>
      <c r="C96" s="215">
        <v>369575000</v>
      </c>
      <c r="D96" s="215">
        <v>400170000</v>
      </c>
      <c r="E96" s="215">
        <v>401863000</v>
      </c>
      <c r="F96" s="215">
        <v>397251000</v>
      </c>
      <c r="G96" s="214"/>
    </row>
    <row r="97" spans="1:7" x14ac:dyDescent="0.2">
      <c r="A97" s="214" t="s">
        <v>693</v>
      </c>
      <c r="B97" s="215">
        <v>1510000000</v>
      </c>
      <c r="C97" s="215">
        <v>1416889000</v>
      </c>
      <c r="D97" s="215">
        <v>1338032000</v>
      </c>
      <c r="E97" s="215">
        <v>1261307000</v>
      </c>
      <c r="F97" s="215">
        <v>1186193000</v>
      </c>
      <c r="G97" s="214"/>
    </row>
    <row r="98" spans="1:7" x14ac:dyDescent="0.2">
      <c r="A98" s="214" t="s">
        <v>694</v>
      </c>
      <c r="B98" s="215">
        <v>497900000</v>
      </c>
      <c r="C98" s="215">
        <v>467453000</v>
      </c>
      <c r="D98" s="215">
        <v>429002000</v>
      </c>
      <c r="E98" s="215">
        <v>420654000</v>
      </c>
      <c r="F98" s="215">
        <v>408786000</v>
      </c>
      <c r="G98" s="214"/>
    </row>
    <row r="99" spans="1:7" x14ac:dyDescent="0.2">
      <c r="A99" s="214" t="s">
        <v>439</v>
      </c>
      <c r="B99" s="215">
        <v>12043800000</v>
      </c>
      <c r="C99" s="215">
        <v>11601358000</v>
      </c>
      <c r="D99" s="215">
        <v>11123721000</v>
      </c>
      <c r="E99" s="215">
        <v>10887612000</v>
      </c>
      <c r="F99" s="215">
        <v>10632505000</v>
      </c>
      <c r="G99" s="214"/>
    </row>
    <row r="100" spans="1:7" x14ac:dyDescent="0.2">
      <c r="A100" s="214" t="s">
        <v>782</v>
      </c>
      <c r="B100" s="215">
        <v>6013300000</v>
      </c>
      <c r="C100" s="215">
        <v>5870502000</v>
      </c>
      <c r="D100" s="215">
        <v>5835526000</v>
      </c>
      <c r="E100" s="215">
        <v>5729697000</v>
      </c>
      <c r="F100" s="215">
        <v>5695829000</v>
      </c>
      <c r="G100" s="214"/>
    </row>
    <row r="101" spans="1:7" x14ac:dyDescent="0.2">
      <c r="A101" s="214" t="s">
        <v>783</v>
      </c>
      <c r="B101" s="215">
        <v>3165300000</v>
      </c>
      <c r="C101" s="215">
        <v>2980142000</v>
      </c>
      <c r="D101" s="215">
        <v>2621431000</v>
      </c>
      <c r="E101" s="215">
        <v>2575234000</v>
      </c>
      <c r="F101" s="215">
        <v>2459499000</v>
      </c>
      <c r="G101" s="214"/>
    </row>
    <row r="102" spans="1:7" x14ac:dyDescent="0.2">
      <c r="A102" s="214" t="s">
        <v>784</v>
      </c>
      <c r="B102" s="215">
        <v>354100000</v>
      </c>
      <c r="C102" s="215">
        <v>367880000</v>
      </c>
      <c r="D102" s="215">
        <v>402912000</v>
      </c>
      <c r="E102" s="215">
        <v>406305000</v>
      </c>
      <c r="F102" s="215">
        <v>399171000</v>
      </c>
      <c r="G102" s="214"/>
    </row>
    <row r="103" spans="1:7" x14ac:dyDescent="0.2">
      <c r="A103" s="214" t="s">
        <v>785</v>
      </c>
      <c r="B103" s="215">
        <v>695000000</v>
      </c>
      <c r="C103" s="215">
        <v>657741000</v>
      </c>
      <c r="D103" s="215">
        <v>618343000</v>
      </c>
      <c r="E103" s="215">
        <v>581307000</v>
      </c>
      <c r="F103" s="215">
        <v>544034000</v>
      </c>
      <c r="G103" s="214"/>
    </row>
    <row r="104" spans="1:7" x14ac:dyDescent="0.2">
      <c r="A104" s="214" t="s">
        <v>699</v>
      </c>
      <c r="B104" s="215">
        <v>10227800000</v>
      </c>
      <c r="C104" s="215">
        <v>9876265000</v>
      </c>
      <c r="D104" s="215">
        <v>9478212000</v>
      </c>
      <c r="E104" s="215">
        <v>9292543000</v>
      </c>
      <c r="F104" s="215">
        <v>9098533000</v>
      </c>
      <c r="G104" s="214"/>
    </row>
    <row r="105" spans="1:7" x14ac:dyDescent="0.2">
      <c r="A105" s="214" t="s">
        <v>786</v>
      </c>
      <c r="B105" s="215">
        <v>1816000000</v>
      </c>
      <c r="C105" s="215">
        <v>1725093000</v>
      </c>
      <c r="D105" s="215">
        <v>1645509000</v>
      </c>
      <c r="E105" s="215">
        <v>1595069000</v>
      </c>
      <c r="F105" s="215">
        <v>1533972000</v>
      </c>
      <c r="G105" s="214"/>
    </row>
    <row r="106" spans="1:7" x14ac:dyDescent="0.2">
      <c r="A106" s="214" t="s">
        <v>583</v>
      </c>
      <c r="B106" s="215">
        <v>1358400000</v>
      </c>
      <c r="C106" s="215">
        <v>1273057000</v>
      </c>
      <c r="D106" s="215">
        <v>1226195000</v>
      </c>
      <c r="E106" s="215">
        <v>1170763000</v>
      </c>
      <c r="F106" s="215">
        <v>1120833000</v>
      </c>
      <c r="G106" s="214"/>
    </row>
    <row r="107" spans="1:7" x14ac:dyDescent="0.2">
      <c r="A107" s="214" t="s">
        <v>701</v>
      </c>
      <c r="B107" s="215">
        <v>71600000</v>
      </c>
      <c r="C107" s="215">
        <v>67070000</v>
      </c>
      <c r="D107" s="215">
        <v>57936000</v>
      </c>
      <c r="E107" s="215">
        <v>51234000</v>
      </c>
      <c r="F107" s="215">
        <v>47239000</v>
      </c>
      <c r="G107" s="214"/>
    </row>
    <row r="108" spans="1:7" x14ac:dyDescent="0.2">
      <c r="A108" s="214" t="s">
        <v>702</v>
      </c>
      <c r="B108" s="215">
        <v>22200000</v>
      </c>
      <c r="C108" s="215">
        <v>43883000</v>
      </c>
      <c r="D108" s="215">
        <v>19506000</v>
      </c>
      <c r="E108" s="215">
        <v>32838000</v>
      </c>
      <c r="F108" s="215">
        <v>87562000</v>
      </c>
      <c r="G108" s="214"/>
    </row>
    <row r="109" spans="1:7" x14ac:dyDescent="0.2">
      <c r="A109" s="214" t="s">
        <v>703</v>
      </c>
      <c r="B109" s="215">
        <v>363700000</v>
      </c>
      <c r="C109" s="215">
        <v>341083000</v>
      </c>
      <c r="D109" s="215">
        <v>341872000</v>
      </c>
      <c r="E109" s="215">
        <v>340234000</v>
      </c>
      <c r="F109" s="215">
        <v>278338000</v>
      </c>
      <c r="G109" s="214"/>
    </row>
    <row r="110" spans="1:7" x14ac:dyDescent="0.2">
      <c r="A110" s="214" t="s">
        <v>704</v>
      </c>
      <c r="B110" s="215">
        <v>61600000</v>
      </c>
      <c r="C110" s="215">
        <v>59882000</v>
      </c>
      <c r="D110" s="215">
        <v>52372000</v>
      </c>
      <c r="E110" s="215">
        <v>44927000</v>
      </c>
      <c r="F110" s="215">
        <v>39264000</v>
      </c>
      <c r="G110" s="214"/>
    </row>
    <row r="111" spans="1:7" x14ac:dyDescent="0.2">
      <c r="A111" s="214" t="s">
        <v>705</v>
      </c>
      <c r="B111" s="215">
        <v>74900000</v>
      </c>
      <c r="C111" s="215">
        <v>75798000</v>
      </c>
      <c r="D111" s="215">
        <v>70497000</v>
      </c>
      <c r="E111" s="215">
        <v>67936000</v>
      </c>
      <c r="F111" s="215">
        <v>56903000</v>
      </c>
      <c r="G111" s="214"/>
    </row>
    <row r="112" spans="1:7" x14ac:dyDescent="0.2">
      <c r="A112" s="214" t="s">
        <v>787</v>
      </c>
      <c r="B112" s="215">
        <v>227900000</v>
      </c>
      <c r="C112" s="215">
        <v>192105000</v>
      </c>
      <c r="D112" s="215">
        <v>206579000</v>
      </c>
      <c r="E112" s="215">
        <v>222178000</v>
      </c>
      <c r="F112" s="215">
        <v>231798000</v>
      </c>
      <c r="G112" s="214"/>
    </row>
    <row r="113" spans="1:7" x14ac:dyDescent="0.2">
      <c r="A113" s="214" t="s">
        <v>788</v>
      </c>
      <c r="B113" s="215">
        <v>600000</v>
      </c>
      <c r="C113" s="215">
        <v>13298000</v>
      </c>
      <c r="D113" s="215">
        <v>12424000</v>
      </c>
      <c r="E113" s="215">
        <v>5193000</v>
      </c>
      <c r="F113" s="215">
        <v>49627000</v>
      </c>
      <c r="G113" s="214"/>
    </row>
    <row r="114" spans="1:7" x14ac:dyDescent="0.2">
      <c r="A114" s="214" t="s">
        <v>245</v>
      </c>
      <c r="B114" s="215">
        <v>227300000</v>
      </c>
      <c r="C114" s="215">
        <v>205403000</v>
      </c>
      <c r="D114" s="215">
        <v>219003000</v>
      </c>
      <c r="E114" s="215">
        <v>227371000</v>
      </c>
      <c r="F114" s="215">
        <v>182171000</v>
      </c>
      <c r="G114" s="214"/>
    </row>
    <row r="115" spans="1:7" x14ac:dyDescent="0.2">
      <c r="A115" s="214" t="s">
        <v>789</v>
      </c>
      <c r="B115" s="215">
        <v>30900000</v>
      </c>
      <c r="C115" s="215">
        <v>35923000</v>
      </c>
      <c r="D115" s="215">
        <v>44921000</v>
      </c>
      <c r="E115" s="215">
        <v>57321000</v>
      </c>
      <c r="F115" s="215">
        <v>66973000</v>
      </c>
      <c r="G115" s="214"/>
    </row>
    <row r="116" spans="1:7" x14ac:dyDescent="0.2">
      <c r="A116" s="214" t="s">
        <v>790</v>
      </c>
      <c r="B116" s="215">
        <v>16500000</v>
      </c>
      <c r="C116" s="215">
        <v>2600000</v>
      </c>
      <c r="D116" s="215">
        <v>46938000</v>
      </c>
      <c r="E116" s="215">
        <v>18704000</v>
      </c>
      <c r="F116" s="215">
        <v>15528000</v>
      </c>
      <c r="G116" s="214"/>
    </row>
    <row r="117" spans="1:7" x14ac:dyDescent="0.2">
      <c r="A117" s="214" t="s">
        <v>791</v>
      </c>
      <c r="B117" s="215">
        <v>3800000</v>
      </c>
      <c r="C117" s="215">
        <v>4327000</v>
      </c>
      <c r="D117" s="215">
        <v>3774000</v>
      </c>
      <c r="E117" s="215">
        <v>4636000</v>
      </c>
      <c r="F117" s="215">
        <v>5165000</v>
      </c>
      <c r="G117" s="214"/>
    </row>
    <row r="118" spans="1:7" x14ac:dyDescent="0.2">
      <c r="A118" s="214" t="s">
        <v>792</v>
      </c>
      <c r="B118" s="215">
        <v>4000000</v>
      </c>
      <c r="C118" s="215">
        <v>884000</v>
      </c>
      <c r="D118" s="215">
        <v>3921000</v>
      </c>
      <c r="E118" s="215">
        <v>1878000</v>
      </c>
      <c r="F118" s="215">
        <v>1768000</v>
      </c>
      <c r="G118" s="214"/>
    </row>
    <row r="119" spans="1:7" x14ac:dyDescent="0.2">
      <c r="A119" s="214" t="s">
        <v>793</v>
      </c>
      <c r="B119" s="215">
        <v>2300000</v>
      </c>
      <c r="C119" s="215">
        <v>3907000</v>
      </c>
      <c r="D119" s="215">
        <v>2929000</v>
      </c>
      <c r="E119" s="215">
        <v>4187000</v>
      </c>
      <c r="F119" s="215">
        <v>4150000</v>
      </c>
      <c r="G119" s="214"/>
    </row>
    <row r="120" spans="1:7" x14ac:dyDescent="0.2">
      <c r="A120" s="214" t="s">
        <v>794</v>
      </c>
      <c r="B120" s="215">
        <v>4300000</v>
      </c>
      <c r="C120" s="215">
        <v>10000</v>
      </c>
      <c r="D120" s="215">
        <v>3046000</v>
      </c>
      <c r="E120" s="215">
        <v>6420000</v>
      </c>
      <c r="F120" s="215">
        <v>5412000</v>
      </c>
      <c r="G120" s="214"/>
    </row>
    <row r="121" spans="1:7" x14ac:dyDescent="0.2">
      <c r="A121" s="214" t="s">
        <v>246</v>
      </c>
      <c r="B121" s="215">
        <v>53300000</v>
      </c>
      <c r="C121" s="215">
        <v>47631000</v>
      </c>
      <c r="D121" s="215">
        <v>5561000</v>
      </c>
      <c r="E121" s="215">
        <v>80306000</v>
      </c>
      <c r="F121" s="215">
        <v>88172000</v>
      </c>
      <c r="G121" s="214"/>
    </row>
    <row r="122" spans="1:7" x14ac:dyDescent="0.2">
      <c r="A122" s="214" t="s">
        <v>247</v>
      </c>
      <c r="B122" s="215">
        <v>174000000</v>
      </c>
      <c r="C122" s="215">
        <v>157772000</v>
      </c>
      <c r="D122" s="215">
        <v>213442000</v>
      </c>
      <c r="E122" s="215">
        <v>147065000</v>
      </c>
      <c r="F122" s="215">
        <v>93999000</v>
      </c>
      <c r="G122" s="214"/>
    </row>
    <row r="123" spans="1:7" x14ac:dyDescent="0.2">
      <c r="A123" s="214" t="s">
        <v>706</v>
      </c>
      <c r="B123" s="215">
        <v>6400000</v>
      </c>
      <c r="C123" s="215">
        <v>5416000</v>
      </c>
      <c r="D123" s="215">
        <v>7512000</v>
      </c>
      <c r="E123" s="131">
        <v>0</v>
      </c>
      <c r="F123" s="131">
        <v>0</v>
      </c>
      <c r="G123" s="214"/>
    </row>
    <row r="124" spans="1:7" x14ac:dyDescent="0.2">
      <c r="A124" s="214" t="s">
        <v>795</v>
      </c>
      <c r="B124" s="215">
        <v>167600000</v>
      </c>
      <c r="C124" s="215">
        <v>152356000</v>
      </c>
      <c r="D124" s="215">
        <v>205930000</v>
      </c>
      <c r="E124" s="131">
        <v>0</v>
      </c>
      <c r="F124" s="131">
        <v>0</v>
      </c>
      <c r="G124" s="214"/>
    </row>
    <row r="125" spans="1:7" x14ac:dyDescent="0.2">
      <c r="A125" s="214" t="s">
        <v>251</v>
      </c>
      <c r="B125" s="215">
        <v>17917195</v>
      </c>
      <c r="C125" s="215">
        <v>19453000</v>
      </c>
      <c r="D125" s="215">
        <v>20420000</v>
      </c>
      <c r="E125" s="215">
        <v>21161000</v>
      </c>
      <c r="F125" s="215">
        <v>23148000</v>
      </c>
      <c r="G125" s="214"/>
    </row>
    <row r="126" spans="1:7" x14ac:dyDescent="0.2">
      <c r="A126" s="214" t="s">
        <v>252</v>
      </c>
      <c r="B126" s="215">
        <v>17936074</v>
      </c>
      <c r="C126" s="215">
        <v>19461000</v>
      </c>
      <c r="D126" s="215">
        <v>20425000</v>
      </c>
      <c r="E126" s="215">
        <v>21170000</v>
      </c>
      <c r="F126" s="215">
        <v>23152000</v>
      </c>
      <c r="G126" s="214"/>
    </row>
    <row r="127" spans="1:7" x14ac:dyDescent="0.2">
      <c r="A127" s="214" t="s">
        <v>253</v>
      </c>
      <c r="B127" s="215">
        <v>18628208</v>
      </c>
      <c r="C127" s="215">
        <v>18322000</v>
      </c>
      <c r="D127" s="215">
        <v>20898000</v>
      </c>
      <c r="E127" s="215">
        <v>21405000</v>
      </c>
      <c r="F127" s="215">
        <v>23415000</v>
      </c>
      <c r="G127" s="214"/>
    </row>
    <row r="128" spans="1:7" x14ac:dyDescent="0.2">
      <c r="A128" s="214" t="s">
        <v>796</v>
      </c>
      <c r="B128" s="216">
        <v>9.35</v>
      </c>
      <c r="C128" s="216">
        <v>7.83</v>
      </c>
      <c r="D128" s="216">
        <v>10.08</v>
      </c>
      <c r="E128" s="216">
        <v>6.67</v>
      </c>
      <c r="F128" s="216">
        <v>3.91</v>
      </c>
      <c r="G128" s="214"/>
    </row>
    <row r="129" spans="1:7" x14ac:dyDescent="0.2">
      <c r="A129" s="214" t="s">
        <v>797</v>
      </c>
      <c r="B129" s="216">
        <v>9.34</v>
      </c>
      <c r="C129" s="216">
        <v>7.83</v>
      </c>
      <c r="D129" s="216">
        <v>10.08</v>
      </c>
      <c r="E129" s="216">
        <v>6.67</v>
      </c>
      <c r="F129" s="228">
        <v>3.9</v>
      </c>
      <c r="G129" s="214"/>
    </row>
    <row r="130" spans="1:7" x14ac:dyDescent="0.2">
      <c r="A130" s="214" t="s">
        <v>708</v>
      </c>
      <c r="B130" s="216">
        <v>1.0900000000000001</v>
      </c>
      <c r="C130" s="216">
        <v>1.04</v>
      </c>
      <c r="D130" s="216">
        <v>0.97</v>
      </c>
      <c r="E130" s="216">
        <v>0.91</v>
      </c>
      <c r="F130" s="216">
        <v>0.83</v>
      </c>
      <c r="G130" s="214"/>
    </row>
    <row r="131" spans="1:7" x14ac:dyDescent="0.2">
      <c r="A131" s="214" t="s">
        <v>368</v>
      </c>
      <c r="B131" s="215">
        <v>15296</v>
      </c>
      <c r="C131" s="215">
        <v>14570</v>
      </c>
      <c r="D131" s="215">
        <v>14108</v>
      </c>
      <c r="E131" s="215">
        <v>13500</v>
      </c>
      <c r="F131" s="215">
        <v>12886</v>
      </c>
      <c r="G131" s="214"/>
    </row>
    <row r="132" spans="1:7" x14ac:dyDescent="0.2">
      <c r="A132" s="214" t="s">
        <v>524</v>
      </c>
      <c r="B132" s="215">
        <v>44</v>
      </c>
      <c r="C132" s="215">
        <v>46</v>
      </c>
      <c r="D132" s="215">
        <v>45</v>
      </c>
      <c r="E132" s="215">
        <v>45</v>
      </c>
      <c r="F132" s="215">
        <v>47</v>
      </c>
      <c r="G132" s="214"/>
    </row>
    <row r="133" spans="1:7" x14ac:dyDescent="0.2">
      <c r="A133" s="214" t="s">
        <v>525</v>
      </c>
      <c r="B133" s="215">
        <v>3900000</v>
      </c>
      <c r="C133" s="215">
        <v>24156000</v>
      </c>
      <c r="D133" s="215">
        <v>15061000</v>
      </c>
      <c r="E133" s="215">
        <v>19081000</v>
      </c>
      <c r="F133" s="215">
        <v>54457000</v>
      </c>
      <c r="G133" s="214"/>
    </row>
    <row r="135" spans="1:7" x14ac:dyDescent="0.2">
      <c r="A135" s="211" t="s">
        <v>370</v>
      </c>
    </row>
    <row r="136" spans="1:7" x14ac:dyDescent="0.2">
      <c r="A136" s="212" t="s">
        <v>234</v>
      </c>
      <c r="B136" s="213" t="s">
        <v>338</v>
      </c>
      <c r="C136" s="213" t="s">
        <v>339</v>
      </c>
      <c r="D136" s="213" t="s">
        <v>340</v>
      </c>
      <c r="E136" s="213" t="s">
        <v>341</v>
      </c>
      <c r="F136" s="213" t="s">
        <v>342</v>
      </c>
      <c r="G136" s="212"/>
    </row>
    <row r="137" spans="1:7" x14ac:dyDescent="0.2">
      <c r="A137" s="212" t="s">
        <v>343</v>
      </c>
      <c r="B137" s="213" t="s">
        <v>344</v>
      </c>
      <c r="C137" s="213" t="s">
        <v>344</v>
      </c>
      <c r="D137" s="213" t="s">
        <v>344</v>
      </c>
      <c r="E137" s="213" t="s">
        <v>344</v>
      </c>
      <c r="F137" s="213" t="s">
        <v>344</v>
      </c>
      <c r="G137" s="212"/>
    </row>
    <row r="138" spans="1:7" ht="25.5" x14ac:dyDescent="0.2">
      <c r="A138" s="212" t="s">
        <v>345</v>
      </c>
      <c r="B138" s="213" t="s">
        <v>346</v>
      </c>
      <c r="C138" s="213" t="s">
        <v>346</v>
      </c>
      <c r="D138" s="213" t="s">
        <v>346</v>
      </c>
      <c r="E138" s="213" t="s">
        <v>346</v>
      </c>
      <c r="F138" s="213" t="s">
        <v>346</v>
      </c>
      <c r="G138" s="212"/>
    </row>
    <row r="139" spans="1:7" x14ac:dyDescent="0.2">
      <c r="A139" s="212" t="s">
        <v>347</v>
      </c>
      <c r="B139" s="213" t="s">
        <v>348</v>
      </c>
      <c r="C139" s="213" t="s">
        <v>348</v>
      </c>
      <c r="D139" s="213" t="s">
        <v>348</v>
      </c>
      <c r="E139" s="213" t="s">
        <v>348</v>
      </c>
      <c r="F139" s="213" t="s">
        <v>348</v>
      </c>
      <c r="G139" s="212"/>
    </row>
    <row r="140" spans="1:7" x14ac:dyDescent="0.2">
      <c r="A140" s="214" t="s">
        <v>798</v>
      </c>
      <c r="B140" s="215">
        <v>1394800000</v>
      </c>
      <c r="C140" s="215">
        <v>1246323000</v>
      </c>
      <c r="D140" s="215">
        <v>1053301000</v>
      </c>
      <c r="E140" s="215">
        <v>926169000</v>
      </c>
      <c r="F140" s="215">
        <v>852057000</v>
      </c>
      <c r="G140" s="214"/>
    </row>
    <row r="141" spans="1:7" x14ac:dyDescent="0.2">
      <c r="A141" s="214" t="s">
        <v>799</v>
      </c>
      <c r="B141" s="215">
        <v>6100000</v>
      </c>
      <c r="C141" s="131">
        <v>0</v>
      </c>
      <c r="D141" s="131">
        <v>0</v>
      </c>
      <c r="E141" s="131">
        <v>0</v>
      </c>
      <c r="F141" s="131">
        <v>0</v>
      </c>
      <c r="G141" s="214"/>
    </row>
    <row r="142" spans="1:7" x14ac:dyDescent="0.2">
      <c r="A142" s="214" t="s">
        <v>800</v>
      </c>
      <c r="B142" s="131">
        <v>0</v>
      </c>
      <c r="C142" s="215">
        <v>150000</v>
      </c>
      <c r="D142" s="131">
        <v>0</v>
      </c>
      <c r="E142" s="131">
        <v>0</v>
      </c>
      <c r="F142" s="131">
        <v>0</v>
      </c>
      <c r="G142" s="214"/>
    </row>
    <row r="143" spans="1:7" x14ac:dyDescent="0.2">
      <c r="A143" s="214" t="s">
        <v>801</v>
      </c>
      <c r="B143" s="215">
        <v>20300000</v>
      </c>
      <c r="C143" s="215">
        <v>20825000</v>
      </c>
      <c r="D143" s="215">
        <v>20420000</v>
      </c>
      <c r="E143" s="215">
        <v>19933000</v>
      </c>
      <c r="F143" s="215">
        <v>19887000</v>
      </c>
      <c r="G143" s="214"/>
    </row>
    <row r="144" spans="1:7" x14ac:dyDescent="0.2">
      <c r="A144" s="214" t="s">
        <v>802</v>
      </c>
      <c r="B144" s="131">
        <v>0</v>
      </c>
      <c r="C144" s="215">
        <v>11397000</v>
      </c>
      <c r="D144" s="131">
        <v>0</v>
      </c>
      <c r="E144" s="131">
        <v>0</v>
      </c>
      <c r="F144" s="131">
        <v>0</v>
      </c>
      <c r="G144" s="214"/>
    </row>
    <row r="145" spans="1:7" x14ac:dyDescent="0.2">
      <c r="A145" s="214"/>
      <c r="B145" s="215">
        <v>1542400000</v>
      </c>
      <c r="C145" s="215">
        <v>1394817000</v>
      </c>
      <c r="D145" s="215">
        <v>1246323000</v>
      </c>
      <c r="E145" s="215">
        <v>1053301000</v>
      </c>
      <c r="F145" s="215">
        <v>926169000</v>
      </c>
      <c r="G145" s="214"/>
    </row>
    <row r="147" spans="1:7" x14ac:dyDescent="0.2">
      <c r="A147" s="211" t="s">
        <v>374</v>
      </c>
    </row>
    <row r="148" spans="1:7" x14ac:dyDescent="0.2">
      <c r="A148" s="212" t="s">
        <v>234</v>
      </c>
      <c r="B148" s="213" t="s">
        <v>338</v>
      </c>
      <c r="C148" s="213" t="s">
        <v>339</v>
      </c>
      <c r="D148" s="213" t="s">
        <v>340</v>
      </c>
      <c r="E148" s="213" t="s">
        <v>341</v>
      </c>
      <c r="F148" s="213" t="s">
        <v>342</v>
      </c>
      <c r="G148" s="212"/>
    </row>
    <row r="149" spans="1:7" x14ac:dyDescent="0.2">
      <c r="A149" s="212" t="s">
        <v>343</v>
      </c>
      <c r="B149" s="213" t="s">
        <v>344</v>
      </c>
      <c r="C149" s="213" t="s">
        <v>344</v>
      </c>
      <c r="D149" s="213" t="s">
        <v>344</v>
      </c>
      <c r="E149" s="213" t="s">
        <v>344</v>
      </c>
      <c r="F149" s="213" t="s">
        <v>344</v>
      </c>
      <c r="G149" s="212"/>
    </row>
    <row r="150" spans="1:7" ht="25.5" x14ac:dyDescent="0.2">
      <c r="A150" s="212" t="s">
        <v>345</v>
      </c>
      <c r="B150" s="213" t="s">
        <v>346</v>
      </c>
      <c r="C150" s="213" t="s">
        <v>346</v>
      </c>
      <c r="D150" s="213" t="s">
        <v>346</v>
      </c>
      <c r="E150" s="213" t="s">
        <v>346</v>
      </c>
      <c r="F150" s="213" t="s">
        <v>346</v>
      </c>
      <c r="G150" s="212"/>
    </row>
    <row r="151" spans="1:7" x14ac:dyDescent="0.2">
      <c r="A151" s="212" t="s">
        <v>347</v>
      </c>
      <c r="B151" s="213" t="s">
        <v>348</v>
      </c>
      <c r="C151" s="213" t="s">
        <v>348</v>
      </c>
      <c r="D151" s="213" t="s">
        <v>348</v>
      </c>
      <c r="E151" s="213" t="s">
        <v>348</v>
      </c>
      <c r="F151" s="213" t="s">
        <v>348</v>
      </c>
      <c r="G151" s="212"/>
    </row>
    <row r="152" spans="1:7" x14ac:dyDescent="0.2">
      <c r="A152" s="214" t="s">
        <v>247</v>
      </c>
      <c r="B152" s="215">
        <v>174000000</v>
      </c>
      <c r="C152" s="215">
        <v>157772000</v>
      </c>
      <c r="D152" s="215">
        <v>213442000</v>
      </c>
      <c r="E152" s="215">
        <v>147065000</v>
      </c>
      <c r="F152" s="215">
        <v>93999000</v>
      </c>
      <c r="G152" s="214"/>
    </row>
    <row r="153" spans="1:7" x14ac:dyDescent="0.2">
      <c r="A153" s="214" t="s">
        <v>803</v>
      </c>
      <c r="B153" s="215">
        <v>71600000</v>
      </c>
      <c r="C153" s="215">
        <v>67070000</v>
      </c>
      <c r="D153" s="215">
        <v>57936000</v>
      </c>
      <c r="E153" s="215">
        <v>51234000</v>
      </c>
      <c r="F153" s="215">
        <v>47239000</v>
      </c>
      <c r="G153" s="214"/>
    </row>
    <row r="154" spans="1:7" x14ac:dyDescent="0.2">
      <c r="A154" s="214" t="s">
        <v>804</v>
      </c>
      <c r="B154" s="215">
        <v>28200000</v>
      </c>
      <c r="C154" s="131">
        <v>0</v>
      </c>
      <c r="D154" s="131">
        <v>0</v>
      </c>
      <c r="E154" s="131">
        <v>0</v>
      </c>
      <c r="F154" s="131">
        <v>0</v>
      </c>
      <c r="G154" s="214"/>
    </row>
    <row r="155" spans="1:7" x14ac:dyDescent="0.2">
      <c r="A155" s="214" t="s">
        <v>534</v>
      </c>
      <c r="B155" s="215">
        <v>16200000</v>
      </c>
      <c r="C155" s="215">
        <v>3474000</v>
      </c>
      <c r="D155" s="215">
        <v>46063000</v>
      </c>
      <c r="E155" s="215">
        <v>14162000</v>
      </c>
      <c r="F155" s="215">
        <v>11884000</v>
      </c>
      <c r="G155" s="214"/>
    </row>
    <row r="156" spans="1:7" x14ac:dyDescent="0.2">
      <c r="A156" s="214"/>
      <c r="B156" s="215">
        <v>22200000</v>
      </c>
      <c r="C156" s="215">
        <v>43883000</v>
      </c>
      <c r="D156" s="215">
        <v>19506000</v>
      </c>
      <c r="E156" s="215">
        <v>32838000</v>
      </c>
      <c r="F156" s="215">
        <v>87562000</v>
      </c>
      <c r="G156" s="214"/>
    </row>
    <row r="157" spans="1:7" x14ac:dyDescent="0.2">
      <c r="A157" s="214" t="s">
        <v>533</v>
      </c>
      <c r="B157" s="215">
        <v>18800000</v>
      </c>
      <c r="C157" s="215">
        <v>18714000</v>
      </c>
      <c r="D157" s="215">
        <v>18900000</v>
      </c>
      <c r="E157" s="215">
        <v>21073000</v>
      </c>
      <c r="F157" s="215">
        <v>18851000</v>
      </c>
      <c r="G157" s="214"/>
    </row>
    <row r="158" spans="1:7" x14ac:dyDescent="0.2">
      <c r="A158" s="214" t="s">
        <v>805</v>
      </c>
      <c r="B158" s="215">
        <v>4000000</v>
      </c>
      <c r="C158" s="215">
        <v>3421000</v>
      </c>
      <c r="D158" s="215">
        <v>3661000</v>
      </c>
      <c r="E158" s="215">
        <v>3694000</v>
      </c>
      <c r="F158" s="215">
        <v>3652000</v>
      </c>
      <c r="G158" s="214"/>
    </row>
    <row r="159" spans="1:7" x14ac:dyDescent="0.2">
      <c r="A159" s="214" t="s">
        <v>806</v>
      </c>
      <c r="B159" s="215">
        <v>5900000</v>
      </c>
      <c r="C159" s="215">
        <v>26819000</v>
      </c>
      <c r="D159" s="215">
        <v>781000</v>
      </c>
      <c r="E159" s="215">
        <v>2675000</v>
      </c>
      <c r="F159" s="215">
        <v>9719000</v>
      </c>
      <c r="G159" s="214"/>
    </row>
    <row r="160" spans="1:7" x14ac:dyDescent="0.2">
      <c r="A160" s="214" t="s">
        <v>807</v>
      </c>
      <c r="B160" s="131">
        <v>0</v>
      </c>
      <c r="C160" s="131">
        <v>0</v>
      </c>
      <c r="D160" s="131">
        <v>0</v>
      </c>
      <c r="E160" s="215">
        <v>249000</v>
      </c>
      <c r="F160" s="215">
        <v>2142000</v>
      </c>
      <c r="G160" s="214"/>
    </row>
    <row r="161" spans="1:7" x14ac:dyDescent="0.2">
      <c r="A161" s="214" t="s">
        <v>808</v>
      </c>
      <c r="B161" s="215">
        <v>1100000</v>
      </c>
      <c r="C161" s="215">
        <v>896000</v>
      </c>
      <c r="D161" s="215">
        <v>407000</v>
      </c>
      <c r="E161" s="215">
        <v>835000</v>
      </c>
      <c r="F161" s="215">
        <v>3334000</v>
      </c>
      <c r="G161" s="214"/>
    </row>
    <row r="162" spans="1:7" x14ac:dyDescent="0.2">
      <c r="A162" s="214" t="s">
        <v>502</v>
      </c>
      <c r="B162" s="215">
        <v>123100000</v>
      </c>
      <c r="C162" s="215">
        <v>18447000</v>
      </c>
      <c r="D162" s="215">
        <v>35576000</v>
      </c>
      <c r="E162" s="215">
        <v>76126000</v>
      </c>
      <c r="F162" s="215">
        <v>25108000</v>
      </c>
      <c r="G162" s="214"/>
    </row>
    <row r="163" spans="1:7" x14ac:dyDescent="0.2">
      <c r="A163" s="214" t="s">
        <v>809</v>
      </c>
      <c r="B163" s="215">
        <v>32500000</v>
      </c>
      <c r="C163" s="215">
        <v>2940000</v>
      </c>
      <c r="D163" s="215">
        <v>10674000</v>
      </c>
      <c r="E163" s="215">
        <v>18663000</v>
      </c>
      <c r="F163" s="215">
        <v>17887000</v>
      </c>
      <c r="G163" s="214"/>
    </row>
    <row r="164" spans="1:7" x14ac:dyDescent="0.2">
      <c r="A164" s="214" t="s">
        <v>810</v>
      </c>
      <c r="B164" s="215">
        <v>28800000</v>
      </c>
      <c r="C164" s="215">
        <v>80612000</v>
      </c>
      <c r="D164" s="215">
        <v>44021000</v>
      </c>
      <c r="E164" s="215">
        <v>79319000</v>
      </c>
      <c r="F164" s="215">
        <v>186634000</v>
      </c>
      <c r="G164" s="214"/>
    </row>
    <row r="165" spans="1:7" x14ac:dyDescent="0.2">
      <c r="A165" s="214" t="s">
        <v>811</v>
      </c>
      <c r="B165" s="215">
        <v>12700000</v>
      </c>
      <c r="C165" s="215">
        <v>39503000</v>
      </c>
      <c r="D165" s="215">
        <v>33484000</v>
      </c>
      <c r="E165" s="215">
        <v>15621000</v>
      </c>
      <c r="F165" s="215">
        <v>17944000</v>
      </c>
      <c r="G165" s="214"/>
    </row>
    <row r="166" spans="1:7" x14ac:dyDescent="0.2">
      <c r="A166" s="214" t="s">
        <v>496</v>
      </c>
      <c r="B166" s="215">
        <v>44000000</v>
      </c>
      <c r="C166" s="215">
        <v>16316000</v>
      </c>
      <c r="D166" s="215">
        <v>6889000</v>
      </c>
      <c r="E166" s="215">
        <v>8244000</v>
      </c>
      <c r="F166" s="215">
        <v>3153000</v>
      </c>
      <c r="G166" s="214"/>
    </row>
    <row r="167" spans="1:7" x14ac:dyDescent="0.2">
      <c r="A167" s="214" t="s">
        <v>769</v>
      </c>
      <c r="B167" s="215">
        <v>38900000</v>
      </c>
      <c r="C167" s="215">
        <v>38406000</v>
      </c>
      <c r="D167" s="215">
        <v>8294000</v>
      </c>
      <c r="E167" s="215">
        <v>12630000</v>
      </c>
      <c r="F167" s="215">
        <v>87516000</v>
      </c>
      <c r="G167" s="214"/>
    </row>
    <row r="168" spans="1:7" x14ac:dyDescent="0.2">
      <c r="A168" s="214" t="s">
        <v>812</v>
      </c>
      <c r="B168" s="215">
        <v>500000</v>
      </c>
      <c r="C168" s="215">
        <v>801000</v>
      </c>
      <c r="D168" s="215">
        <v>517000</v>
      </c>
      <c r="E168" s="215">
        <v>393000</v>
      </c>
      <c r="F168" s="215">
        <v>619000</v>
      </c>
      <c r="G168" s="214"/>
    </row>
    <row r="169" spans="1:7" x14ac:dyDescent="0.2">
      <c r="A169" s="214" t="s">
        <v>283</v>
      </c>
      <c r="B169" s="215">
        <v>28300000</v>
      </c>
      <c r="C169" s="131">
        <v>0</v>
      </c>
      <c r="D169" s="131">
        <v>0</v>
      </c>
      <c r="E169" s="131">
        <v>0</v>
      </c>
      <c r="F169" s="131">
        <v>0</v>
      </c>
      <c r="G169" s="214"/>
    </row>
    <row r="170" spans="1:7" x14ac:dyDescent="0.2">
      <c r="A170" s="214" t="s">
        <v>394</v>
      </c>
      <c r="B170" s="215">
        <v>370900000</v>
      </c>
      <c r="C170" s="215">
        <v>269978000</v>
      </c>
      <c r="D170" s="215">
        <v>198925000</v>
      </c>
      <c r="E170" s="215">
        <v>384857000</v>
      </c>
      <c r="F170" s="215">
        <v>141047000</v>
      </c>
      <c r="G170" s="214"/>
    </row>
    <row r="171" spans="1:7" x14ac:dyDescent="0.2">
      <c r="A171" s="214" t="s">
        <v>813</v>
      </c>
      <c r="B171" s="215">
        <v>143200000</v>
      </c>
      <c r="C171" s="215">
        <v>135343000</v>
      </c>
      <c r="D171" s="215">
        <v>109081000</v>
      </c>
      <c r="E171" s="215">
        <v>57327000</v>
      </c>
      <c r="F171" s="215">
        <v>212252000</v>
      </c>
      <c r="G171" s="214"/>
    </row>
    <row r="172" spans="1:7" x14ac:dyDescent="0.2">
      <c r="A172" s="214" t="s">
        <v>814</v>
      </c>
      <c r="B172" s="215">
        <v>43400000</v>
      </c>
      <c r="C172" s="215">
        <v>107874000</v>
      </c>
      <c r="D172" s="215">
        <v>10708000</v>
      </c>
      <c r="E172" s="215">
        <v>36843000</v>
      </c>
      <c r="F172" s="215">
        <v>41581000</v>
      </c>
      <c r="G172" s="214"/>
    </row>
    <row r="173" spans="1:7" x14ac:dyDescent="0.2">
      <c r="A173" s="214" t="s">
        <v>815</v>
      </c>
      <c r="B173" s="215">
        <v>191800000</v>
      </c>
      <c r="C173" s="215">
        <v>141033000</v>
      </c>
      <c r="D173" s="215">
        <v>215832000</v>
      </c>
      <c r="E173" s="215">
        <v>156521000</v>
      </c>
      <c r="F173" s="215">
        <v>120252000</v>
      </c>
      <c r="G173" s="214"/>
    </row>
    <row r="174" spans="1:7" x14ac:dyDescent="0.2">
      <c r="A174" s="214" t="s">
        <v>816</v>
      </c>
      <c r="B174" s="131">
        <v>0</v>
      </c>
      <c r="C174" s="215">
        <v>501000</v>
      </c>
      <c r="D174" s="215">
        <v>1607000</v>
      </c>
      <c r="E174" s="215">
        <v>2965000</v>
      </c>
      <c r="F174" s="215">
        <v>6421000</v>
      </c>
      <c r="G174" s="214"/>
    </row>
    <row r="175" spans="1:7" x14ac:dyDescent="0.2">
      <c r="A175" s="214" t="s">
        <v>401</v>
      </c>
      <c r="B175" s="215">
        <v>291600000</v>
      </c>
      <c r="C175" s="215">
        <v>168001000</v>
      </c>
      <c r="D175" s="215">
        <v>312598000</v>
      </c>
      <c r="E175" s="215">
        <v>174040000</v>
      </c>
      <c r="F175" s="215">
        <v>284502000</v>
      </c>
      <c r="G175" s="214"/>
    </row>
    <row r="176" spans="1:7" x14ac:dyDescent="0.2">
      <c r="A176" s="214" t="s">
        <v>817</v>
      </c>
      <c r="B176" s="215">
        <v>7304600000</v>
      </c>
      <c r="C176" s="215">
        <v>6954328000</v>
      </c>
      <c r="D176" s="215">
        <v>7019070000</v>
      </c>
      <c r="E176" s="215">
        <v>6597406000</v>
      </c>
      <c r="F176" s="215">
        <v>7557237000</v>
      </c>
      <c r="G176" s="214"/>
    </row>
    <row r="177" spans="1:7" x14ac:dyDescent="0.2">
      <c r="A177" s="214" t="s">
        <v>818</v>
      </c>
      <c r="B177" s="215">
        <v>7423200000</v>
      </c>
      <c r="C177" s="215">
        <v>6870056000</v>
      </c>
      <c r="D177" s="215">
        <v>6957866000</v>
      </c>
      <c r="E177" s="215">
        <v>6676161000</v>
      </c>
      <c r="F177" s="215">
        <v>7504516000</v>
      </c>
      <c r="G177" s="214"/>
    </row>
    <row r="178" spans="1:7" x14ac:dyDescent="0.2">
      <c r="A178" s="214" t="s">
        <v>819</v>
      </c>
      <c r="B178" s="215">
        <v>319000000</v>
      </c>
      <c r="C178" s="215">
        <v>165346000</v>
      </c>
      <c r="D178" s="215">
        <v>68086000</v>
      </c>
      <c r="E178" s="215">
        <v>220020000</v>
      </c>
      <c r="F178" s="215">
        <v>489548000</v>
      </c>
      <c r="G178" s="214"/>
    </row>
    <row r="179" spans="1:7" x14ac:dyDescent="0.2">
      <c r="A179" s="214" t="s">
        <v>820</v>
      </c>
      <c r="B179" s="215">
        <v>281400000</v>
      </c>
      <c r="C179" s="215">
        <v>158485000</v>
      </c>
      <c r="D179" s="215">
        <v>42278000</v>
      </c>
      <c r="E179" s="215">
        <v>220020000</v>
      </c>
      <c r="F179" s="215">
        <v>557696000</v>
      </c>
      <c r="G179" s="214"/>
    </row>
    <row r="180" spans="1:7" x14ac:dyDescent="0.2">
      <c r="A180" s="214" t="s">
        <v>821</v>
      </c>
      <c r="B180" s="131">
        <v>0</v>
      </c>
      <c r="C180" s="131">
        <v>0</v>
      </c>
      <c r="D180" s="131">
        <v>0</v>
      </c>
      <c r="E180" s="131">
        <v>0</v>
      </c>
      <c r="F180" s="215">
        <v>296250000</v>
      </c>
      <c r="G180" s="214"/>
    </row>
    <row r="181" spans="1:7" x14ac:dyDescent="0.2">
      <c r="A181" s="214" t="s">
        <v>822</v>
      </c>
      <c r="B181" s="131">
        <v>0</v>
      </c>
      <c r="C181" s="131">
        <v>0</v>
      </c>
      <c r="D181" s="131">
        <v>0</v>
      </c>
      <c r="E181" s="131">
        <v>0</v>
      </c>
      <c r="F181" s="215">
        <v>3340000</v>
      </c>
      <c r="G181" s="214"/>
    </row>
    <row r="182" spans="1:7" x14ac:dyDescent="0.2">
      <c r="A182" s="214" t="s">
        <v>412</v>
      </c>
      <c r="B182" s="215">
        <v>5400000</v>
      </c>
      <c r="C182" s="131">
        <v>0</v>
      </c>
      <c r="D182" s="131">
        <v>0</v>
      </c>
      <c r="E182" s="215">
        <v>3513000</v>
      </c>
      <c r="F182" s="215">
        <v>788000</v>
      </c>
      <c r="G182" s="214"/>
    </row>
    <row r="183" spans="1:7" x14ac:dyDescent="0.2">
      <c r="A183" s="214" t="s">
        <v>823</v>
      </c>
      <c r="B183" s="215">
        <v>177400000</v>
      </c>
      <c r="C183" s="215">
        <v>156023000</v>
      </c>
      <c r="D183" s="215">
        <v>165702000</v>
      </c>
      <c r="E183" s="215">
        <v>49972000</v>
      </c>
      <c r="F183" s="215">
        <v>59855000</v>
      </c>
      <c r="G183" s="214"/>
    </row>
    <row r="184" spans="1:7" x14ac:dyDescent="0.2">
      <c r="A184" s="214" t="s">
        <v>824</v>
      </c>
      <c r="B184" s="215">
        <v>166700000</v>
      </c>
      <c r="C184" s="215">
        <v>118789000</v>
      </c>
      <c r="D184" s="215">
        <v>121199000</v>
      </c>
      <c r="E184" s="215">
        <v>45928000</v>
      </c>
      <c r="F184" s="215">
        <v>63769000</v>
      </c>
      <c r="G184" s="214"/>
    </row>
    <row r="185" spans="1:7" x14ac:dyDescent="0.2">
      <c r="A185" s="214" t="s">
        <v>825</v>
      </c>
      <c r="B185" s="215">
        <v>173500000</v>
      </c>
      <c r="C185" s="215">
        <v>54712000</v>
      </c>
      <c r="D185" s="215">
        <v>75309000</v>
      </c>
      <c r="E185" s="215">
        <v>42654000</v>
      </c>
      <c r="F185" s="215">
        <v>32026000</v>
      </c>
      <c r="G185" s="214"/>
    </row>
    <row r="186" spans="1:7" x14ac:dyDescent="0.2">
      <c r="A186" s="214" t="s">
        <v>826</v>
      </c>
      <c r="B186" s="215">
        <v>147300000</v>
      </c>
      <c r="C186" s="215">
        <v>91467000</v>
      </c>
      <c r="D186" s="215">
        <v>29391000</v>
      </c>
      <c r="E186" s="215">
        <v>25463000</v>
      </c>
      <c r="F186" s="215">
        <v>68739000</v>
      </c>
      <c r="G186" s="214"/>
    </row>
    <row r="187" spans="1:7" x14ac:dyDescent="0.2">
      <c r="A187" s="214" t="s">
        <v>677</v>
      </c>
      <c r="B187" s="215">
        <v>8600000</v>
      </c>
      <c r="C187" s="131">
        <v>0</v>
      </c>
      <c r="D187" s="131">
        <v>0</v>
      </c>
      <c r="E187" s="131">
        <v>0</v>
      </c>
      <c r="F187" s="131">
        <v>0</v>
      </c>
      <c r="G187" s="214"/>
    </row>
    <row r="188" spans="1:7" x14ac:dyDescent="0.2">
      <c r="A188" s="214" t="s">
        <v>827</v>
      </c>
      <c r="B188" s="215">
        <v>4400000</v>
      </c>
      <c r="C188" s="131">
        <v>0</v>
      </c>
      <c r="D188" s="131">
        <v>0</v>
      </c>
      <c r="E188" s="131">
        <v>0</v>
      </c>
      <c r="F188" s="131">
        <v>0</v>
      </c>
      <c r="G188" s="214"/>
    </row>
    <row r="189" spans="1:7" x14ac:dyDescent="0.2">
      <c r="A189" s="214" t="s">
        <v>828</v>
      </c>
      <c r="B189" s="131">
        <v>0</v>
      </c>
      <c r="C189" s="131">
        <v>0</v>
      </c>
      <c r="D189" s="131">
        <v>0</v>
      </c>
      <c r="E189" s="215">
        <v>3868000</v>
      </c>
      <c r="F189" s="131">
        <v>0</v>
      </c>
      <c r="G189" s="214"/>
    </row>
    <row r="190" spans="1:7" x14ac:dyDescent="0.2">
      <c r="A190" s="214" t="s">
        <v>828</v>
      </c>
      <c r="B190" s="131">
        <v>0</v>
      </c>
      <c r="C190" s="131">
        <v>0</v>
      </c>
      <c r="D190" s="131">
        <v>0</v>
      </c>
      <c r="E190" s="131">
        <v>0</v>
      </c>
      <c r="F190" s="215">
        <v>214000</v>
      </c>
      <c r="G190" s="214"/>
    </row>
    <row r="191" spans="1:7" x14ac:dyDescent="0.2">
      <c r="A191" s="214" t="s">
        <v>829</v>
      </c>
      <c r="B191" s="131">
        <v>0</v>
      </c>
      <c r="C191" s="215">
        <v>2717000</v>
      </c>
      <c r="D191" s="215">
        <v>4603000</v>
      </c>
      <c r="E191" s="131">
        <v>0</v>
      </c>
      <c r="F191" s="131">
        <v>0</v>
      </c>
      <c r="G191" s="214"/>
    </row>
    <row r="192" spans="1:7" x14ac:dyDescent="0.2">
      <c r="A192" s="214" t="s">
        <v>830</v>
      </c>
      <c r="B192" s="131">
        <v>0</v>
      </c>
      <c r="C192" s="215">
        <v>918000</v>
      </c>
      <c r="D192" s="131">
        <v>0</v>
      </c>
      <c r="E192" s="131">
        <v>0</v>
      </c>
      <c r="F192" s="131">
        <v>0</v>
      </c>
      <c r="G192" s="214"/>
    </row>
    <row r="193" spans="1:7" x14ac:dyDescent="0.2">
      <c r="A193" s="214" t="s">
        <v>831</v>
      </c>
      <c r="B193" s="215">
        <v>1400000</v>
      </c>
      <c r="C193" s="215">
        <v>183918000</v>
      </c>
      <c r="D193" s="215">
        <v>40094000</v>
      </c>
      <c r="E193" s="215">
        <v>127606000</v>
      </c>
      <c r="F193" s="215">
        <v>97473000</v>
      </c>
      <c r="G193" s="214"/>
    </row>
    <row r="194" spans="1:7" x14ac:dyDescent="0.2">
      <c r="A194" s="214" t="s">
        <v>807</v>
      </c>
      <c r="B194" s="131">
        <v>0</v>
      </c>
      <c r="C194" s="131">
        <v>0</v>
      </c>
      <c r="D194" s="131">
        <v>0</v>
      </c>
      <c r="E194" s="215">
        <v>249000</v>
      </c>
      <c r="F194" s="215">
        <v>2142000</v>
      </c>
      <c r="G194" s="214"/>
    </row>
    <row r="195" spans="1:7" x14ac:dyDescent="0.2">
      <c r="A195" s="214" t="s">
        <v>559</v>
      </c>
      <c r="B195" s="215">
        <v>20300000</v>
      </c>
      <c r="C195" s="215">
        <v>20872000</v>
      </c>
      <c r="D195" s="215">
        <v>20466000</v>
      </c>
      <c r="E195" s="215">
        <v>19987000</v>
      </c>
      <c r="F195" s="215">
        <v>19942000</v>
      </c>
      <c r="G195" s="214"/>
    </row>
    <row r="196" spans="1:7" x14ac:dyDescent="0.2">
      <c r="A196" s="214" t="s">
        <v>414</v>
      </c>
      <c r="B196" s="215">
        <v>67000000</v>
      </c>
      <c r="C196" s="215">
        <v>109543000</v>
      </c>
      <c r="D196" s="215">
        <v>121476000</v>
      </c>
      <c r="E196" s="215">
        <v>205007000</v>
      </c>
      <c r="F196" s="215">
        <v>121009000</v>
      </c>
      <c r="G196" s="214"/>
    </row>
    <row r="197" spans="1:7" x14ac:dyDescent="0.2">
      <c r="A197" s="214" t="s">
        <v>832</v>
      </c>
      <c r="B197" s="215">
        <v>2900000</v>
      </c>
      <c r="C197" s="215">
        <v>3345000</v>
      </c>
      <c r="D197" s="215">
        <v>8000</v>
      </c>
      <c r="E197" s="215">
        <v>2145000</v>
      </c>
      <c r="F197" s="215">
        <v>5492000</v>
      </c>
      <c r="G197" s="214"/>
    </row>
    <row r="198" spans="1:7" x14ac:dyDescent="0.2">
      <c r="A198" s="214" t="s">
        <v>418</v>
      </c>
      <c r="B198" s="215">
        <v>9300000</v>
      </c>
      <c r="C198" s="215">
        <v>10911000</v>
      </c>
      <c r="D198" s="131">
        <v>0</v>
      </c>
      <c r="E198" s="131">
        <v>0</v>
      </c>
      <c r="F198" s="131">
        <v>0</v>
      </c>
      <c r="G198" s="214"/>
    </row>
    <row r="199" spans="1:7" x14ac:dyDescent="0.2">
      <c r="A199" s="214" t="s">
        <v>833</v>
      </c>
      <c r="B199" s="215">
        <v>18700000</v>
      </c>
      <c r="C199" s="215">
        <v>29631000</v>
      </c>
      <c r="D199" s="131">
        <v>0</v>
      </c>
      <c r="E199" s="131">
        <v>0</v>
      </c>
      <c r="F199" s="131">
        <v>0</v>
      </c>
      <c r="G199" s="214"/>
    </row>
    <row r="200" spans="1:7" x14ac:dyDescent="0.2">
      <c r="A200" s="214" t="s">
        <v>834</v>
      </c>
      <c r="B200" s="215">
        <v>28100000</v>
      </c>
      <c r="C200" s="215">
        <v>18720000</v>
      </c>
      <c r="D200" s="131">
        <v>0</v>
      </c>
      <c r="E200" s="131">
        <v>0</v>
      </c>
      <c r="F200" s="131">
        <v>0</v>
      </c>
      <c r="G200" s="214"/>
    </row>
    <row r="201" spans="1:7" x14ac:dyDescent="0.2">
      <c r="A201" s="214" t="s">
        <v>415</v>
      </c>
      <c r="B201" s="131">
        <v>0</v>
      </c>
      <c r="C201" s="131">
        <v>0</v>
      </c>
      <c r="D201" s="215">
        <v>7795000</v>
      </c>
      <c r="E201" s="215">
        <v>7955000</v>
      </c>
      <c r="F201" s="215">
        <v>27938000</v>
      </c>
      <c r="G201" s="214"/>
    </row>
    <row r="202" spans="1:7" x14ac:dyDescent="0.2">
      <c r="A202" s="214" t="s">
        <v>835</v>
      </c>
      <c r="B202" s="131">
        <v>0</v>
      </c>
      <c r="C202" s="131">
        <v>0</v>
      </c>
      <c r="D202" s="215">
        <v>20992000</v>
      </c>
      <c r="E202" s="215">
        <v>13037000</v>
      </c>
      <c r="F202" s="215">
        <v>40975000</v>
      </c>
      <c r="G202" s="214"/>
    </row>
    <row r="203" spans="1:7" x14ac:dyDescent="0.2">
      <c r="A203" s="214" t="s">
        <v>836</v>
      </c>
      <c r="B203" s="131">
        <v>0</v>
      </c>
      <c r="C203" s="131">
        <v>0</v>
      </c>
      <c r="D203" s="215">
        <v>28787000</v>
      </c>
      <c r="E203" s="215">
        <v>20992000</v>
      </c>
      <c r="F203" s="215">
        <v>13037000</v>
      </c>
      <c r="G203" s="214"/>
    </row>
    <row r="204" spans="1:7" x14ac:dyDescent="0.2">
      <c r="A204" s="214" t="s">
        <v>837</v>
      </c>
      <c r="B204" s="215">
        <v>125300000</v>
      </c>
      <c r="C204" s="131">
        <v>0</v>
      </c>
      <c r="D204" s="131">
        <v>0</v>
      </c>
      <c r="E204" s="131">
        <v>0</v>
      </c>
      <c r="F204" s="131">
        <v>0</v>
      </c>
      <c r="G204" s="214"/>
    </row>
    <row r="205" spans="1:7" x14ac:dyDescent="0.2">
      <c r="A205" s="214" t="s">
        <v>838</v>
      </c>
      <c r="B205" s="215">
        <v>48300000</v>
      </c>
      <c r="C205" s="131">
        <v>0</v>
      </c>
      <c r="D205" s="131">
        <v>0</v>
      </c>
      <c r="E205" s="131">
        <v>0</v>
      </c>
      <c r="F205" s="131">
        <v>0</v>
      </c>
      <c r="G205" s="2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3E91-68A8-4F17-8125-3DC3AD55A6B4}">
  <sheetPr>
    <tabColor theme="4" tint="0.79998168889431442"/>
  </sheetPr>
  <dimension ref="B1:AN618"/>
  <sheetViews>
    <sheetView showGridLines="0" zoomScale="85" zoomScaleNormal="85" workbookViewId="0">
      <pane xSplit="3" ySplit="23" topLeftCell="D24" activePane="bottomRight" state="frozen"/>
      <selection pane="topRight" activeCell="L1" sqref="L1"/>
      <selection pane="bottomLeft" activeCell="L1" sqref="L1"/>
      <selection pane="bottomRight" activeCell="A3" sqref="A3"/>
    </sheetView>
  </sheetViews>
  <sheetFormatPr defaultColWidth="9.140625" defaultRowHeight="15" outlineLevelRow="3" outlineLevelCol="1" x14ac:dyDescent="0.25"/>
  <cols>
    <col min="1" max="1" width="2.7109375" style="19" customWidth="1"/>
    <col min="2" max="2" width="65.7109375" style="19" customWidth="1"/>
    <col min="3" max="3" width="2.7109375" customWidth="1"/>
    <col min="4" max="8" width="12.7109375" style="25" customWidth="1"/>
    <col min="9" max="11" width="12.7109375" style="25" hidden="1" customWidth="1" outlineLevel="1"/>
    <col min="12" max="12" width="2.7109375" customWidth="1" collapsed="1"/>
    <col min="13" max="17" width="12.7109375" style="25" customWidth="1"/>
    <col min="18" max="19" width="2.7109375" customWidth="1"/>
    <col min="20" max="24" width="12.7109375" customWidth="1"/>
    <col min="25" max="25" width="2.7109375" customWidth="1"/>
    <col min="26" max="30" width="12" customWidth="1"/>
    <col min="31" max="180" width="12" style="19" customWidth="1"/>
    <col min="181" max="16384" width="9.140625" style="19"/>
  </cols>
  <sheetData>
    <row r="1" spans="2:40" ht="6.95" hidden="1" customHeight="1" outlineLevel="1" x14ac:dyDescent="0.25">
      <c r="I1" s="91"/>
      <c r="J1" s="79"/>
      <c r="K1" s="67"/>
    </row>
    <row r="2" spans="2:40" hidden="1" outlineLevel="1" x14ac:dyDescent="0.25">
      <c r="B2" s="192" t="s">
        <v>572</v>
      </c>
      <c r="D2" s="194" t="s">
        <v>61</v>
      </c>
      <c r="I2" s="91"/>
      <c r="J2" s="79"/>
      <c r="K2" s="67"/>
      <c r="M2" s="194" t="s">
        <v>213</v>
      </c>
      <c r="N2" s="194" t="s">
        <v>214</v>
      </c>
      <c r="O2" s="194" t="s">
        <v>215</v>
      </c>
      <c r="P2" s="194" t="s">
        <v>216</v>
      </c>
      <c r="Q2" s="194" t="s">
        <v>217</v>
      </c>
    </row>
    <row r="3" spans="2:40" collapsed="1" x14ac:dyDescent="0.25"/>
    <row r="4" spans="2:40" x14ac:dyDescent="0.25">
      <c r="G4" s="49"/>
    </row>
    <row r="5" spans="2:40" ht="6.95" customHeight="1" x14ac:dyDescent="0.25"/>
    <row r="6" spans="2:40" s="28" customFormat="1" ht="23.25" x14ac:dyDescent="0.35">
      <c r="B6" s="29" t="s">
        <v>573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30"/>
      <c r="O6" s="30"/>
      <c r="P6" s="30"/>
      <c r="Q6" s="30"/>
      <c r="R6"/>
      <c r="S6"/>
      <c r="T6"/>
      <c r="U6"/>
      <c r="V6"/>
      <c r="W6"/>
      <c r="X6"/>
      <c r="Y6"/>
      <c r="Z6"/>
      <c r="AA6"/>
      <c r="AB6"/>
      <c r="AC6"/>
      <c r="AD6"/>
    </row>
    <row r="7" spans="2:40" x14ac:dyDescent="0.25">
      <c r="B7" s="58"/>
      <c r="C7" s="255"/>
      <c r="L7" s="255"/>
    </row>
    <row r="8" spans="2:40" s="22" customFormat="1" hidden="1" outlineLevel="1" x14ac:dyDescent="0.25">
      <c r="B8" s="257" t="s">
        <v>220</v>
      </c>
      <c r="C8" s="255"/>
      <c r="D8" s="53">
        <f>D23</f>
        <v>45689</v>
      </c>
      <c r="E8" s="53">
        <f>E23</f>
        <v>45323</v>
      </c>
      <c r="F8" s="53">
        <f>F23</f>
        <v>44958</v>
      </c>
      <c r="G8" s="53">
        <f>G23</f>
        <v>44593</v>
      </c>
      <c r="H8" s="53">
        <f>H23</f>
        <v>44228</v>
      </c>
      <c r="I8" s="94" t="s">
        <v>221</v>
      </c>
      <c r="J8" s="82" t="s">
        <v>222</v>
      </c>
      <c r="K8" s="70" t="s">
        <v>223</v>
      </c>
      <c r="L8" s="255"/>
      <c r="M8" s="53">
        <f>M23</f>
        <v>43862</v>
      </c>
      <c r="N8" s="53">
        <f>N23</f>
        <v>43498</v>
      </c>
      <c r="O8" s="53">
        <f>O23</f>
        <v>43134</v>
      </c>
      <c r="P8" s="53">
        <f>P23</f>
        <v>42763</v>
      </c>
      <c r="Q8" s="53" t="s">
        <v>224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2:40" hidden="1" outlineLevel="2" x14ac:dyDescent="0.25">
      <c r="B9" s="115" t="s">
        <v>574</v>
      </c>
      <c r="C9" s="255"/>
      <c r="D9" s="258">
        <f t="shared" ref="D9:H10" ca="1" si="0">$M9</f>
        <v>-6.0028278690021919E-3</v>
      </c>
      <c r="E9" s="258">
        <f t="shared" ca="1" si="0"/>
        <v>-6.0028278690021919E-3</v>
      </c>
      <c r="F9" s="258">
        <f t="shared" ca="1" si="0"/>
        <v>-6.0028278690021919E-3</v>
      </c>
      <c r="G9" s="258">
        <f t="shared" ca="1" si="0"/>
        <v>-6.0028278690021919E-3</v>
      </c>
      <c r="H9" s="258">
        <f t="shared" ca="1" si="0"/>
        <v>-6.0028278690021919E-3</v>
      </c>
      <c r="I9" s="304"/>
      <c r="J9" s="305"/>
      <c r="K9" s="268"/>
      <c r="L9" s="255"/>
      <c r="M9" s="260">
        <f t="shared" ref="M9:P10" ca="1" si="1">IFERROR(M25 / N25 - 1, 0)</f>
        <v>-6.0028278690021919E-3</v>
      </c>
      <c r="N9" s="260">
        <f t="shared" ca="1" si="1"/>
        <v>-2.4802938727810142E-2</v>
      </c>
      <c r="O9" s="260">
        <f t="shared" ca="1" si="1"/>
        <v>-0.1112268701774386</v>
      </c>
      <c r="P9" s="260">
        <f t="shared" ca="1" si="1"/>
        <v>-5.3945016427166204E-2</v>
      </c>
      <c r="Q9" s="255"/>
    </row>
    <row r="10" spans="2:40" hidden="1" outlineLevel="2" x14ac:dyDescent="0.25">
      <c r="B10" s="115" t="s">
        <v>575</v>
      </c>
      <c r="C10" s="255"/>
      <c r="D10" s="258">
        <f t="shared" ca="1" si="0"/>
        <v>7.0167231902701355E-2</v>
      </c>
      <c r="E10" s="258">
        <f t="shared" ca="1" si="0"/>
        <v>7.0167231902701355E-2</v>
      </c>
      <c r="F10" s="258">
        <f t="shared" ca="1" si="0"/>
        <v>7.0167231902701355E-2</v>
      </c>
      <c r="G10" s="258">
        <f t="shared" ca="1" si="0"/>
        <v>7.0167231902701355E-2</v>
      </c>
      <c r="H10" s="258">
        <f t="shared" ca="1" si="0"/>
        <v>7.0167231902701355E-2</v>
      </c>
      <c r="I10" s="304"/>
      <c r="J10" s="305"/>
      <c r="K10" s="268"/>
      <c r="L10" s="255"/>
      <c r="M10" s="260">
        <f t="shared" ca="1" si="1"/>
        <v>7.0167231902701355E-2</v>
      </c>
      <c r="N10" s="260">
        <f t="shared" ca="1" si="1"/>
        <v>7.1017034068136198E-2</v>
      </c>
      <c r="O10" s="260">
        <f t="shared" ca="1" si="1"/>
        <v>-0.13207957386672464</v>
      </c>
      <c r="P10" s="260">
        <f t="shared" ca="1" si="1"/>
        <v>-5.1747242552314221E-2</v>
      </c>
      <c r="Q10" s="255"/>
    </row>
    <row r="11" spans="2:40" hidden="1" outlineLevel="2" x14ac:dyDescent="0.25">
      <c r="B11" s="251" t="s">
        <v>576</v>
      </c>
      <c r="C11" s="255"/>
      <c r="D11" s="306">
        <f ca="1">AVERAGE($M11:$O11)</f>
        <v>0.63891119332988755</v>
      </c>
      <c r="E11" s="306">
        <f ca="1">AVERAGE($M11:$O11)</f>
        <v>0.63891119332988755</v>
      </c>
      <c r="F11" s="306">
        <f ca="1">AVERAGE($M11:$O11)</f>
        <v>0.63891119332988755</v>
      </c>
      <c r="G11" s="306">
        <f ca="1">AVERAGE($M11:$O11)</f>
        <v>0.63891119332988755</v>
      </c>
      <c r="H11" s="306">
        <f ca="1">AVERAGE($M11:$O11)</f>
        <v>0.63891119332988755</v>
      </c>
      <c r="I11" s="304"/>
      <c r="J11" s="305"/>
      <c r="K11" s="268"/>
      <c r="L11" s="255"/>
      <c r="M11" s="260">
        <f ca="1">M28 / M25</f>
        <v>0.62351871636787781</v>
      </c>
      <c r="N11" s="260">
        <f ca="1">N28 / N25</f>
        <v>0.63637404352385119</v>
      </c>
      <c r="O11" s="260">
        <f ca="1">O28 / O25</f>
        <v>0.65684082009793388</v>
      </c>
      <c r="P11" s="260">
        <f ca="1">P28 / P25</f>
        <v>0.63542755206519097</v>
      </c>
      <c r="Q11" s="255"/>
    </row>
    <row r="12" spans="2:40" hidden="1" outlineLevel="2" x14ac:dyDescent="0.25">
      <c r="B12" s="251" t="s">
        <v>577</v>
      </c>
      <c r="C12" s="255"/>
      <c r="D12" s="258">
        <f ca="1">$M12</f>
        <v>0.12948948446711545</v>
      </c>
      <c r="E12" s="258">
        <f ca="1">$M12</f>
        <v>0.12948948446711545</v>
      </c>
      <c r="F12" s="258">
        <f ca="1">$M12</f>
        <v>0.12948948446711545</v>
      </c>
      <c r="G12" s="258">
        <f ca="1">$M12</f>
        <v>0.12948948446711545</v>
      </c>
      <c r="H12" s="258">
        <f ca="1">$M12</f>
        <v>0.12948948446711545</v>
      </c>
      <c r="I12" s="304"/>
      <c r="J12" s="305"/>
      <c r="K12" s="268"/>
      <c r="L12" s="255"/>
      <c r="M12" s="295">
        <f ca="1">M30 / M52</f>
        <v>0.12948948446711545</v>
      </c>
      <c r="N12" s="295">
        <f ca="1">N30 / N52</f>
        <v>0.1354589212983914</v>
      </c>
      <c r="O12" s="295">
        <f ca="1">O30 / O52</f>
        <v>0.13483477711728284</v>
      </c>
      <c r="P12" s="295">
        <f ca="1">P30 / P52</f>
        <v>0.15117493993864092</v>
      </c>
      <c r="Q12" s="255"/>
    </row>
    <row r="13" spans="2:40" hidden="1" outlineLevel="2" x14ac:dyDescent="0.25">
      <c r="B13" s="251" t="s">
        <v>578</v>
      </c>
      <c r="C13" s="255"/>
      <c r="D13" s="258">
        <f ca="1">AVERAGE($M13:$P13)</f>
        <v>2.5770272442865835E-2</v>
      </c>
      <c r="E13" s="258">
        <f ca="1">AVERAGE($M13:$P13)</f>
        <v>2.5770272442865835E-2</v>
      </c>
      <c r="F13" s="258">
        <f ca="1">AVERAGE($M13:$P13)</f>
        <v>2.5770272442865835E-2</v>
      </c>
      <c r="G13" s="258">
        <f ca="1">AVERAGE($M13:$P13)</f>
        <v>2.5770272442865835E-2</v>
      </c>
      <c r="H13" s="258">
        <f ca="1">AVERAGE($M13:$P13)</f>
        <v>2.5770272442865835E-2</v>
      </c>
      <c r="I13" s="304"/>
      <c r="J13" s="305"/>
      <c r="K13" s="268"/>
      <c r="L13" s="255"/>
      <c r="M13" s="258">
        <f ca="1">M31 / SUM(AVERAGE(M46:N46), AVERAGE(M47:N47))</f>
        <v>2.8913652344913891E-2</v>
      </c>
      <c r="N13" s="258">
        <f ca="1">N31 / SUM(AVERAGE(N46:O46), AVERAGE(N47:O47))</f>
        <v>2.4695878494892343E-2</v>
      </c>
      <c r="O13" s="258">
        <f ca="1">O31 / SUM(AVERAGE(O46:P46), AVERAGE(O47:P47))</f>
        <v>2.2952733804872571E-2</v>
      </c>
      <c r="P13" s="258">
        <f ca="1">P31 / SUM(AVERAGE(P46:Q46), AVERAGE(P47:Q47))</f>
        <v>2.6518825126784541E-2</v>
      </c>
      <c r="Q13" s="255"/>
    </row>
    <row r="14" spans="2:40" hidden="1" outlineLevel="2" x14ac:dyDescent="0.25">
      <c r="B14" s="251" t="s">
        <v>227</v>
      </c>
      <c r="C14" s="255"/>
      <c r="D14" s="258">
        <f ca="1">$M14</f>
        <v>0.16907206957165324</v>
      </c>
      <c r="E14" s="258">
        <f ca="1">$M14</f>
        <v>0.16907206957165324</v>
      </c>
      <c r="F14" s="258">
        <f ca="1">$M14</f>
        <v>0.16907206957165324</v>
      </c>
      <c r="G14" s="258">
        <f ca="1">$M14</f>
        <v>0.16907206957165324</v>
      </c>
      <c r="H14" s="258">
        <f ca="1">$M14</f>
        <v>0.16907206957165324</v>
      </c>
      <c r="I14" s="304"/>
      <c r="J14" s="305"/>
      <c r="K14" s="268"/>
      <c r="L14" s="255"/>
      <c r="M14" s="260">
        <f ca="1">M34 / M33</f>
        <v>0.16907206957165324</v>
      </c>
      <c r="N14" s="260">
        <f ca="1">N34 / N33</f>
        <v>7.8136784626059677E-2</v>
      </c>
      <c r="O14" s="260">
        <f ca="1">O34 / O33</f>
        <v>0.46205010256729034</v>
      </c>
      <c r="P14" s="260">
        <f ca="1">P34 / P33</f>
        <v>3.8587948874010958E-2</v>
      </c>
      <c r="Q14" s="255"/>
    </row>
    <row r="15" spans="2:40" hidden="1" outlineLevel="2" x14ac:dyDescent="0.25">
      <c r="B15" s="251" t="s">
        <v>579</v>
      </c>
      <c r="C15" s="255"/>
      <c r="D15" s="295">
        <f ca="1">AVERAGE($M15:$P15)</f>
        <v>2.5971863491887886E-2</v>
      </c>
      <c r="E15" s="295">
        <f ca="1">AVERAGE($M15:$P15)</f>
        <v>2.5971863491887886E-2</v>
      </c>
      <c r="F15" s="295">
        <f ca="1">AVERAGE($M15:$P15)</f>
        <v>2.5971863491887886E-2</v>
      </c>
      <c r="G15" s="295">
        <f ca="1">AVERAGE($M15:$P15)</f>
        <v>2.5971863491887886E-2</v>
      </c>
      <c r="H15" s="295">
        <f ca="1">AVERAGE($M15:$P15)</f>
        <v>2.5971863491887886E-2</v>
      </c>
      <c r="I15" s="304"/>
      <c r="J15" s="305"/>
      <c r="K15" s="268"/>
      <c r="L15" s="255"/>
      <c r="M15" s="295">
        <f ca="1">M36 / M35</f>
        <v>3.5628792517953568E-2</v>
      </c>
      <c r="N15" s="295">
        <f ca="1">N36 / N35</f>
        <v>2.8209575547337763E-2</v>
      </c>
      <c r="O15" s="295">
        <f ca="1">O36 / O35</f>
        <v>1.9875202218627225E-2</v>
      </c>
      <c r="P15" s="295">
        <f ca="1">P36 / P35</f>
        <v>2.0173883683632987E-2</v>
      </c>
      <c r="Q15" s="255"/>
    </row>
    <row r="16" spans="2:40" hidden="1" outlineLevel="1" collapsed="1" x14ac:dyDescent="0.25">
      <c r="B16" s="251"/>
      <c r="C16" s="255"/>
      <c r="D16" s="263"/>
      <c r="E16" s="263"/>
      <c r="F16" s="263"/>
      <c r="G16" s="263"/>
      <c r="H16" s="263"/>
      <c r="I16" s="263"/>
      <c r="J16" s="263"/>
      <c r="K16" s="263"/>
      <c r="L16" s="255"/>
      <c r="M16" s="263"/>
      <c r="N16" s="263"/>
      <c r="O16" s="263"/>
      <c r="P16" s="263"/>
      <c r="Q16" s="255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</row>
    <row r="17" spans="2:30" hidden="1" outlineLevel="2" x14ac:dyDescent="0.25">
      <c r="B17" s="251" t="s">
        <v>580</v>
      </c>
      <c r="C17" s="255"/>
      <c r="D17" s="295">
        <f t="shared" ref="D17:H18" ca="1" si="2">$M17</f>
        <v>0.44450393538711858</v>
      </c>
      <c r="E17" s="295">
        <f t="shared" ca="1" si="2"/>
        <v>0.44450393538711858</v>
      </c>
      <c r="F17" s="295">
        <f t="shared" ca="1" si="2"/>
        <v>0.44450393538711858</v>
      </c>
      <c r="G17" s="295">
        <f t="shared" ca="1" si="2"/>
        <v>0.44450393538711858</v>
      </c>
      <c r="H17" s="295">
        <f t="shared" ca="1" si="2"/>
        <v>0.44450393538711858</v>
      </c>
      <c r="I17" s="304"/>
      <c r="J17" s="305"/>
      <c r="K17" s="268"/>
      <c r="L17" s="255"/>
      <c r="M17" s="260">
        <f ca="1">M55 / M$25</f>
        <v>0.44450393538711858</v>
      </c>
      <c r="N17" s="260">
        <f ca="1">N55 / N$25</f>
        <v>0.45132399560109265</v>
      </c>
      <c r="O17" s="260">
        <f ca="1">O55 / O$25</f>
        <v>0.44237687307674495</v>
      </c>
      <c r="P17" s="260">
        <f ca="1">P55 / P$25</f>
        <v>0.46846321922796796</v>
      </c>
      <c r="Q17" s="255"/>
    </row>
    <row r="18" spans="2:30" hidden="1" outlineLevel="2" x14ac:dyDescent="0.25">
      <c r="B18" s="251" t="str">
        <f>B60 &amp; " as a % of sales"</f>
        <v>Total current liabilities as a % of sales</v>
      </c>
      <c r="C18" s="255"/>
      <c r="D18" s="295">
        <f t="shared" ca="1" si="2"/>
        <v>0.2441875851523676</v>
      </c>
      <c r="E18" s="295">
        <f t="shared" ca="1" si="2"/>
        <v>0.2441875851523676</v>
      </c>
      <c r="F18" s="295">
        <f t="shared" ca="1" si="2"/>
        <v>0.2441875851523676</v>
      </c>
      <c r="G18" s="295">
        <f t="shared" ca="1" si="2"/>
        <v>0.2441875851523676</v>
      </c>
      <c r="H18" s="295">
        <f ca="1">$M18</f>
        <v>0.2441875851523676</v>
      </c>
      <c r="I18" s="279"/>
      <c r="J18" s="279"/>
      <c r="K18" s="262"/>
      <c r="L18" s="255"/>
      <c r="M18" s="260">
        <f t="shared" ref="M18:P19" ca="1" si="3">M60 / M$25</f>
        <v>0.2441875851523676</v>
      </c>
      <c r="N18" s="260">
        <f t="shared" ca="1" si="3"/>
        <v>0.17182287943315963</v>
      </c>
      <c r="O18" s="260">
        <f t="shared" ca="1" si="3"/>
        <v>0.16517992344390775</v>
      </c>
      <c r="P18" s="260">
        <f t="shared" ca="1" si="3"/>
        <v>0.18146236422939296</v>
      </c>
      <c r="Q18" s="255"/>
    </row>
    <row r="19" spans="2:30" hidden="1" outlineLevel="2" x14ac:dyDescent="0.25">
      <c r="B19" s="251" t="str">
        <f t="shared" ref="B19" si="4">B61 &amp; " as a % of sales"</f>
        <v>Other noncurrent liabilities as a % of sales</v>
      </c>
      <c r="C19" s="255"/>
      <c r="D19" s="295">
        <f t="shared" ref="D19:H19" ca="1" si="5">AVERAGE($M19:$P19)</f>
        <v>4.7270064119084021E-2</v>
      </c>
      <c r="E19" s="295">
        <f t="shared" ca="1" si="5"/>
        <v>4.7270064119084021E-2</v>
      </c>
      <c r="F19" s="295">
        <f t="shared" ca="1" si="5"/>
        <v>4.7270064119084021E-2</v>
      </c>
      <c r="G19" s="295">
        <f t="shared" ca="1" si="5"/>
        <v>4.7270064119084021E-2</v>
      </c>
      <c r="H19" s="295">
        <f t="shared" ca="1" si="5"/>
        <v>4.7270064119084021E-2</v>
      </c>
      <c r="I19" s="266"/>
      <c r="J19" s="266"/>
      <c r="K19" s="307"/>
      <c r="L19" s="255"/>
      <c r="M19" s="260">
        <f t="shared" ca="1" si="3"/>
        <v>2.6925301157582113E-2</v>
      </c>
      <c r="N19" s="260">
        <f t="shared" ca="1" si="3"/>
        <v>4.8694881216105455E-2</v>
      </c>
      <c r="O19" s="260">
        <f t="shared" ca="1" si="3"/>
        <v>6.0145107405370803E-2</v>
      </c>
      <c r="P19" s="260">
        <f t="shared" ca="1" si="3"/>
        <v>5.3314966697277727E-2</v>
      </c>
      <c r="Q19" s="255"/>
    </row>
    <row r="20" spans="2:30" hidden="1" outlineLevel="2" x14ac:dyDescent="0.25">
      <c r="B20" s="251" t="str">
        <f>B68 &amp; " Trends"</f>
        <v>Additional paid-in capital Trends</v>
      </c>
      <c r="C20" s="255"/>
      <c r="D20" s="296">
        <f ca="1">$J20 + $I20 * D$8</f>
        <v>136903.90204178623</v>
      </c>
      <c r="E20" s="296">
        <f ca="1">$J20 + $I20 * E$8</f>
        <v>131661.16653392487</v>
      </c>
      <c r="F20" s="296">
        <f ca="1">$J20 + $I20 * F$8</f>
        <v>126432.75544001942</v>
      </c>
      <c r="G20" s="296">
        <f ca="1">$J20 + $I20 * G$8</f>
        <v>121204.34434611397</v>
      </c>
      <c r="H20" s="296">
        <f ca="1">$J20 + $I20 * H$8</f>
        <v>115975.93325220852</v>
      </c>
      <c r="I20" s="279">
        <f ca="1">SLOPE($M20:$P20, $M$8:$P$8)</f>
        <v>14.324413955905355</v>
      </c>
      <c r="J20" s="279">
        <f ca="1">INTERCEPT($M20:$P20, $M$8:$P$8)</f>
        <v>-517564.24718957348</v>
      </c>
      <c r="K20" s="268">
        <f ca="1">RSQ($M20:$P20, $M$8:$P$8)</f>
        <v>0.99866121595547874</v>
      </c>
      <c r="L20" s="255"/>
      <c r="M20" s="287">
        <f ca="1">M68</f>
        <v>110813</v>
      </c>
      <c r="N20" s="287">
        <f t="shared" ref="N20:P20" ca="1" si="6">N68</f>
        <v>105580</v>
      </c>
      <c r="O20" s="287">
        <f t="shared" ca="1" si="6"/>
        <v>99948</v>
      </c>
      <c r="P20" s="287">
        <f t="shared" ca="1" si="6"/>
        <v>95207</v>
      </c>
      <c r="Q20" s="255"/>
    </row>
    <row r="21" spans="2:30" customFormat="1" hidden="1" outlineLevel="1" collapsed="1" x14ac:dyDescent="0.25">
      <c r="B21" s="255"/>
      <c r="C21" s="255"/>
      <c r="D21" s="255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</row>
    <row r="22" spans="2:30" s="35" customFormat="1" ht="15.95" customHeight="1" collapsed="1" x14ac:dyDescent="0.25">
      <c r="B22" s="32" t="s">
        <v>231</v>
      </c>
      <c r="C22" s="269"/>
      <c r="D22" s="44" t="s">
        <v>232</v>
      </c>
      <c r="E22" s="44"/>
      <c r="F22" s="34"/>
      <c r="G22" s="34"/>
      <c r="H22" s="34"/>
      <c r="I22" s="34"/>
      <c r="J22" s="34"/>
      <c r="K22" s="34"/>
      <c r="L22" s="269"/>
      <c r="M22" s="34" t="s">
        <v>233</v>
      </c>
      <c r="N22" s="34"/>
      <c r="O22" s="34"/>
      <c r="P22" s="34"/>
      <c r="Q22" s="34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2:30" s="40" customFormat="1" ht="15.95" customHeight="1" x14ac:dyDescent="0.25">
      <c r="B23" s="36" t="s">
        <v>234</v>
      </c>
      <c r="C23" s="252"/>
      <c r="D23" s="38">
        <f>EDATE(E23, 12)</f>
        <v>45689</v>
      </c>
      <c r="E23" s="38">
        <f>EDATE(F23, 12)</f>
        <v>45323</v>
      </c>
      <c r="F23" s="38">
        <f>EDATE(G23, 12)</f>
        <v>44958</v>
      </c>
      <c r="G23" s="38">
        <f>EDATE(H23, 12)</f>
        <v>44593</v>
      </c>
      <c r="H23" s="38">
        <f>EDATE(M23, 12)</f>
        <v>44228</v>
      </c>
      <c r="I23" s="38"/>
      <c r="J23" s="38"/>
      <c r="K23" s="38"/>
      <c r="L23" s="252"/>
      <c r="M23" s="38">
        <v>43862</v>
      </c>
      <c r="N23" s="38">
        <v>43498</v>
      </c>
      <c r="O23" s="38">
        <v>43134</v>
      </c>
      <c r="P23" s="38">
        <v>42763</v>
      </c>
      <c r="Q23" s="38">
        <v>42399</v>
      </c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2:30" s="54" customFormat="1" x14ac:dyDescent="0.25">
      <c r="B24" s="257" t="s">
        <v>235</v>
      </c>
      <c r="C24" s="256"/>
      <c r="D24" s="274"/>
      <c r="E24" s="274"/>
      <c r="F24" s="274"/>
      <c r="G24" s="274"/>
      <c r="H24" s="274"/>
      <c r="I24" s="274"/>
      <c r="J24" s="274"/>
      <c r="K24" s="274"/>
      <c r="L24" s="256"/>
      <c r="M24" s="274"/>
      <c r="N24" s="274"/>
      <c r="O24" s="274"/>
      <c r="P24" s="274"/>
      <c r="Q24" s="27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2:30" x14ac:dyDescent="0.25">
      <c r="B25" s="143" t="s">
        <v>434</v>
      </c>
      <c r="C25" s="255"/>
      <c r="D25" s="25">
        <f t="shared" ref="D25:G26" ca="1" si="7">E25 * (1 + D9)</f>
        <v>791979.28280663979</v>
      </c>
      <c r="E25" s="25">
        <f t="shared" ca="1" si="7"/>
        <v>796762.1085970914</v>
      </c>
      <c r="F25" s="25">
        <f t="shared" ca="1" si="7"/>
        <v>801573.81825235917</v>
      </c>
      <c r="G25" s="25">
        <f t="shared" ca="1" si="7"/>
        <v>806414.58620439679</v>
      </c>
      <c r="H25" s="25">
        <f ca="1">M25 * (1 + H9)</f>
        <v>811284.58793856634</v>
      </c>
      <c r="L25" s="255"/>
      <c r="M25" s="25">
        <f t="shared" ref="M25:Q26" ca="1" si="8">SUMIFS(INDIRECT("'" &amp; $B$2 &amp; "'!" &amp; M$2), INDIRECT("'" &amp; $B$2 &amp; "'!$A:$A"), $B25)</f>
        <v>816184</v>
      </c>
      <c r="N25" s="25">
        <f t="shared" ca="1" si="8"/>
        <v>821113</v>
      </c>
      <c r="O25" s="25">
        <f t="shared" ca="1" si="8"/>
        <v>841997</v>
      </c>
      <c r="P25" s="25">
        <f t="shared" ca="1" si="8"/>
        <v>947370</v>
      </c>
      <c r="Q25" s="25">
        <f t="shared" ca="1" si="8"/>
        <v>1001390</v>
      </c>
    </row>
    <row r="26" spans="2:30" x14ac:dyDescent="0.25">
      <c r="B26" s="143" t="s">
        <v>581</v>
      </c>
      <c r="C26" s="255"/>
      <c r="D26" s="25">
        <f t="shared" ca="1" si="7"/>
        <v>12844.783835478393</v>
      </c>
      <c r="E26" s="25">
        <f t="shared" ca="1" si="7"/>
        <v>12002.594970732787</v>
      </c>
      <c r="F26" s="25">
        <f t="shared" ca="1" si="7"/>
        <v>11215.62557040062</v>
      </c>
      <c r="G26" s="25">
        <f t="shared" ca="1" si="7"/>
        <v>10480.255081684592</v>
      </c>
      <c r="H26" s="25">
        <f ca="1">M26 * (1 + H10)</f>
        <v>9793.1003391416198</v>
      </c>
      <c r="L26" s="255"/>
      <c r="M26" s="25">
        <f t="shared" ca="1" si="8"/>
        <v>9151</v>
      </c>
      <c r="N26" s="25">
        <f t="shared" ca="1" si="8"/>
        <v>8551</v>
      </c>
      <c r="O26" s="25">
        <f t="shared" ca="1" si="8"/>
        <v>7984</v>
      </c>
      <c r="P26" s="25">
        <f t="shared" ca="1" si="8"/>
        <v>9199</v>
      </c>
      <c r="Q26" s="25">
        <f t="shared" ca="1" si="8"/>
        <v>9701</v>
      </c>
    </row>
    <row r="27" spans="2:30" s="31" customFormat="1" x14ac:dyDescent="0.25">
      <c r="B27" s="60" t="s">
        <v>439</v>
      </c>
      <c r="C27" s="272"/>
      <c r="D27" s="61">
        <f ca="1">SUM(D25:D26)</f>
        <v>804824.06664211815</v>
      </c>
      <c r="E27" s="61">
        <f ca="1">SUM(E25:E26)</f>
        <v>808764.70356782421</v>
      </c>
      <c r="F27" s="61">
        <f ca="1">SUM(F25:F26)</f>
        <v>812789.44382275979</v>
      </c>
      <c r="G27" s="61">
        <f ca="1">SUM(G25:G26)</f>
        <v>816894.84128608136</v>
      </c>
      <c r="H27" s="61">
        <f ca="1">SUM(H25:H26)</f>
        <v>821077.68827770802</v>
      </c>
      <c r="I27" s="61"/>
      <c r="J27" s="61"/>
      <c r="K27" s="61"/>
      <c r="L27" s="272"/>
      <c r="M27" s="61">
        <f ca="1">SUM(M25:M26)</f>
        <v>825335</v>
      </c>
      <c r="N27" s="61">
        <f ca="1">SUM(N25:N26)</f>
        <v>829664</v>
      </c>
      <c r="O27" s="61">
        <f ca="1">SUM(O25:O26)</f>
        <v>849981</v>
      </c>
      <c r="P27" s="61">
        <f ca="1">SUM(P25:P26)</f>
        <v>956569</v>
      </c>
      <c r="Q27" s="61">
        <f ca="1">SUM(Q25:Q26)</f>
        <v>1011091</v>
      </c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2:30" x14ac:dyDescent="0.25">
      <c r="B28" s="143" t="s">
        <v>582</v>
      </c>
      <c r="C28" s="255"/>
      <c r="D28" s="25">
        <f ca="1">D25 * D11</f>
        <v>506004.42867053871</v>
      </c>
      <c r="E28" s="25">
        <f ca="1">E25 * E11</f>
        <v>509060.22960380511</v>
      </c>
      <c r="F28" s="25">
        <f ca="1">F25 * F11</f>
        <v>512134.48476160917</v>
      </c>
      <c r="G28" s="25">
        <f ca="1">G25 * G11</f>
        <v>515227.30559047865</v>
      </c>
      <c r="H28" s="25">
        <f ca="1">H25 * H11</f>
        <v>518338.80420997553</v>
      </c>
      <c r="L28" s="255"/>
      <c r="M28" s="25">
        <f t="shared" ref="M28:Q31" ca="1" si="9">SUMIFS(INDIRECT("'" &amp; $B$2 &amp; "'!" &amp; M$2), INDIRECT("'" &amp; $B$2 &amp; "'!$A:$A"), $B28)</f>
        <v>508906</v>
      </c>
      <c r="N28" s="25">
        <f t="shared" ca="1" si="9"/>
        <v>522535</v>
      </c>
      <c r="O28" s="25">
        <f t="shared" ca="1" si="9"/>
        <v>553058</v>
      </c>
      <c r="P28" s="25">
        <f t="shared" ca="1" si="9"/>
        <v>601985</v>
      </c>
      <c r="Q28" s="25">
        <f t="shared" ca="1" si="9"/>
        <v>616480</v>
      </c>
    </row>
    <row r="29" spans="2:30" x14ac:dyDescent="0.25">
      <c r="B29" s="143" t="s">
        <v>583</v>
      </c>
      <c r="C29" s="255"/>
      <c r="D29" s="25">
        <f ca="1">ROUND(AVERAGE($M29:$N29), -2)</f>
        <v>263100</v>
      </c>
      <c r="E29" s="25">
        <f ca="1">ROUND(AVERAGE($M29:$N29), -2)</f>
        <v>263100</v>
      </c>
      <c r="F29" s="25">
        <f ca="1">ROUND(AVERAGE($M29:$N29), -2)</f>
        <v>263100</v>
      </c>
      <c r="G29" s="25">
        <f ca="1">ROUND(AVERAGE($M29:$N29), -2)</f>
        <v>263100</v>
      </c>
      <c r="H29" s="25">
        <f ca="1">ROUND(AVERAGE($M29:$N29), -2)</f>
        <v>263100</v>
      </c>
      <c r="L29" s="255"/>
      <c r="M29" s="25">
        <f t="shared" ca="1" si="9"/>
        <v>263773</v>
      </c>
      <c r="N29" s="25">
        <f t="shared" ca="1" si="9"/>
        <v>262510</v>
      </c>
      <c r="O29" s="25">
        <f t="shared" ca="1" si="9"/>
        <v>266304</v>
      </c>
      <c r="P29" s="25">
        <f t="shared" ca="1" si="9"/>
        <v>289619</v>
      </c>
      <c r="Q29" s="25">
        <f t="shared" ca="1" si="9"/>
        <v>275713</v>
      </c>
    </row>
    <row r="30" spans="2:30" x14ac:dyDescent="0.25">
      <c r="B30" s="143" t="s">
        <v>385</v>
      </c>
      <c r="C30" s="255"/>
      <c r="D30" s="25">
        <f ca="1">D12 * D52</f>
        <v>18387.506794330395</v>
      </c>
      <c r="E30" s="25">
        <f ca="1">E12 * E52</f>
        <v>17222.101434126354</v>
      </c>
      <c r="F30" s="25">
        <f ca="1">F12 * F52</f>
        <v>17999.038340929048</v>
      </c>
      <c r="G30" s="25">
        <f ca="1">G12 * G52</f>
        <v>17740.059371994816</v>
      </c>
      <c r="H30" s="25">
        <f ca="1">H12 * H52</f>
        <v>19811.891123468664</v>
      </c>
      <c r="L30" s="255"/>
      <c r="M30" s="25">
        <f t="shared" ca="1" si="9"/>
        <v>15485</v>
      </c>
      <c r="N30" s="25">
        <f t="shared" ca="1" si="9"/>
        <v>16463</v>
      </c>
      <c r="O30" s="25">
        <f t="shared" ca="1" si="9"/>
        <v>19643</v>
      </c>
      <c r="P30" s="25">
        <f t="shared" ca="1" si="9"/>
        <v>22716</v>
      </c>
      <c r="Q30" s="25">
        <f t="shared" ca="1" si="9"/>
        <v>22963</v>
      </c>
    </row>
    <row r="31" spans="2:30" x14ac:dyDescent="0.25">
      <c r="B31" s="143" t="s">
        <v>584</v>
      </c>
      <c r="C31" s="255"/>
      <c r="D31" s="183">
        <f ca="1">D13 * SUM(AVERAGE(D$46:E$46), AVERAGE(D$47:E$47))</f>
        <v>5405.6367732966446</v>
      </c>
      <c r="E31" s="183">
        <f ca="1">E13 * SUM(AVERAGE(E$46:F$46), AVERAGE(E$47:F$47))</f>
        <v>5405.6367732966446</v>
      </c>
      <c r="F31" s="183">
        <f ca="1">F13 * SUM(AVERAGE(F$46:G$46), AVERAGE(F$47:G$47))</f>
        <v>5405.6367732966446</v>
      </c>
      <c r="G31" s="183">
        <f ca="1">G13 * SUM(AVERAGE(G$46:H$46), AVERAGE(G$47:H$47))</f>
        <v>5405.6367732966446</v>
      </c>
      <c r="H31" s="183">
        <f ca="1">H13 * SUM(AVERAGE(H$46:M$46), AVERAGE(H$47:M$47))</f>
        <v>5437.1860293348227</v>
      </c>
      <c r="I31" s="183"/>
      <c r="J31" s="183"/>
      <c r="K31" s="183"/>
      <c r="L31" s="255"/>
      <c r="M31" s="25">
        <f t="shared" ca="1" si="9"/>
        <v>6065</v>
      </c>
      <c r="N31" s="25">
        <f t="shared" ca="1" si="9"/>
        <v>4991</v>
      </c>
      <c r="O31" s="25">
        <f t="shared" ca="1" si="9"/>
        <v>5111</v>
      </c>
      <c r="P31" s="25">
        <f t="shared" ca="1" si="9"/>
        <v>7041</v>
      </c>
      <c r="Q31" s="25">
        <f t="shared" ca="1" si="9"/>
        <v>3456</v>
      </c>
    </row>
    <row r="32" spans="2:30" x14ac:dyDescent="0.25">
      <c r="B32" s="60" t="s">
        <v>585</v>
      </c>
      <c r="C32" s="272"/>
      <c r="D32" s="61">
        <f ca="1">SUM(D28:D30, -D31)</f>
        <v>782086.29869157251</v>
      </c>
      <c r="E32" s="61">
        <f ca="1">SUM(E28:E30, -E31)</f>
        <v>783976.69426463486</v>
      </c>
      <c r="F32" s="61">
        <f ca="1">SUM(F28:F30, -F31)</f>
        <v>787827.88632924168</v>
      </c>
      <c r="G32" s="61">
        <f ca="1">SUM(G28:G30, -G31)</f>
        <v>790661.72818917688</v>
      </c>
      <c r="H32" s="61">
        <f ca="1">SUM(H28:H30, -H31)</f>
        <v>795813.50930410938</v>
      </c>
      <c r="I32" s="61"/>
      <c r="J32" s="61"/>
      <c r="K32" s="61"/>
      <c r="L32" s="272"/>
      <c r="M32" s="61">
        <f ca="1">SUM(M28:M30, -M31)</f>
        <v>782099</v>
      </c>
      <c r="N32" s="61">
        <f ca="1">SUM(N28:N30, -N31)</f>
        <v>796517</v>
      </c>
      <c r="O32" s="61">
        <f ca="1">SUM(O28:O30, -O31)</f>
        <v>833894</v>
      </c>
      <c r="P32" s="61">
        <f ca="1">SUM(P28:P30, -P31)</f>
        <v>907279</v>
      </c>
      <c r="Q32" s="61">
        <f ca="1">SUM(Q28:Q30, -Q31)</f>
        <v>911700</v>
      </c>
    </row>
    <row r="33" spans="2:30" x14ac:dyDescent="0.25">
      <c r="B33" s="60" t="s">
        <v>245</v>
      </c>
      <c r="C33" s="272"/>
      <c r="D33" s="105">
        <f ca="1">D27 - D32</f>
        <v>22737.767950545647</v>
      </c>
      <c r="E33" s="105">
        <f ca="1">E27 - E32</f>
        <v>24788.009303189348</v>
      </c>
      <c r="F33" s="105">
        <f ca="1">F27 - F32</f>
        <v>24961.557493518107</v>
      </c>
      <c r="G33" s="105">
        <f ca="1">G27 - G32</f>
        <v>26233.113096904475</v>
      </c>
      <c r="H33" s="105">
        <f ca="1">H27 - H32</f>
        <v>25264.178973598639</v>
      </c>
      <c r="I33" s="105"/>
      <c r="J33" s="105"/>
      <c r="K33" s="105"/>
      <c r="L33" s="272"/>
      <c r="M33" s="105">
        <f ca="1">M27 - M32</f>
        <v>43236</v>
      </c>
      <c r="N33" s="105">
        <f ca="1">N27 - N32</f>
        <v>33147</v>
      </c>
      <c r="O33" s="105">
        <f ca="1">O27 - O32</f>
        <v>16087</v>
      </c>
      <c r="P33" s="105">
        <f ca="1">P27 - P32</f>
        <v>49290</v>
      </c>
      <c r="Q33" s="105">
        <f ca="1">Q27 - Q32</f>
        <v>99391</v>
      </c>
    </row>
    <row r="34" spans="2:30" x14ac:dyDescent="0.25">
      <c r="B34" s="143" t="s">
        <v>453</v>
      </c>
      <c r="C34" s="255"/>
      <c r="D34" s="25">
        <f ca="1">D33 * D14</f>
        <v>3844.3214848387611</v>
      </c>
      <c r="E34" s="25">
        <f ca="1">E33 * E14</f>
        <v>4190.9600334516172</v>
      </c>
      <c r="F34" s="25">
        <f ca="1">F33 * F14</f>
        <v>4220.3021851609155</v>
      </c>
      <c r="G34" s="25">
        <f ca="1">G33 * G14</f>
        <v>4435.2867226008811</v>
      </c>
      <c r="H34" s="25">
        <f ca="1">H33 * H14</f>
        <v>4271.4670250949684</v>
      </c>
      <c r="L34" s="255"/>
      <c r="M34" s="25">
        <f ca="1">SUMIFS(INDIRECT("'" &amp; $B$2 &amp; "'!" &amp; M$2), INDIRECT("'" &amp; $B$2 &amp; "'!$A:$A"), $B34)</f>
        <v>7310</v>
      </c>
      <c r="N34" s="25">
        <f ca="1">SUMIFS(INDIRECT("'" &amp; $B$2 &amp; "'!" &amp; N$2), INDIRECT("'" &amp; $B$2 &amp; "'!$A:$A"), $B34)</f>
        <v>2590</v>
      </c>
      <c r="O34" s="25">
        <f ca="1">SUMIFS(INDIRECT("'" &amp; $B$2 &amp; "'!" &amp; O$2), INDIRECT("'" &amp; $B$2 &amp; "'!$A:$A"), $B34)</f>
        <v>7433</v>
      </c>
      <c r="P34" s="25">
        <f ca="1">SUMIFS(INDIRECT("'" &amp; $B$2 &amp; "'!" &amp; P$2), INDIRECT("'" &amp; $B$2 &amp; "'!$A:$A"), $B34)</f>
        <v>1902</v>
      </c>
      <c r="Q34" s="25">
        <f ca="1">SUMIFS(INDIRECT("'" &amp; $B$2 &amp; "'!" &amp; Q$2), INDIRECT("'" &amp; $B$2 &amp; "'!$A:$A"), $B34)</f>
        <v>32285</v>
      </c>
    </row>
    <row r="35" spans="2:30" x14ac:dyDescent="0.25">
      <c r="B35" s="60" t="s">
        <v>247</v>
      </c>
      <c r="C35" s="272"/>
      <c r="D35" s="105">
        <f ca="1">D33 - D34</f>
        <v>18893.446465706886</v>
      </c>
      <c r="E35" s="105">
        <f ca="1">E33 - E34</f>
        <v>20597.04926973773</v>
      </c>
      <c r="F35" s="105">
        <f ca="1">F33 - F34</f>
        <v>20741.255308357191</v>
      </c>
      <c r="G35" s="105">
        <f ca="1">G33 - G34</f>
        <v>21797.826374303593</v>
      </c>
      <c r="H35" s="105">
        <f ca="1">H33 - H34</f>
        <v>20992.711948503671</v>
      </c>
      <c r="I35" s="105"/>
      <c r="J35" s="105"/>
      <c r="K35" s="105"/>
      <c r="L35" s="272"/>
      <c r="M35" s="105">
        <f ca="1">M33 - M34</f>
        <v>35926</v>
      </c>
      <c r="N35" s="105">
        <f ca="1">N33 - N34</f>
        <v>30557</v>
      </c>
      <c r="O35" s="105">
        <f ca="1">O33 - O34</f>
        <v>8654</v>
      </c>
      <c r="P35" s="105">
        <f ca="1">P33 - P34</f>
        <v>47388</v>
      </c>
      <c r="Q35" s="105">
        <f ca="1">Q33 - Q34</f>
        <v>67106</v>
      </c>
    </row>
    <row r="36" spans="2:30" x14ac:dyDescent="0.25">
      <c r="B36" s="143" t="s">
        <v>586</v>
      </c>
      <c r="C36" s="255"/>
      <c r="D36" s="25">
        <f ca="1">D35 * D15</f>
        <v>490.69801249863087</v>
      </c>
      <c r="E36" s="25">
        <f ca="1">E35 * E15</f>
        <v>534.94375196931742</v>
      </c>
      <c r="F36" s="25">
        <f ca="1">F35 * F15</f>
        <v>538.68905151904789</v>
      </c>
      <c r="G36" s="25">
        <f ca="1">G35 * G15</f>
        <v>566.13017101328637</v>
      </c>
      <c r="H36" s="25">
        <f ca="1">H35 * H15</f>
        <v>545.21984905106115</v>
      </c>
      <c r="L36" s="255"/>
      <c r="M36" s="25">
        <f ca="1">SUMIFS(INDIRECT("'" &amp; $B$2 &amp; "'!" &amp; M$2), INDIRECT("'" &amp; $B$2 &amp; "'!$A:$A"), $B36)</f>
        <v>1280</v>
      </c>
      <c r="N36" s="25">
        <f ca="1">SUMIFS(INDIRECT("'" &amp; $B$2 &amp; "'!" &amp; N$2), INDIRECT("'" &amp; $B$2 &amp; "'!$A:$A"), $B36)</f>
        <v>862</v>
      </c>
      <c r="O36" s="25">
        <f ca="1">SUMIFS(INDIRECT("'" &amp; $B$2 &amp; "'!" &amp; O$2), INDIRECT("'" &amp; $B$2 &amp; "'!$A:$A"), $B36)</f>
        <v>172</v>
      </c>
      <c r="P36" s="25">
        <f ca="1">SUMIFS(INDIRECT("'" &amp; $B$2 &amp; "'!" &amp; P$2), INDIRECT("'" &amp; $B$2 &amp; "'!$A:$A"), $B36)</f>
        <v>956</v>
      </c>
      <c r="Q36" s="25">
        <f ca="1">SUMIFS(INDIRECT("'" &amp; $B$2 &amp; "'!" &amp; Q$2), INDIRECT("'" &amp; $B$2 &amp; "'!$A:$A"), $B36)</f>
        <v>1400</v>
      </c>
    </row>
    <row r="37" spans="2:30" x14ac:dyDescent="0.25">
      <c r="B37" s="60" t="s">
        <v>587</v>
      </c>
      <c r="C37" s="272"/>
      <c r="D37" s="105">
        <f ca="1">D35 - D36</f>
        <v>18402.748453208256</v>
      </c>
      <c r="E37" s="105">
        <f ca="1">E35 - E36</f>
        <v>20062.105517768414</v>
      </c>
      <c r="F37" s="105">
        <f ca="1">F35 - F36</f>
        <v>20202.566256838145</v>
      </c>
      <c r="G37" s="105">
        <f ca="1">G35 - G36</f>
        <v>21231.696203290307</v>
      </c>
      <c r="H37" s="105">
        <f ca="1">H35 - H36</f>
        <v>20447.492099452611</v>
      </c>
      <c r="I37" s="105"/>
      <c r="J37" s="105"/>
      <c r="K37" s="105"/>
      <c r="L37" s="272"/>
      <c r="M37" s="105">
        <f ca="1">M35 - M36</f>
        <v>34646</v>
      </c>
      <c r="N37" s="105">
        <f ca="1">N35 - N36</f>
        <v>29695</v>
      </c>
      <c r="O37" s="105">
        <f ca="1">O35 - O36</f>
        <v>8482</v>
      </c>
      <c r="P37" s="105">
        <f ca="1">P35 - P36</f>
        <v>46432</v>
      </c>
      <c r="Q37" s="105">
        <f ca="1">Q35 - Q36</f>
        <v>65706</v>
      </c>
    </row>
    <row r="38" spans="2:30" hidden="1" outlineLevel="1" x14ac:dyDescent="0.25">
      <c r="B38" s="251" t="s">
        <v>455</v>
      </c>
      <c r="C38" s="255"/>
      <c r="L38" s="255"/>
      <c r="M38" s="25">
        <v>22908.941999999999</v>
      </c>
      <c r="N38" s="25">
        <v>22959.886999999999</v>
      </c>
      <c r="O38" s="25">
        <v>23749.047999999999</v>
      </c>
      <c r="P38" s="25">
        <v>23789.07</v>
      </c>
      <c r="Q38" s="25">
        <v>23756.695</v>
      </c>
    </row>
    <row r="39" spans="2:30" hidden="1" outlineLevel="1" x14ac:dyDescent="0.25">
      <c r="B39" s="251" t="s">
        <v>588</v>
      </c>
      <c r="C39" s="255"/>
      <c r="L39" s="255"/>
      <c r="M39" s="25">
        <v>22908.941999999999</v>
      </c>
      <c r="N39" s="25">
        <v>22959.886999999999</v>
      </c>
      <c r="O39" s="25">
        <v>23749.047999999999</v>
      </c>
      <c r="P39" s="25">
        <v>23789.07</v>
      </c>
      <c r="Q39" s="25">
        <v>23756.695</v>
      </c>
    </row>
    <row r="40" spans="2:30" hidden="1" outlineLevel="1" x14ac:dyDescent="0.25">
      <c r="B40" s="251" t="s">
        <v>253</v>
      </c>
      <c r="C40" s="255"/>
      <c r="L40" s="255"/>
      <c r="M40" s="25">
        <v>23957.884999999998</v>
      </c>
      <c r="N40" s="25">
        <v>24015.69</v>
      </c>
      <c r="O40" s="25">
        <v>24636.866999999998</v>
      </c>
      <c r="P40" s="25">
        <v>24766.280999999999</v>
      </c>
      <c r="Q40" s="25">
        <v>24770.048999999999</v>
      </c>
    </row>
    <row r="41" spans="2:30" hidden="1" outlineLevel="1" x14ac:dyDescent="0.25">
      <c r="B41" s="251" t="s">
        <v>457</v>
      </c>
      <c r="C41" s="255"/>
      <c r="L41" s="255"/>
      <c r="M41" s="25">
        <v>-0.3</v>
      </c>
      <c r="N41" s="25">
        <v>-1.19</v>
      </c>
      <c r="O41" s="25">
        <v>0.24</v>
      </c>
      <c r="P41" s="25">
        <v>0.48</v>
      </c>
      <c r="Q41" s="25">
        <v>0.87</v>
      </c>
    </row>
    <row r="42" spans="2:30" hidden="1" outlineLevel="1" x14ac:dyDescent="0.25">
      <c r="B42" s="251" t="s">
        <v>589</v>
      </c>
      <c r="C42" s="255"/>
      <c r="L42" s="255"/>
      <c r="M42" s="25">
        <v>-0.3</v>
      </c>
      <c r="N42" s="25">
        <v>-1.19</v>
      </c>
      <c r="O42" s="25">
        <v>0.24</v>
      </c>
      <c r="P42" s="25">
        <v>0.48</v>
      </c>
      <c r="Q42" s="25">
        <v>0.87</v>
      </c>
    </row>
    <row r="43" spans="2:30" hidden="1" outlineLevel="1" x14ac:dyDescent="0.25">
      <c r="B43" s="251" t="s">
        <v>590</v>
      </c>
      <c r="C43" s="255"/>
      <c r="L43" s="255"/>
      <c r="M43" s="25" t="s">
        <v>11</v>
      </c>
      <c r="N43" s="25">
        <v>0.33</v>
      </c>
      <c r="O43" s="25">
        <v>0.33</v>
      </c>
      <c r="P43" s="25">
        <v>0.33</v>
      </c>
      <c r="Q43" s="25">
        <v>0.33</v>
      </c>
    </row>
    <row r="44" spans="2:30" collapsed="1" x14ac:dyDescent="0.25">
      <c r="B44" s="58"/>
      <c r="C44" s="255"/>
      <c r="L44" s="255"/>
    </row>
    <row r="45" spans="2:30" s="54" customFormat="1" x14ac:dyDescent="0.25">
      <c r="B45" s="257" t="s">
        <v>256</v>
      </c>
      <c r="C45" s="256"/>
      <c r="D45" s="274"/>
      <c r="E45" s="274"/>
      <c r="F45" s="274"/>
      <c r="G45" s="274"/>
      <c r="H45" s="274"/>
      <c r="I45" s="274"/>
      <c r="J45" s="274"/>
      <c r="K45" s="274"/>
      <c r="L45" s="256"/>
      <c r="M45" s="274"/>
      <c r="N45" s="274"/>
      <c r="O45" s="274"/>
      <c r="P45" s="274"/>
      <c r="Q45" s="274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2:30" s="48" customFormat="1" hidden="1" outlineLevel="1" x14ac:dyDescent="0.25">
      <c r="B46" s="113" t="s">
        <v>351</v>
      </c>
      <c r="C46" s="256"/>
      <c r="D46" s="265">
        <f t="shared" ref="D46:H47" ca="1" si="10">AVERAGE($M46:$N46)</f>
        <v>18213.5</v>
      </c>
      <c r="E46" s="265">
        <f t="shared" ca="1" si="10"/>
        <v>18213.5</v>
      </c>
      <c r="F46" s="265">
        <f t="shared" ca="1" si="10"/>
        <v>18213.5</v>
      </c>
      <c r="G46" s="265">
        <f t="shared" ca="1" si="10"/>
        <v>18213.5</v>
      </c>
      <c r="H46" s="265">
        <f t="shared" ca="1" si="10"/>
        <v>18213.5</v>
      </c>
      <c r="I46" s="265"/>
      <c r="J46" s="265"/>
      <c r="K46" s="265"/>
      <c r="L46" s="256"/>
      <c r="M46" s="49">
        <f t="shared" ref="M46:Q55" ca="1" si="11">SUMIFS(INDIRECT("'" &amp; $B$2 &amp; "'!" &amp; M$2), INDIRECT("'" &amp; $B$2 &amp; "'!$A:$A"), $B46)</f>
        <v>11824</v>
      </c>
      <c r="N46" s="49">
        <f t="shared" ca="1" si="11"/>
        <v>24603</v>
      </c>
      <c r="O46" s="49">
        <f t="shared" ca="1" si="11"/>
        <v>78047</v>
      </c>
      <c r="P46" s="49">
        <f t="shared" ca="1" si="11"/>
        <v>47234</v>
      </c>
      <c r="Q46" s="49">
        <f t="shared" ca="1" si="11"/>
        <v>67057</v>
      </c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2:30" s="48" customFormat="1" hidden="1" outlineLevel="1" x14ac:dyDescent="0.25">
      <c r="B47" s="113" t="s">
        <v>591</v>
      </c>
      <c r="C47" s="256"/>
      <c r="D47" s="265">
        <f t="shared" ca="1" si="10"/>
        <v>191549</v>
      </c>
      <c r="E47" s="265">
        <f t="shared" ca="1" si="10"/>
        <v>191549</v>
      </c>
      <c r="F47" s="265">
        <f t="shared" ca="1" si="10"/>
        <v>191549</v>
      </c>
      <c r="G47" s="265">
        <f t="shared" ca="1" si="10"/>
        <v>191549</v>
      </c>
      <c r="H47" s="265">
        <f t="shared" ca="1" si="10"/>
        <v>191549</v>
      </c>
      <c r="I47" s="265"/>
      <c r="J47" s="265"/>
      <c r="K47" s="265"/>
      <c r="L47" s="256"/>
      <c r="M47" s="49">
        <f t="shared" ca="1" si="11"/>
        <v>200387</v>
      </c>
      <c r="N47" s="49">
        <f t="shared" ca="1" si="11"/>
        <v>182711</v>
      </c>
      <c r="O47" s="49">
        <f t="shared" ca="1" si="11"/>
        <v>118836</v>
      </c>
      <c r="P47" s="49">
        <f t="shared" ca="1" si="11"/>
        <v>201233</v>
      </c>
      <c r="Q47" s="49">
        <f t="shared" ca="1" si="11"/>
        <v>215495</v>
      </c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2:30" s="48" customFormat="1" hidden="1" outlineLevel="1" x14ac:dyDescent="0.25">
      <c r="B48" s="113" t="s">
        <v>352</v>
      </c>
      <c r="C48" s="256"/>
      <c r="D48" s="49"/>
      <c r="E48" s="49"/>
      <c r="F48" s="49"/>
      <c r="G48" s="49"/>
      <c r="H48" s="49"/>
      <c r="I48" s="49"/>
      <c r="J48" s="49"/>
      <c r="K48" s="49"/>
      <c r="L48" s="256"/>
      <c r="M48" s="49">
        <f t="shared" ca="1" si="11"/>
        <v>2577</v>
      </c>
      <c r="N48" s="49">
        <f t="shared" ca="1" si="11"/>
        <v>606</v>
      </c>
      <c r="O48" s="49">
        <f t="shared" ca="1" si="11"/>
        <v>0</v>
      </c>
      <c r="P48" s="49">
        <f t="shared" ca="1" si="11"/>
        <v>0</v>
      </c>
      <c r="Q48" s="49">
        <f t="shared" ca="1" si="11"/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2:30" s="48" customFormat="1" hidden="1" outlineLevel="1" x14ac:dyDescent="0.25">
      <c r="B49" s="113" t="s">
        <v>592</v>
      </c>
      <c r="C49" s="256"/>
      <c r="D49" s="49"/>
      <c r="E49" s="49"/>
      <c r="F49" s="49"/>
      <c r="G49" s="49"/>
      <c r="H49" s="49"/>
      <c r="I49" s="49"/>
      <c r="J49" s="49"/>
      <c r="K49" s="49"/>
      <c r="L49" s="256"/>
      <c r="M49" s="49">
        <f t="shared" ca="1" si="11"/>
        <v>0</v>
      </c>
      <c r="N49" s="49">
        <f t="shared" ca="1" si="11"/>
        <v>0</v>
      </c>
      <c r="O49" s="49">
        <f t="shared" ca="1" si="11"/>
        <v>3722</v>
      </c>
      <c r="P49" s="49">
        <f t="shared" ca="1" si="11"/>
        <v>3691</v>
      </c>
      <c r="Q49" s="49">
        <f t="shared" ca="1" si="11"/>
        <v>4472</v>
      </c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2:30" s="48" customFormat="1" hidden="1" outlineLevel="1" x14ac:dyDescent="0.25">
      <c r="B50" s="113" t="s">
        <v>593</v>
      </c>
      <c r="C50" s="256"/>
      <c r="D50" s="49"/>
      <c r="E50" s="49"/>
      <c r="F50" s="49"/>
      <c r="G50" s="49"/>
      <c r="H50" s="49"/>
      <c r="I50" s="49"/>
      <c r="J50" s="49"/>
      <c r="K50" s="49"/>
      <c r="L50" s="256"/>
      <c r="M50" s="49">
        <f t="shared" ca="1" si="11"/>
        <v>1319</v>
      </c>
      <c r="N50" s="49">
        <f t="shared" ca="1" si="11"/>
        <v>3196</v>
      </c>
      <c r="O50" s="49">
        <f t="shared" ca="1" si="11"/>
        <v>0</v>
      </c>
      <c r="P50" s="49">
        <f t="shared" ca="1" si="11"/>
        <v>0</v>
      </c>
      <c r="Q50" s="49">
        <f t="shared" ca="1" si="11"/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2:30" s="48" customFormat="1" hidden="1" outlineLevel="1" x14ac:dyDescent="0.25">
      <c r="B51" s="113" t="s">
        <v>473</v>
      </c>
      <c r="C51" s="256"/>
      <c r="D51" s="49"/>
      <c r="E51" s="49"/>
      <c r="F51" s="49"/>
      <c r="G51" s="49"/>
      <c r="H51" s="49"/>
      <c r="I51" s="49"/>
      <c r="J51" s="49"/>
      <c r="K51" s="49"/>
      <c r="L51" s="256"/>
      <c r="M51" s="49">
        <f t="shared" ca="1" si="11"/>
        <v>26088</v>
      </c>
      <c r="N51" s="49">
        <f t="shared" ca="1" si="11"/>
        <v>28137</v>
      </c>
      <c r="O51" s="49">
        <f t="shared" ca="1" si="11"/>
        <v>28018</v>
      </c>
      <c r="P51" s="49">
        <f t="shared" ca="1" si="11"/>
        <v>30336</v>
      </c>
      <c r="Q51" s="49">
        <f t="shared" ca="1" si="11"/>
        <v>36610</v>
      </c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2:30" s="48" customFormat="1" hidden="1" outlineLevel="1" x14ac:dyDescent="0.25">
      <c r="B52" s="113" t="s">
        <v>594</v>
      </c>
      <c r="C52" s="256"/>
      <c r="D52" s="308">
        <f ca="1">ROUND(_xlfn.NORM.INV(RAND(), AVERAGE($M52:$Q52), _xlfn.STDEV.S($M52:$Q52)), -3)</f>
        <v>142000</v>
      </c>
      <c r="E52" s="308">
        <f ca="1">ROUND(_xlfn.NORM.INV(RAND(), AVERAGE($M52:$Q52), _xlfn.STDEV.S($M52:$Q52)), -3)</f>
        <v>133000</v>
      </c>
      <c r="F52" s="308">
        <f ca="1">ROUND(_xlfn.NORM.INV(RAND(), AVERAGE($M52:$Q52), _xlfn.STDEV.S($M52:$Q52)), -3)</f>
        <v>139000</v>
      </c>
      <c r="G52" s="308">
        <f ca="1">ROUND(_xlfn.NORM.INV(RAND(), AVERAGE($M52:$Q52), _xlfn.STDEV.S($M52:$Q52)), -3)</f>
        <v>137000</v>
      </c>
      <c r="H52" s="308">
        <f ca="1">ROUND(_xlfn.NORM.INV(RAND(), AVERAGE($M52:$Q52), _xlfn.STDEV.S($M52:$Q52)), -3)</f>
        <v>153000</v>
      </c>
      <c r="I52" s="308"/>
      <c r="J52" s="308"/>
      <c r="K52" s="308"/>
      <c r="L52" s="256"/>
      <c r="M52" s="49">
        <f t="shared" ca="1" si="11"/>
        <v>119585</v>
      </c>
      <c r="N52" s="49">
        <f t="shared" ca="1" si="11"/>
        <v>121535</v>
      </c>
      <c r="O52" s="49">
        <f t="shared" ca="1" si="11"/>
        <v>145682</v>
      </c>
      <c r="P52" s="49">
        <f t="shared" ca="1" si="11"/>
        <v>150263</v>
      </c>
      <c r="Q52" s="49">
        <f t="shared" ca="1" si="11"/>
        <v>144653</v>
      </c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2:30" s="48" customFormat="1" hidden="1" outlineLevel="1" x14ac:dyDescent="0.25">
      <c r="B53" s="113" t="s">
        <v>492</v>
      </c>
      <c r="C53" s="256"/>
      <c r="D53" s="49"/>
      <c r="E53" s="49"/>
      <c r="F53" s="49"/>
      <c r="G53" s="49"/>
      <c r="H53" s="49"/>
      <c r="I53" s="49"/>
      <c r="J53" s="49"/>
      <c r="K53" s="49"/>
      <c r="L53" s="256"/>
      <c r="M53" s="49">
        <f t="shared" ca="1" si="11"/>
        <v>0</v>
      </c>
      <c r="N53" s="49">
        <f t="shared" ca="1" si="11"/>
        <v>0</v>
      </c>
      <c r="O53" s="49">
        <f t="shared" ca="1" si="11"/>
        <v>0</v>
      </c>
      <c r="P53" s="49">
        <f t="shared" ca="1" si="11"/>
        <v>0</v>
      </c>
      <c r="Q53" s="49">
        <f t="shared" ca="1" si="11"/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2:30" s="48" customFormat="1" hidden="1" outlineLevel="1" x14ac:dyDescent="0.25">
      <c r="B54" s="113" t="s">
        <v>595</v>
      </c>
      <c r="C54" s="256"/>
      <c r="D54" s="49"/>
      <c r="E54" s="49"/>
      <c r="F54" s="49"/>
      <c r="G54" s="49"/>
      <c r="H54" s="49"/>
      <c r="I54" s="49"/>
      <c r="J54" s="49"/>
      <c r="K54" s="49"/>
      <c r="L54" s="256"/>
      <c r="M54" s="49">
        <f t="shared" ca="1" si="11"/>
        <v>5237</v>
      </c>
      <c r="N54" s="49">
        <f t="shared" ca="1" si="11"/>
        <v>11750</v>
      </c>
      <c r="O54" s="49">
        <f t="shared" ca="1" si="11"/>
        <v>22322</v>
      </c>
      <c r="P54" s="49">
        <f t="shared" ca="1" si="11"/>
        <v>15632</v>
      </c>
      <c r="Q54" s="49">
        <f t="shared" ca="1" si="11"/>
        <v>7317</v>
      </c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2:30" s="233" customFormat="1" collapsed="1" x14ac:dyDescent="0.25">
      <c r="B55" s="231" t="s">
        <v>596</v>
      </c>
      <c r="C55" s="309"/>
      <c r="D55" s="232">
        <f ca="1">D17 * D$25</f>
        <v>352037.90795261913</v>
      </c>
      <c r="E55" s="232">
        <f ca="1">E17 * E$25</f>
        <v>354163.89283874584</v>
      </c>
      <c r="F55" s="232">
        <f ca="1">F17 * F$25</f>
        <v>356302.71671645256</v>
      </c>
      <c r="G55" s="232">
        <f ca="1">G17 * G$25</f>
        <v>358454.45712142915</v>
      </c>
      <c r="H55" s="232">
        <f ca="1">H17 * H$25</f>
        <v>360619.19205760962</v>
      </c>
      <c r="I55" s="232"/>
      <c r="J55" s="232"/>
      <c r="K55" s="232"/>
      <c r="L55" s="309"/>
      <c r="M55" s="232">
        <f t="shared" ca="1" si="11"/>
        <v>362797</v>
      </c>
      <c r="N55" s="232">
        <f t="shared" ca="1" si="11"/>
        <v>370588</v>
      </c>
      <c r="O55" s="232">
        <f t="shared" ca="1" si="11"/>
        <v>372480</v>
      </c>
      <c r="P55" s="232">
        <f t="shared" ca="1" si="11"/>
        <v>443808</v>
      </c>
      <c r="Q55" s="232">
        <f t="shared" ca="1" si="11"/>
        <v>472052</v>
      </c>
      <c r="R55" s="117"/>
      <c r="S55" s="117"/>
      <c r="T55"/>
      <c r="U55"/>
      <c r="V55"/>
      <c r="W55"/>
      <c r="X55"/>
      <c r="Y55"/>
      <c r="Z55"/>
      <c r="AA55"/>
      <c r="AB55"/>
      <c r="AC55"/>
      <c r="AD55"/>
    </row>
    <row r="56" spans="2:30" s="303" customFormat="1" collapsed="1" x14ac:dyDescent="0.25">
      <c r="B56" s="300" t="s">
        <v>597</v>
      </c>
      <c r="C56" s="310"/>
      <c r="D56" s="301">
        <f ca="1">SUM(D64, D72) - D55</f>
        <v>321200.12469641666</v>
      </c>
      <c r="E56" s="301">
        <f ca="1">SUM(E64, E72) - E55</f>
        <v>296679.43791298103</v>
      </c>
      <c r="F56" s="301">
        <f ca="1">SUM(F64, F72) - F55</f>
        <v>270133.26511462306</v>
      </c>
      <c r="G56" s="301">
        <f ca="1">SUM(G64, G72) - G55</f>
        <v>244151.19767048466</v>
      </c>
      <c r="H56" s="301">
        <f ca="1">SUM(H64, H72) - H55</f>
        <v>217351.02938965132</v>
      </c>
      <c r="I56" s="301"/>
      <c r="J56" s="301"/>
      <c r="K56" s="301"/>
      <c r="L56" s="310"/>
      <c r="M56" s="301">
        <f ca="1">M58 - M55</f>
        <v>322179</v>
      </c>
      <c r="N56" s="301">
        <f ca="1">N58 - N55</f>
        <v>127318</v>
      </c>
      <c r="O56" s="301">
        <f ca="1">O58 - O55</f>
        <v>143596</v>
      </c>
      <c r="P56" s="301">
        <f ca="1">P58 - P55</f>
        <v>162516</v>
      </c>
      <c r="Q56" s="301">
        <f ca="1">Q58 - Q55</f>
        <v>170292</v>
      </c>
      <c r="R56" s="302"/>
      <c r="S56" s="302"/>
      <c r="T56"/>
      <c r="U56"/>
      <c r="V56"/>
      <c r="W56"/>
      <c r="X56"/>
      <c r="Y56"/>
      <c r="Z56"/>
      <c r="AA56"/>
      <c r="AB56"/>
      <c r="AC56"/>
      <c r="AD56"/>
    </row>
    <row r="58" spans="2:30" s="31" customFormat="1" x14ac:dyDescent="0.25">
      <c r="B58" s="60" t="s">
        <v>279</v>
      </c>
      <c r="C58" s="272"/>
      <c r="D58" s="61">
        <f ca="1">D56 + D55</f>
        <v>673238.0326490358</v>
      </c>
      <c r="E58" s="61">
        <f ca="1">E56 + E55</f>
        <v>650843.33075172687</v>
      </c>
      <c r="F58" s="61">
        <f ca="1">F56 + F55</f>
        <v>626435.98183107562</v>
      </c>
      <c r="G58" s="61">
        <f ca="1">G56 + G55</f>
        <v>602605.65479191381</v>
      </c>
      <c r="H58" s="61">
        <f ca="1">H56 + H55</f>
        <v>577970.22144726093</v>
      </c>
      <c r="I58" s="61"/>
      <c r="J58" s="61"/>
      <c r="K58" s="61"/>
      <c r="L58" s="272"/>
      <c r="M58" s="61">
        <f ca="1">SUMIFS(INDIRECT("'" &amp; $B$2 &amp; "'!" &amp; M$2), INDIRECT("'" &amp; $B$2 &amp; "'!$A:$A"), $B58)</f>
        <v>684976</v>
      </c>
      <c r="N58" s="61">
        <f ca="1">SUMIFS(INDIRECT("'" &amp; $B$2 &amp; "'!" &amp; N$2), INDIRECT("'" &amp; $B$2 &amp; "'!$A:$A"), $B58)</f>
        <v>497906</v>
      </c>
      <c r="O58" s="61">
        <f ca="1">SUMIFS(INDIRECT("'" &amp; $B$2 &amp; "'!" &amp; O$2), INDIRECT("'" &amp; $B$2 &amp; "'!$A:$A"), $B58)</f>
        <v>516076</v>
      </c>
      <c r="P58" s="61">
        <f ca="1">SUMIFS(INDIRECT("'" &amp; $B$2 &amp; "'!" &amp; P$2), INDIRECT("'" &amp; $B$2 &amp; "'!$A:$A"), $B58)</f>
        <v>606324</v>
      </c>
      <c r="Q58" s="61">
        <f ca="1">SUMIFS(INDIRECT("'" &amp; $B$2 &amp; "'!" &amp; Q$2), INDIRECT("'" &amp; $B$2 &amp; "'!$A:$A"), $B58)</f>
        <v>642344</v>
      </c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2:30" s="111" customFormat="1" ht="6.95" customHeight="1" x14ac:dyDescent="0.25">
      <c r="B59" s="62"/>
      <c r="C59" s="312"/>
      <c r="D59" s="63"/>
      <c r="E59" s="63"/>
      <c r="F59" s="63"/>
      <c r="G59" s="63"/>
      <c r="H59" s="63"/>
      <c r="I59" s="63"/>
      <c r="J59" s="63"/>
      <c r="K59" s="63"/>
      <c r="L59" s="312"/>
      <c r="M59" s="63"/>
      <c r="N59" s="63"/>
      <c r="O59" s="63"/>
      <c r="P59" s="63"/>
      <c r="Q59" s="63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2:30" s="233" customFormat="1" x14ac:dyDescent="0.25">
      <c r="B60" s="231" t="s">
        <v>598</v>
      </c>
      <c r="C60" s="309"/>
      <c r="D60" s="232">
        <f t="shared" ref="D60:H61" ca="1" si="12">D18 * D$25</f>
        <v>193391.50855925737</v>
      </c>
      <c r="E60" s="232">
        <f t="shared" ca="1" si="12"/>
        <v>194559.41523923221</v>
      </c>
      <c r="F60" s="232">
        <f t="shared" ca="1" si="12"/>
        <v>195734.37500040638</v>
      </c>
      <c r="G60" s="232">
        <f t="shared" ca="1" si="12"/>
        <v>196916.43043689744</v>
      </c>
      <c r="H60" s="232">
        <f t="shared" ca="1" si="12"/>
        <v>198105.62440005213</v>
      </c>
      <c r="I60" s="232"/>
      <c r="J60" s="232"/>
      <c r="K60" s="232"/>
      <c r="L60" s="309"/>
      <c r="M60" s="232">
        <f t="shared" ref="M60:Q62" ca="1" si="13">SUMIFS(INDIRECT("'" &amp; $B$2 &amp; "'!" &amp; M$2), INDIRECT("'" &amp; $B$2 &amp; "'!$A:$A"), $B60)</f>
        <v>199302</v>
      </c>
      <c r="N60" s="232">
        <f t="shared" ca="1" si="13"/>
        <v>141086</v>
      </c>
      <c r="O60" s="232">
        <f t="shared" ca="1" si="13"/>
        <v>139081</v>
      </c>
      <c r="P60" s="232">
        <f t="shared" ca="1" si="13"/>
        <v>171912</v>
      </c>
      <c r="Q60" s="232">
        <f t="shared" ca="1" si="13"/>
        <v>193064</v>
      </c>
      <c r="R60" s="117"/>
      <c r="S60" s="117"/>
      <c r="T60"/>
      <c r="U60"/>
      <c r="V60"/>
      <c r="W60"/>
      <c r="X60"/>
      <c r="Y60"/>
      <c r="Z60"/>
      <c r="AA60"/>
      <c r="AB60"/>
      <c r="AC60"/>
      <c r="AD60"/>
    </row>
    <row r="61" spans="2:30" s="233" customFormat="1" x14ac:dyDescent="0.25">
      <c r="B61" s="234" t="s">
        <v>599</v>
      </c>
      <c r="C61" s="309"/>
      <c r="D61" s="235">
        <f t="shared" ca="1" si="12"/>
        <v>37436.911479256043</v>
      </c>
      <c r="E61" s="235">
        <f t="shared" ca="1" si="12"/>
        <v>37662.995961041095</v>
      </c>
      <c r="F61" s="235">
        <f t="shared" ca="1" si="12"/>
        <v>37890.445784968018</v>
      </c>
      <c r="G61" s="235">
        <f t="shared" ca="1" si="12"/>
        <v>38119.269196446447</v>
      </c>
      <c r="H61" s="235">
        <f t="shared" ca="1" si="12"/>
        <v>38349.474490680688</v>
      </c>
      <c r="I61" s="235"/>
      <c r="J61" s="235"/>
      <c r="K61" s="235"/>
      <c r="L61" s="309"/>
      <c r="M61" s="235">
        <f t="shared" ca="1" si="13"/>
        <v>21976</v>
      </c>
      <c r="N61" s="235">
        <f t="shared" ca="1" si="13"/>
        <v>39984</v>
      </c>
      <c r="O61" s="235">
        <f t="shared" ca="1" si="13"/>
        <v>50642</v>
      </c>
      <c r="P61" s="235">
        <f t="shared" ca="1" si="13"/>
        <v>50509</v>
      </c>
      <c r="Q61" s="235">
        <f t="shared" ca="1" si="13"/>
        <v>36615</v>
      </c>
      <c r="R61" s="117"/>
      <c r="S61" s="117"/>
      <c r="T61"/>
      <c r="U61"/>
      <c r="V61"/>
      <c r="W61"/>
      <c r="X61"/>
      <c r="Y61"/>
      <c r="Z61"/>
      <c r="AA61"/>
      <c r="AB61"/>
      <c r="AC61"/>
      <c r="AD61"/>
    </row>
    <row r="62" spans="2:30" customFormat="1" outlineLevel="1" x14ac:dyDescent="0.25">
      <c r="B62" s="311" t="s">
        <v>600</v>
      </c>
      <c r="C62" s="255"/>
      <c r="D62" s="278">
        <f t="shared" ref="D62:F62" ca="1" si="14">E62 * AVERAGE($M$62 / $N$62, $N$62 / $O$62, $O$62 / $P$62)</f>
        <v>376471.15315019048</v>
      </c>
      <c r="E62" s="278">
        <f t="shared" ca="1" si="14"/>
        <v>382206.67861909617</v>
      </c>
      <c r="F62" s="278">
        <f t="shared" ca="1" si="14"/>
        <v>388029.58462733193</v>
      </c>
      <c r="G62" s="278">
        <f ca="1">H62 * AVERAGE($M$62 / $N$62, $N$62 / $O$62, $O$62 / $P$62)</f>
        <v>393941.20241450163</v>
      </c>
      <c r="H62" s="278">
        <f ca="1">M62 * AVERAGE($M$62 / $N$62, $N$62 / $O$62, $O$62 / $P$62)</f>
        <v>399942.88350160024</v>
      </c>
      <c r="I62" s="278"/>
      <c r="J62" s="278"/>
      <c r="K62" s="278"/>
      <c r="L62" s="278"/>
      <c r="M62" s="278">
        <f t="shared" ca="1" si="13"/>
        <v>406036</v>
      </c>
      <c r="N62" s="278">
        <f t="shared" ca="1" si="13"/>
        <v>410637</v>
      </c>
      <c r="O62" s="278">
        <f t="shared" ca="1" si="13"/>
        <v>419026</v>
      </c>
      <c r="P62" s="278">
        <f t="shared" ca="1" si="13"/>
        <v>424887</v>
      </c>
      <c r="Q62" s="278">
        <f t="shared" ca="1" si="13"/>
        <v>419990</v>
      </c>
    </row>
    <row r="63" spans="2:30" customFormat="1" outlineLevel="1" x14ac:dyDescent="0.25">
      <c r="B63" s="255"/>
      <c r="C63" s="255"/>
      <c r="D63" s="255"/>
      <c r="E63" s="255"/>
      <c r="F63" s="255"/>
      <c r="G63" s="255"/>
      <c r="H63" s="255"/>
      <c r="I63" s="255"/>
      <c r="J63" s="255"/>
      <c r="K63" s="255"/>
      <c r="L63" s="255"/>
      <c r="M63" s="255"/>
      <c r="N63" s="255"/>
      <c r="O63" s="255"/>
      <c r="P63" s="255"/>
      <c r="Q63" s="255"/>
    </row>
    <row r="64" spans="2:30" s="31" customFormat="1" x14ac:dyDescent="0.25">
      <c r="B64" s="60" t="s">
        <v>297</v>
      </c>
      <c r="C64" s="272"/>
      <c r="D64" s="61">
        <f t="shared" ref="D64" ca="1" si="15">D61 + D60</f>
        <v>230828.42003851343</v>
      </c>
      <c r="E64" s="61">
        <f t="shared" ref="E64:G64" ca="1" si="16">E61 + E60</f>
        <v>232222.41120027332</v>
      </c>
      <c r="F64" s="61">
        <f t="shared" ca="1" si="16"/>
        <v>233624.82078537438</v>
      </c>
      <c r="G64" s="61">
        <f t="shared" ca="1" si="16"/>
        <v>235035.6996333439</v>
      </c>
      <c r="H64" s="61">
        <f ca="1">H61 + H60</f>
        <v>236455.0988907328</v>
      </c>
      <c r="I64" s="61"/>
      <c r="J64" s="61"/>
      <c r="K64" s="61"/>
      <c r="L64" s="272"/>
      <c r="M64" s="61">
        <f ca="1">M61 + M60</f>
        <v>221278</v>
      </c>
      <c r="N64" s="61">
        <f t="shared" ref="N64:Q64" ca="1" si="17">N61 + N60</f>
        <v>181070</v>
      </c>
      <c r="O64" s="61">
        <f t="shared" ca="1" si="17"/>
        <v>189723</v>
      </c>
      <c r="P64" s="61">
        <f t="shared" ca="1" si="17"/>
        <v>222421</v>
      </c>
      <c r="Q64" s="61">
        <f t="shared" ca="1" si="17"/>
        <v>229679</v>
      </c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2:30" ht="6.95" customHeight="1" x14ac:dyDescent="0.25">
      <c r="B65" s="143"/>
      <c r="C65" s="255"/>
      <c r="L65" s="255"/>
    </row>
    <row r="66" spans="2:30" x14ac:dyDescent="0.25">
      <c r="B66" s="143" t="s">
        <v>601</v>
      </c>
      <c r="C66" s="255"/>
      <c r="D66" s="25">
        <f t="shared" ref="D66:H67" ca="1" si="18">$M66</f>
        <v>761</v>
      </c>
      <c r="E66" s="25">
        <f t="shared" ca="1" si="18"/>
        <v>761</v>
      </c>
      <c r="F66" s="25">
        <f t="shared" ca="1" si="18"/>
        <v>761</v>
      </c>
      <c r="G66" s="25">
        <f t="shared" ca="1" si="18"/>
        <v>761</v>
      </c>
      <c r="H66" s="25">
        <f ca="1">$M66</f>
        <v>761</v>
      </c>
      <c r="L66" s="255"/>
      <c r="M66" s="25">
        <f t="shared" ref="M66:Q71" ca="1" si="19">SUMIFS(INDIRECT("'" &amp; $B$2 &amp; "'!" &amp; M$2), INDIRECT("'" &amp; $B$2 &amp; "'!$A:$A"), $B66)</f>
        <v>761</v>
      </c>
      <c r="N66" s="25">
        <f t="shared" ca="1" si="19"/>
        <v>767</v>
      </c>
      <c r="O66" s="25">
        <f t="shared" ca="1" si="19"/>
        <v>774</v>
      </c>
      <c r="P66" s="25">
        <f t="shared" ca="1" si="19"/>
        <v>837</v>
      </c>
      <c r="Q66" s="25">
        <f t="shared" ca="1" si="19"/>
        <v>877</v>
      </c>
    </row>
    <row r="67" spans="2:30" x14ac:dyDescent="0.25">
      <c r="B67" s="143" t="s">
        <v>602</v>
      </c>
      <c r="C67" s="255"/>
      <c r="D67" s="25">
        <f t="shared" ca="1" si="18"/>
        <v>59</v>
      </c>
      <c r="E67" s="25">
        <f t="shared" ca="1" si="18"/>
        <v>59</v>
      </c>
      <c r="F67" s="25">
        <f t="shared" ca="1" si="18"/>
        <v>59</v>
      </c>
      <c r="G67" s="25">
        <f t="shared" ca="1" si="18"/>
        <v>59</v>
      </c>
      <c r="H67" s="25">
        <f t="shared" ca="1" si="18"/>
        <v>59</v>
      </c>
      <c r="L67" s="255"/>
      <c r="M67" s="25">
        <f t="shared" ca="1" si="19"/>
        <v>59</v>
      </c>
      <c r="N67" s="25">
        <f t="shared" ca="1" si="19"/>
        <v>59</v>
      </c>
      <c r="O67" s="25">
        <f t="shared" ca="1" si="19"/>
        <v>58</v>
      </c>
      <c r="P67" s="25">
        <f t="shared" ca="1" si="19"/>
        <v>58</v>
      </c>
      <c r="Q67" s="25">
        <f t="shared" ca="1" si="19"/>
        <v>58</v>
      </c>
    </row>
    <row r="68" spans="2:30" x14ac:dyDescent="0.25">
      <c r="B68" s="143" t="s">
        <v>300</v>
      </c>
      <c r="C68" s="255"/>
      <c r="D68" s="25">
        <f ca="1">D20</f>
        <v>136903.90204178623</v>
      </c>
      <c r="E68" s="25">
        <f ca="1">E20</f>
        <v>131661.16653392487</v>
      </c>
      <c r="F68" s="25">
        <f ca="1">F20</f>
        <v>126432.75544001942</v>
      </c>
      <c r="G68" s="25">
        <f ca="1">G20</f>
        <v>121204.34434611397</v>
      </c>
      <c r="H68" s="25">
        <f ca="1">H20</f>
        <v>115975.93325220852</v>
      </c>
      <c r="L68" s="255"/>
      <c r="M68" s="25">
        <f t="shared" ca="1" si="19"/>
        <v>110813</v>
      </c>
      <c r="N68" s="25">
        <f t="shared" ca="1" si="19"/>
        <v>105580</v>
      </c>
      <c r="O68" s="25">
        <f t="shared" ca="1" si="19"/>
        <v>99948</v>
      </c>
      <c r="P68" s="25">
        <f t="shared" ca="1" si="19"/>
        <v>95207</v>
      </c>
      <c r="Q68" s="25">
        <f t="shared" ca="1" si="19"/>
        <v>90336</v>
      </c>
    </row>
    <row r="69" spans="2:30" x14ac:dyDescent="0.25">
      <c r="B69" s="124" t="s">
        <v>301</v>
      </c>
      <c r="C69" s="255"/>
      <c r="D69" s="104">
        <f ca="1">E69 + D37</f>
        <v>303804.60853055771</v>
      </c>
      <c r="E69" s="104">
        <f ca="1">F69 + E37</f>
        <v>285401.86007734947</v>
      </c>
      <c r="F69" s="104">
        <f ca="1">G69 + F37</f>
        <v>265339.75455958105</v>
      </c>
      <c r="G69" s="104">
        <f ca="1">H69 + G37</f>
        <v>245137.18830274293</v>
      </c>
      <c r="H69" s="104">
        <f ca="1">M69 + H37</f>
        <v>223905.49209945262</v>
      </c>
      <c r="I69" s="104"/>
      <c r="J69" s="104"/>
      <c r="K69" s="104"/>
      <c r="L69" s="255"/>
      <c r="M69" s="104">
        <f t="shared" ca="1" si="19"/>
        <v>203458</v>
      </c>
      <c r="N69" s="104">
        <f t="shared" ca="1" si="19"/>
        <v>210507</v>
      </c>
      <c r="O69" s="104">
        <f t="shared" ca="1" si="19"/>
        <v>225894</v>
      </c>
      <c r="P69" s="104">
        <f t="shared" ca="1" si="19"/>
        <v>288015</v>
      </c>
      <c r="Q69" s="104">
        <f t="shared" ca="1" si="19"/>
        <v>320594</v>
      </c>
    </row>
    <row r="70" spans="2:30" x14ac:dyDescent="0.25">
      <c r="B70" s="143" t="s">
        <v>603</v>
      </c>
      <c r="C70" s="255"/>
      <c r="D70" s="25">
        <f ca="1">ABS(_xlfn.NORM.INV(RAND(), AVERAGE($M70:$Q70), _xlfn.STDEV.S($M70:$Q70)))</f>
        <v>881.10203817845218</v>
      </c>
      <c r="E70" s="25">
        <f ca="1">ABS(_xlfn.NORM.INV(RAND(), AVERAGE($M70:$Q70), _xlfn.STDEV.S($M70:$Q70)))</f>
        <v>737.89294017918007</v>
      </c>
      <c r="F70" s="25">
        <f t="shared" ref="F70:H70" ca="1" si="20">ABS(_xlfn.NORM.INV(RAND(), AVERAGE($M70:$Q70), _xlfn.STDEV.S($M70:$Q70)))</f>
        <v>218.65104610081841</v>
      </c>
      <c r="G70" s="25">
        <f t="shared" ca="1" si="20"/>
        <v>408.42250971302673</v>
      </c>
      <c r="H70" s="25">
        <f t="shared" ca="1" si="20"/>
        <v>813.69720486699646</v>
      </c>
      <c r="L70" s="255"/>
      <c r="M70" s="25">
        <f t="shared" ca="1" si="19"/>
        <v>1423</v>
      </c>
      <c r="N70" s="25">
        <f t="shared" ca="1" si="19"/>
        <v>77</v>
      </c>
      <c r="O70" s="25">
        <f t="shared" ca="1" si="19"/>
        <v>321</v>
      </c>
      <c r="P70" s="25">
        <f t="shared" ca="1" si="19"/>
        <v>214</v>
      </c>
      <c r="Q70" s="25">
        <f t="shared" ca="1" si="19"/>
        <v>800</v>
      </c>
    </row>
    <row r="71" spans="2:30" x14ac:dyDescent="0.25">
      <c r="B71" s="143" t="s">
        <v>465</v>
      </c>
      <c r="C71" s="255"/>
      <c r="D71" s="25">
        <f t="shared" ref="D71" ca="1" si="21">D70</f>
        <v>881.10203817845218</v>
      </c>
      <c r="E71" s="25">
        <f t="shared" ref="E71:G71" ca="1" si="22">E70</f>
        <v>737.89294017918007</v>
      </c>
      <c r="F71" s="25">
        <f t="shared" ca="1" si="22"/>
        <v>218.65104610081841</v>
      </c>
      <c r="G71" s="25">
        <f t="shared" ca="1" si="22"/>
        <v>408.42250971302673</v>
      </c>
      <c r="H71" s="25">
        <f ca="1">H70</f>
        <v>813.69720486699646</v>
      </c>
      <c r="L71" s="255"/>
      <c r="M71" s="25">
        <f t="shared" ca="1" si="19"/>
        <v>1423</v>
      </c>
      <c r="N71" s="25">
        <f t="shared" ca="1" si="19"/>
        <v>77</v>
      </c>
      <c r="O71" s="25">
        <f t="shared" ca="1" si="19"/>
        <v>321</v>
      </c>
      <c r="P71" s="25">
        <f t="shared" ca="1" si="19"/>
        <v>214</v>
      </c>
      <c r="Q71" s="25">
        <f t="shared" ca="1" si="19"/>
        <v>800</v>
      </c>
    </row>
    <row r="72" spans="2:30" s="31" customFormat="1" x14ac:dyDescent="0.25">
      <c r="B72" s="60" t="s">
        <v>604</v>
      </c>
      <c r="C72" s="272"/>
      <c r="D72" s="61">
        <f t="shared" ref="D72" ca="1" si="23">SUM(D66:D69, D71)</f>
        <v>442409.61261052242</v>
      </c>
      <c r="E72" s="61">
        <f t="shared" ref="E72:H72" ca="1" si="24">SUM(E66:E69, E71)</f>
        <v>418620.91955145349</v>
      </c>
      <c r="F72" s="61">
        <f t="shared" ca="1" si="24"/>
        <v>392811.1610457013</v>
      </c>
      <c r="G72" s="61">
        <f t="shared" ca="1" si="24"/>
        <v>367569.95515856991</v>
      </c>
      <c r="H72" s="61">
        <f t="shared" ca="1" si="24"/>
        <v>341515.12255652813</v>
      </c>
      <c r="I72" s="61"/>
      <c r="J72" s="61"/>
      <c r="K72" s="61"/>
      <c r="L72" s="272"/>
      <c r="M72" s="61">
        <f ca="1">SUM(M66:M69, M71)</f>
        <v>316514</v>
      </c>
      <c r="N72" s="61">
        <f t="shared" ref="N72:Q72" ca="1" si="25">SUM(N66:N69, N71)</f>
        <v>316990</v>
      </c>
      <c r="O72" s="61">
        <f t="shared" ca="1" si="25"/>
        <v>326995</v>
      </c>
      <c r="P72" s="61">
        <f t="shared" ca="1" si="25"/>
        <v>384331</v>
      </c>
      <c r="Q72" s="61">
        <f t="shared" ca="1" si="25"/>
        <v>412665</v>
      </c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 x14ac:dyDescent="0.25">
      <c r="B73" s="58"/>
      <c r="C73" s="255"/>
      <c r="L73" s="255"/>
    </row>
    <row r="74" spans="2:30" x14ac:dyDescent="0.25">
      <c r="B74" s="254"/>
      <c r="C74" s="255"/>
      <c r="D74" s="246"/>
      <c r="E74" s="246"/>
      <c r="F74" s="246"/>
      <c r="G74" s="246"/>
      <c r="H74" s="246"/>
      <c r="I74" s="246"/>
      <c r="J74" s="246"/>
      <c r="K74" s="246"/>
      <c r="L74" s="255"/>
      <c r="M74" s="246"/>
      <c r="N74" s="246"/>
      <c r="O74" s="246"/>
      <c r="P74" s="246"/>
      <c r="Q74" s="246"/>
    </row>
    <row r="75" spans="2:30" ht="6.95" customHeight="1" x14ac:dyDescent="0.25">
      <c r="B75" s="58"/>
      <c r="C75" s="255"/>
      <c r="L75" s="255"/>
    </row>
    <row r="76" spans="2:30" x14ac:dyDescent="0.25">
      <c r="B76" s="58"/>
      <c r="C76" s="255"/>
      <c r="L76" s="255"/>
    </row>
    <row r="77" spans="2:30" s="54" customFormat="1" x14ac:dyDescent="0.25">
      <c r="B77" s="276" t="s">
        <v>304</v>
      </c>
      <c r="C77" s="255"/>
      <c r="D77" s="274"/>
      <c r="E77" s="274"/>
      <c r="F77" s="274"/>
      <c r="G77" s="274"/>
      <c r="H77" s="274"/>
      <c r="I77" s="274"/>
      <c r="J77" s="274"/>
      <c r="K77" s="274"/>
      <c r="L77" s="255"/>
      <c r="M77" s="274"/>
      <c r="N77" s="274"/>
      <c r="O77" s="274"/>
      <c r="P77" s="274"/>
      <c r="Q77" s="274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 outlineLevel="1" x14ac:dyDescent="0.25">
      <c r="B78" s="143" t="s">
        <v>305</v>
      </c>
      <c r="C78" s="255"/>
      <c r="D78" s="25">
        <f t="shared" ref="D78:K78" ca="1" si="26">D37</f>
        <v>18402.748453208256</v>
      </c>
      <c r="E78" s="25">
        <f t="shared" ca="1" si="26"/>
        <v>20062.105517768414</v>
      </c>
      <c r="F78" s="25">
        <f t="shared" ca="1" si="26"/>
        <v>20202.566256838145</v>
      </c>
      <c r="G78" s="25">
        <f t="shared" ca="1" si="26"/>
        <v>21231.696203290307</v>
      </c>
      <c r="H78" s="25">
        <f t="shared" ca="1" si="26"/>
        <v>20447.492099452611</v>
      </c>
      <c r="I78" s="25">
        <f t="shared" si="26"/>
        <v>0</v>
      </c>
      <c r="J78" s="25">
        <f t="shared" si="26"/>
        <v>0</v>
      </c>
      <c r="K78" s="25">
        <f t="shared" si="26"/>
        <v>0</v>
      </c>
      <c r="L78" s="288"/>
      <c r="M78" s="25">
        <f ca="1">M37</f>
        <v>34646</v>
      </c>
      <c r="N78" s="25">
        <f ca="1">N37</f>
        <v>29695</v>
      </c>
      <c r="O78" s="25">
        <f ca="1">O37</f>
        <v>8482</v>
      </c>
      <c r="P78" s="25">
        <f ca="1">P37</f>
        <v>46432</v>
      </c>
    </row>
    <row r="79" spans="2:30" outlineLevel="1" x14ac:dyDescent="0.25">
      <c r="B79" s="143" t="s">
        <v>306</v>
      </c>
      <c r="C79" s="255"/>
      <c r="D79" s="25">
        <f t="shared" ref="D79:G79" ca="1" si="27">D30</f>
        <v>18387.506794330395</v>
      </c>
      <c r="E79" s="25">
        <f t="shared" ca="1" si="27"/>
        <v>17222.101434126354</v>
      </c>
      <c r="F79" s="25">
        <f t="shared" ca="1" si="27"/>
        <v>17999.038340929048</v>
      </c>
      <c r="G79" s="25">
        <f t="shared" ca="1" si="27"/>
        <v>17740.059371994816</v>
      </c>
      <c r="H79" s="25">
        <f ca="1">H30</f>
        <v>19811.891123468664</v>
      </c>
      <c r="I79" s="25">
        <f t="shared" ref="I79:K79" si="28">I30</f>
        <v>0</v>
      </c>
      <c r="J79" s="25">
        <f t="shared" si="28"/>
        <v>0</v>
      </c>
      <c r="K79" s="25">
        <f t="shared" si="28"/>
        <v>0</v>
      </c>
      <c r="L79" s="298"/>
      <c r="M79" s="25">
        <f ca="1">M30</f>
        <v>15485</v>
      </c>
      <c r="N79" s="25">
        <f ca="1">N30</f>
        <v>16463</v>
      </c>
      <c r="O79" s="25">
        <f ca="1">O30</f>
        <v>19643</v>
      </c>
      <c r="P79" s="25">
        <f ca="1">P30</f>
        <v>22716</v>
      </c>
    </row>
    <row r="80" spans="2:30" outlineLevel="1" x14ac:dyDescent="0.25">
      <c r="B80" s="143" t="s">
        <v>307</v>
      </c>
      <c r="C80" s="255"/>
      <c r="D80" s="25">
        <f ca="1">-(D55 - E55)</f>
        <v>2125.9848861267092</v>
      </c>
      <c r="E80" s="25">
        <f ca="1">-(E55 - F55)</f>
        <v>2138.8238777067163</v>
      </c>
      <c r="F80" s="25">
        <f ca="1">-(F55 - G55)</f>
        <v>2151.7404049765901</v>
      </c>
      <c r="G80" s="25">
        <f ca="1">-(G55 - H55)</f>
        <v>2164.7349361804663</v>
      </c>
      <c r="H80" s="25">
        <f ca="1">-(H55 - M55)</f>
        <v>2177.8079423903837</v>
      </c>
      <c r="L80" s="255"/>
      <c r="M80" s="25">
        <f ca="1">-(M55 - N55)</f>
        <v>7791</v>
      </c>
      <c r="N80" s="25">
        <f ca="1">-(N55 - O55)</f>
        <v>1892</v>
      </c>
      <c r="O80" s="25">
        <f ca="1">-(O55 - P55)</f>
        <v>71328</v>
      </c>
      <c r="P80" s="25">
        <f ca="1">-(P55 - Q55)</f>
        <v>28244</v>
      </c>
    </row>
    <row r="81" spans="2:35" outlineLevel="1" x14ac:dyDescent="0.25">
      <c r="B81" s="143" t="s">
        <v>308</v>
      </c>
      <c r="C81" s="255"/>
      <c r="D81" s="25">
        <f t="shared" ref="D81:F81" ca="1" si="29">D60 - E60</f>
        <v>-1167.9066799748398</v>
      </c>
      <c r="E81" s="25">
        <f t="shared" ca="1" si="29"/>
        <v>-1174.9597611741628</v>
      </c>
      <c r="F81" s="25">
        <f t="shared" ca="1" si="29"/>
        <v>-1182.055436491064</v>
      </c>
      <c r="G81" s="25">
        <f ca="1">G60 - H60</f>
        <v>-1189.1939631546848</v>
      </c>
      <c r="H81" s="25">
        <f ca="1">H60 - M60</f>
        <v>-1196.3755999478744</v>
      </c>
      <c r="L81" s="255"/>
      <c r="M81" s="25">
        <f t="shared" ref="M81:O81" ca="1" si="30">M60 - N60</f>
        <v>58216</v>
      </c>
      <c r="N81" s="25">
        <f t="shared" ca="1" si="30"/>
        <v>2005</v>
      </c>
      <c r="O81" s="25">
        <f t="shared" ca="1" si="30"/>
        <v>-32831</v>
      </c>
      <c r="P81" s="25">
        <f ca="1">P60 - Q60</f>
        <v>-21152</v>
      </c>
    </row>
    <row r="82" spans="2:35" outlineLevel="1" x14ac:dyDescent="0.25">
      <c r="B82" s="143" t="s">
        <v>309</v>
      </c>
      <c r="C82" s="255"/>
      <c r="D82" s="25">
        <f t="shared" ref="D82:F82" ca="1" si="31">D62 - E62</f>
        <v>-5735.5254689056892</v>
      </c>
      <c r="E82" s="25">
        <f t="shared" ca="1" si="31"/>
        <v>-5822.906008235761</v>
      </c>
      <c r="F82" s="25">
        <f t="shared" ca="1" si="31"/>
        <v>-5911.6177871697</v>
      </c>
      <c r="G82" s="25">
        <f ca="1">G62 - H62</f>
        <v>-6001.6810870986083</v>
      </c>
      <c r="H82" s="25">
        <f ca="1">H62 - M62</f>
        <v>-6093.1164983997587</v>
      </c>
      <c r="L82" s="255"/>
      <c r="M82" s="25">
        <f ca="1">M62 - N62</f>
        <v>-4601</v>
      </c>
      <c r="N82" s="25">
        <f t="shared" ref="N82:P82" ca="1" si="32">N62 - O62</f>
        <v>-8389</v>
      </c>
      <c r="O82" s="25">
        <f t="shared" ca="1" si="32"/>
        <v>-5861</v>
      </c>
      <c r="P82" s="25">
        <f t="shared" ca="1" si="32"/>
        <v>4897</v>
      </c>
    </row>
    <row r="83" spans="2:35" s="203" customFormat="1" outlineLevel="1" x14ac:dyDescent="0.25">
      <c r="B83" s="204" t="s">
        <v>310</v>
      </c>
      <c r="C83" s="313"/>
      <c r="D83" s="25">
        <f t="shared" ref="D83:H83" si="33">D84 + D85</f>
        <v>0</v>
      </c>
      <c r="E83" s="25">
        <f t="shared" si="33"/>
        <v>0</v>
      </c>
      <c r="F83" s="25">
        <f t="shared" si="33"/>
        <v>0</v>
      </c>
      <c r="G83" s="25">
        <f t="shared" si="33"/>
        <v>0</v>
      </c>
      <c r="H83" s="25">
        <f t="shared" si="33"/>
        <v>0</v>
      </c>
      <c r="I83" s="199"/>
      <c r="J83" s="199"/>
      <c r="K83" s="199"/>
      <c r="L83" s="313"/>
      <c r="M83" s="25">
        <f>M84 + M85</f>
        <v>0</v>
      </c>
      <c r="N83" s="25">
        <f t="shared" ref="N83:P83" si="34">N84 + N85</f>
        <v>0</v>
      </c>
      <c r="O83" s="25">
        <f t="shared" si="34"/>
        <v>0</v>
      </c>
      <c r="P83" s="25">
        <f t="shared" si="34"/>
        <v>0</v>
      </c>
      <c r="Q83" s="166"/>
      <c r="R83" s="198"/>
      <c r="S83" s="198"/>
      <c r="T83"/>
      <c r="U83"/>
      <c r="V83"/>
      <c r="W83"/>
      <c r="X83"/>
      <c r="Y83"/>
      <c r="Z83"/>
      <c r="AA83"/>
      <c r="AB83"/>
      <c r="AC83"/>
      <c r="AD83"/>
    </row>
    <row r="84" spans="2:35" hidden="1" outlineLevel="3" x14ac:dyDescent="0.25">
      <c r="B84" s="355" t="s">
        <v>311</v>
      </c>
      <c r="C84" s="255"/>
      <c r="D84" s="25">
        <f t="shared" ref="D84:G85" si="35">$M84</f>
        <v>0</v>
      </c>
      <c r="E84" s="25">
        <f t="shared" si="35"/>
        <v>0</v>
      </c>
      <c r="F84" s="25">
        <f t="shared" si="35"/>
        <v>0</v>
      </c>
      <c r="G84" s="25">
        <f t="shared" si="35"/>
        <v>0</v>
      </c>
      <c r="H84" s="25">
        <v>34000</v>
      </c>
      <c r="L84" s="255"/>
      <c r="M84" s="25">
        <v>0</v>
      </c>
      <c r="N84" s="25">
        <v>0</v>
      </c>
      <c r="O84" s="25">
        <v>21000</v>
      </c>
      <c r="P84" s="25">
        <v>29500</v>
      </c>
    </row>
    <row r="85" spans="2:35" hidden="1" outlineLevel="3" x14ac:dyDescent="0.25">
      <c r="B85" s="355" t="s">
        <v>312</v>
      </c>
      <c r="C85" s="255"/>
      <c r="D85" s="25">
        <f t="shared" si="35"/>
        <v>0</v>
      </c>
      <c r="E85" s="25">
        <f t="shared" si="35"/>
        <v>0</v>
      </c>
      <c r="F85" s="25">
        <f t="shared" si="35"/>
        <v>0</v>
      </c>
      <c r="G85" s="25">
        <f t="shared" si="35"/>
        <v>0</v>
      </c>
      <c r="H85" s="25">
        <v>-34000</v>
      </c>
      <c r="L85" s="255"/>
      <c r="M85" s="25">
        <v>0</v>
      </c>
      <c r="N85" s="25">
        <v>0</v>
      </c>
      <c r="O85" s="25">
        <v>-21000</v>
      </c>
      <c r="P85" s="25">
        <v>-29500</v>
      </c>
    </row>
    <row r="86" spans="2:35" ht="6.95" customHeight="1" outlineLevel="2" collapsed="1" x14ac:dyDescent="0.25">
      <c r="B86" s="355"/>
      <c r="C86" s="255"/>
      <c r="L86" s="255"/>
    </row>
    <row r="87" spans="2:35" s="31" customFormat="1" x14ac:dyDescent="0.25">
      <c r="B87" s="243" t="s">
        <v>313</v>
      </c>
      <c r="C87" s="255"/>
      <c r="D87" s="244">
        <f ca="1">SUM(D78:D85)</f>
        <v>32012.807984784828</v>
      </c>
      <c r="E87" s="244">
        <f ca="1">SUM(E78:E83)</f>
        <v>32425.165060191561</v>
      </c>
      <c r="F87" s="244">
        <f ca="1">SUM(F78:F85)</f>
        <v>33259.671779083015</v>
      </c>
      <c r="G87" s="244">
        <f ca="1">SUM(G78:G85)</f>
        <v>33945.615461212292</v>
      </c>
      <c r="H87" s="244">
        <f ca="1">SUM(H78:H85)</f>
        <v>35147.699066964022</v>
      </c>
      <c r="I87" s="61"/>
      <c r="J87" s="61"/>
      <c r="K87" s="61"/>
      <c r="L87" s="255"/>
      <c r="M87" s="244">
        <f ca="1">SUM(M78:M85)</f>
        <v>111537</v>
      </c>
      <c r="N87" s="244">
        <f ca="1">SUM(N78:N85)</f>
        <v>41666</v>
      </c>
      <c r="O87" s="244">
        <f ca="1">SUM(O78:O85)</f>
        <v>60761</v>
      </c>
      <c r="P87" s="244">
        <f ca="1">SUM(P78:P85)</f>
        <v>81137</v>
      </c>
      <c r="Q87" s="255"/>
      <c r="R87"/>
      <c r="S87"/>
      <c r="T87"/>
      <c r="U87"/>
      <c r="V87"/>
      <c r="W87"/>
      <c r="X87"/>
      <c r="Y87"/>
      <c r="Z87"/>
      <c r="AA87"/>
      <c r="AB87"/>
      <c r="AC87"/>
      <c r="AD87"/>
      <c r="AI87" s="138"/>
    </row>
    <row r="88" spans="2:35" x14ac:dyDescent="0.25">
      <c r="B88" s="251"/>
      <c r="C88" s="255"/>
      <c r="L88" s="255"/>
    </row>
    <row r="89" spans="2:35" x14ac:dyDescent="0.25">
      <c r="B89" s="242" t="s">
        <v>314</v>
      </c>
      <c r="C89" s="255"/>
      <c r="D89" s="237"/>
      <c r="E89" s="237"/>
      <c r="F89" s="237"/>
      <c r="G89" s="237"/>
      <c r="H89" s="237"/>
      <c r="I89" s="237"/>
      <c r="J89" s="237"/>
      <c r="K89" s="237"/>
      <c r="L89" s="255"/>
      <c r="M89" s="237"/>
      <c r="N89" s="237"/>
      <c r="O89" s="237"/>
      <c r="P89" s="237"/>
      <c r="Q89" s="237"/>
    </row>
    <row r="90" spans="2:35" x14ac:dyDescent="0.25">
      <c r="B90" s="240" t="s">
        <v>315</v>
      </c>
      <c r="C90" s="255"/>
      <c r="D90" s="277">
        <f>D91 + (1 / D93)</f>
        <v>0.13809278350515464</v>
      </c>
      <c r="E90" s="238"/>
      <c r="F90" s="238"/>
      <c r="G90" s="238"/>
      <c r="H90" s="238"/>
      <c r="I90" s="238"/>
      <c r="J90" s="238"/>
      <c r="K90" s="238"/>
      <c r="L90" s="255"/>
      <c r="M90" s="238"/>
      <c r="N90" s="238"/>
      <c r="O90" s="238"/>
      <c r="P90" s="238"/>
      <c r="Q90" s="238"/>
    </row>
    <row r="91" spans="2:35" x14ac:dyDescent="0.25">
      <c r="B91" s="241" t="s">
        <v>316</v>
      </c>
      <c r="C91" s="255"/>
      <c r="D91" s="277">
        <f>'Sector Drivers'!$F$5</f>
        <v>3.5000000000000003E-2</v>
      </c>
      <c r="E91" s="255"/>
      <c r="L91" s="255"/>
    </row>
    <row r="92" spans="2:35" x14ac:dyDescent="0.25">
      <c r="B92" s="241" t="s">
        <v>317</v>
      </c>
      <c r="C92" s="255"/>
      <c r="D92" s="333">
        <f ca="1">AVERAGE(D9:H9)</f>
        <v>-6.0028278690021919E-3</v>
      </c>
      <c r="E92" s="255"/>
      <c r="L92" s="255"/>
    </row>
    <row r="93" spans="2:35" x14ac:dyDescent="0.25">
      <c r="B93" s="377" t="s">
        <v>211</v>
      </c>
      <c r="C93" s="255"/>
      <c r="D93" s="354">
        <f>'Sector Drivers'!$F$6</f>
        <v>9.6999999999999993</v>
      </c>
      <c r="L93" s="278"/>
    </row>
    <row r="94" spans="2:35" x14ac:dyDescent="0.25">
      <c r="B94" s="239"/>
      <c r="C94" s="255"/>
      <c r="L94" s="278"/>
    </row>
    <row r="95" spans="2:35" s="40" customFormat="1" ht="15.95" customHeight="1" x14ac:dyDescent="0.25">
      <c r="B95" s="343" t="s">
        <v>234</v>
      </c>
      <c r="C95" s="252"/>
      <c r="D95" s="344">
        <f>D23</f>
        <v>45689</v>
      </c>
      <c r="E95" s="344">
        <f>E23</f>
        <v>45323</v>
      </c>
      <c r="F95" s="344">
        <f>F23</f>
        <v>44958</v>
      </c>
      <c r="G95" s="344">
        <f>G23</f>
        <v>44593</v>
      </c>
      <c r="H95" s="344">
        <f>H23</f>
        <v>44228</v>
      </c>
      <c r="I95" s="38"/>
      <c r="J95" s="38"/>
      <c r="K95" s="38"/>
      <c r="L95" s="252"/>
      <c r="M95" s="344">
        <f>M23</f>
        <v>43862</v>
      </c>
      <c r="N95" s="344">
        <f>N23</f>
        <v>43498</v>
      </c>
      <c r="O95" s="344">
        <f>O23</f>
        <v>43134</v>
      </c>
      <c r="P95" s="344">
        <f>P23</f>
        <v>42763</v>
      </c>
      <c r="Q95"/>
      <c r="R95" s="255"/>
      <c r="S95" s="255"/>
      <c r="T95"/>
      <c r="U95"/>
      <c r="V95"/>
      <c r="W95"/>
      <c r="X95"/>
      <c r="Y95"/>
      <c r="Z95"/>
      <c r="AA95"/>
      <c r="AB95"/>
      <c r="AC95"/>
      <c r="AD95"/>
    </row>
    <row r="96" spans="2:35" x14ac:dyDescent="0.25">
      <c r="B96" s="341" t="str">
        <f>B87</f>
        <v xml:space="preserve">Free cash flow </v>
      </c>
      <c r="C96" s="255"/>
      <c r="D96" s="338">
        <f ca="1">D87</f>
        <v>32012.807984784828</v>
      </c>
      <c r="E96" s="338">
        <f ca="1">E87</f>
        <v>32425.165060191561</v>
      </c>
      <c r="F96" s="338">
        <f ca="1">F87</f>
        <v>33259.671779083015</v>
      </c>
      <c r="G96" s="338">
        <f ca="1">G87</f>
        <v>33945.615461212292</v>
      </c>
      <c r="H96" s="338">
        <f ca="1">H87</f>
        <v>35147.699066964022</v>
      </c>
      <c r="M96" s="338">
        <f ca="1">M87</f>
        <v>111537</v>
      </c>
      <c r="N96" s="338">
        <f ca="1">N87</f>
        <v>41666</v>
      </c>
      <c r="O96" s="338">
        <f ca="1">O87</f>
        <v>60761</v>
      </c>
      <c r="P96" s="338">
        <f ca="1">P87</f>
        <v>81137</v>
      </c>
      <c r="Q96"/>
      <c r="R96" s="255"/>
      <c r="S96" s="255"/>
    </row>
    <row r="97" spans="2:18" x14ac:dyDescent="0.25">
      <c r="B97" s="342" t="s">
        <v>318</v>
      </c>
      <c r="C97" s="255"/>
      <c r="D97" s="339">
        <f ca="1">IFERROR(D96 * (1 + D91) / (D90 - D91), 0)</f>
        <v>321392.58576324728</v>
      </c>
      <c r="E97" s="340"/>
      <c r="F97" s="335"/>
      <c r="G97" s="335"/>
      <c r="H97" s="335"/>
      <c r="M97"/>
      <c r="N97"/>
      <c r="O97"/>
      <c r="P97"/>
      <c r="Q97"/>
      <c r="R97" s="255"/>
    </row>
    <row r="98" spans="2:18" x14ac:dyDescent="0.25">
      <c r="B98" s="342" t="s">
        <v>319</v>
      </c>
      <c r="C98" s="255"/>
      <c r="D98" s="335">
        <f ca="1">D97 + D96</f>
        <v>353405.3937480321</v>
      </c>
      <c r="E98" s="335">
        <f ca="1">E97 + E96</f>
        <v>32425.165060191561</v>
      </c>
      <c r="F98" s="335">
        <f t="shared" ref="F98:H98" ca="1" si="36">F97 + F96</f>
        <v>33259.671779083015</v>
      </c>
      <c r="G98" s="335">
        <f t="shared" ca="1" si="36"/>
        <v>33945.615461212292</v>
      </c>
      <c r="H98" s="335">
        <f t="shared" ca="1" si="36"/>
        <v>35147.699066964022</v>
      </c>
      <c r="M98"/>
      <c r="N98"/>
      <c r="O98"/>
      <c r="P98"/>
      <c r="Q98"/>
      <c r="R98" s="255"/>
    </row>
    <row r="99" spans="2:18" x14ac:dyDescent="0.25">
      <c r="B99" s="239"/>
      <c r="C99" s="255"/>
      <c r="L99" s="278"/>
    </row>
    <row r="100" spans="2:18" x14ac:dyDescent="0.25">
      <c r="B100" s="58"/>
      <c r="C100" s="283" t="s">
        <v>320</v>
      </c>
      <c r="D100" s="25">
        <f ca="1">NPV(D90, D98:H98)</f>
        <v>396762.09953102696</v>
      </c>
      <c r="E100" s="329" t="s">
        <v>321</v>
      </c>
      <c r="L100" s="19"/>
      <c r="M100" s="371" t="s">
        <v>328</v>
      </c>
      <c r="N100" s="371" t="str">
        <f>M100 &amp; " per Share"</f>
        <v>Equity Value per Share</v>
      </c>
      <c r="O100" s="371" t="s">
        <v>329</v>
      </c>
    </row>
    <row r="101" spans="2:18" x14ac:dyDescent="0.25">
      <c r="B101" s="58"/>
      <c r="C101" s="284" t="s">
        <v>605</v>
      </c>
      <c r="D101" s="25">
        <f ca="1">M46</f>
        <v>11824</v>
      </c>
      <c r="L101" s="19"/>
      <c r="M101" s="359">
        <v>400000</v>
      </c>
      <c r="N101" s="358">
        <f t="shared" ref="N101:N106" si="37">M101 / $D$154</f>
        <v>0.99748838879505919</v>
      </c>
      <c r="O101" s="357">
        <f t="array" ref="O101:O106">FREQUENCY(D117:D617, M101:M106) / COUNT(D117:D617)</f>
        <v>3.9920159680638723E-2</v>
      </c>
    </row>
    <row r="102" spans="2:18" x14ac:dyDescent="0.25">
      <c r="B102" s="58"/>
      <c r="C102" s="283" t="s">
        <v>323</v>
      </c>
      <c r="D102" s="25">
        <f ca="1">D101 + D100</f>
        <v>408586.09953102696</v>
      </c>
      <c r="L102" s="19"/>
      <c r="M102" s="359">
        <f>M101 + 2500</f>
        <v>402500</v>
      </c>
      <c r="N102" s="358">
        <f t="shared" si="37"/>
        <v>1.0037226912250283</v>
      </c>
      <c r="O102" s="357">
        <v>8.3832335329341312E-2</v>
      </c>
    </row>
    <row r="103" spans="2:18" x14ac:dyDescent="0.25">
      <c r="B103" s="58"/>
      <c r="C103" s="285" t="s">
        <v>324</v>
      </c>
      <c r="D103" s="25">
        <v>0</v>
      </c>
      <c r="L103" s="19"/>
      <c r="M103" s="359">
        <f>M102 + 2500</f>
        <v>405000</v>
      </c>
      <c r="N103" s="358">
        <f t="shared" si="37"/>
        <v>1.0099569936549975</v>
      </c>
      <c r="O103" s="357">
        <v>0.15768463073852296</v>
      </c>
    </row>
    <row r="104" spans="2:18" x14ac:dyDescent="0.25">
      <c r="B104" s="58"/>
      <c r="C104" s="27" t="s">
        <v>330</v>
      </c>
      <c r="D104" s="314">
        <f>AVERAGE(D117:D617)</f>
        <v>407046.83777911903</v>
      </c>
      <c r="L104" s="19"/>
      <c r="M104" s="359">
        <f>M103 + 2500</f>
        <v>407500</v>
      </c>
      <c r="N104" s="358">
        <f t="shared" si="37"/>
        <v>1.0161912960849666</v>
      </c>
      <c r="O104" s="357">
        <v>0.25748502994011974</v>
      </c>
    </row>
    <row r="105" spans="2:18" x14ac:dyDescent="0.25">
      <c r="B105" s="58"/>
      <c r="C105" s="334" t="s">
        <v>253</v>
      </c>
      <c r="D105" s="247">
        <f ca="1">SUMIFS(INDIRECT("'" &amp; $B$2 &amp; "'!" &amp; M$2), INDIRECT("'" &amp; $B$2 &amp; "'!$A:$A"), $C105)</f>
        <v>24299.431</v>
      </c>
      <c r="L105" s="19"/>
      <c r="M105" s="359">
        <f>M104 + 2500</f>
        <v>410000</v>
      </c>
      <c r="N105" s="358">
        <f t="shared" si="37"/>
        <v>1.0224255985149358</v>
      </c>
      <c r="O105" s="357">
        <v>0.24151696606786427</v>
      </c>
    </row>
    <row r="106" spans="2:18" x14ac:dyDescent="0.25">
      <c r="B106" s="58"/>
      <c r="C106" s="27" t="s">
        <v>331</v>
      </c>
      <c r="D106" s="291">
        <f ca="1">D104 / D$105</f>
        <v>16.751290916199601</v>
      </c>
      <c r="L106" s="19"/>
      <c r="M106" s="359">
        <f>M105 + 2500</f>
        <v>412500</v>
      </c>
      <c r="N106" s="358">
        <f t="shared" si="37"/>
        <v>1.0286599009449049</v>
      </c>
      <c r="O106" s="357">
        <v>0.14770459081836326</v>
      </c>
    </row>
    <row r="107" spans="2:18" outlineLevel="1" x14ac:dyDescent="0.25">
      <c r="C107" s="249" t="s">
        <v>332</v>
      </c>
      <c r="D107" s="336">
        <v>8.31</v>
      </c>
      <c r="E107" s="372" t="str">
        <f ca="1">IF(D106 / D107 - 1 &lt; 0, "Overvalued", "Undervalued") &amp; " by " &amp; TEXT(ABS(D106 / D107 - 1), "#.0%")</f>
        <v>Undervalued by 101.6%</v>
      </c>
      <c r="L107" s="19"/>
      <c r="M107" s="19"/>
      <c r="N107" s="19"/>
      <c r="O107" s="19"/>
    </row>
    <row r="108" spans="2:18" x14ac:dyDescent="0.25">
      <c r="B108" s="58"/>
      <c r="D108"/>
      <c r="L108" s="19"/>
      <c r="M108" s="19"/>
      <c r="N108" s="19"/>
      <c r="O108" s="19"/>
    </row>
    <row r="109" spans="2:18" hidden="1" outlineLevel="1" x14ac:dyDescent="0.25">
      <c r="B109" s="58"/>
      <c r="C109" s="249" t="str">
        <f>"95% Confidence: " &amp; C114</f>
        <v>95% Confidence: Equity value</v>
      </c>
      <c r="D109" s="280">
        <f>_xlfn.PERCENTILE.INC(D117:D617, 0.05)</f>
        <v>400696.66001608706</v>
      </c>
      <c r="L109" s="19"/>
      <c r="M109" s="19"/>
      <c r="N109" s="19"/>
      <c r="O109" s="19"/>
    </row>
    <row r="110" spans="2:18" customFormat="1" hidden="1" outlineLevel="1" x14ac:dyDescent="0.25">
      <c r="C110" s="249" t="str">
        <f>"95% Confidence: " &amp; C115</f>
        <v>95% Confidence: Equity value per share</v>
      </c>
      <c r="D110" s="281">
        <f>D109 / D$194</f>
        <v>1.001998118887711</v>
      </c>
      <c r="E110" s="347">
        <f ca="1">D106 / D107 - 1</f>
        <v>1.0157991475571118</v>
      </c>
      <c r="M110" s="25"/>
      <c r="N110" s="25"/>
      <c r="O110" s="25"/>
    </row>
    <row r="111" spans="2:18" customFormat="1" hidden="1" outlineLevel="1" x14ac:dyDescent="0.25"/>
    <row r="112" spans="2:18" customFormat="1" collapsed="1" x14ac:dyDescent="0.25">
      <c r="C112" s="337" t="s">
        <v>333</v>
      </c>
      <c r="D112" s="361" t="s">
        <v>1157</v>
      </c>
      <c r="M112" s="25"/>
      <c r="N112" s="25"/>
      <c r="O112" s="25"/>
    </row>
    <row r="113" spans="2:16" hidden="1" outlineLevel="1" x14ac:dyDescent="0.25">
      <c r="B113" s="58"/>
      <c r="L113" s="19"/>
      <c r="M113" s="19"/>
      <c r="N113" s="19"/>
      <c r="O113" s="19"/>
    </row>
    <row r="114" spans="2:16" hidden="1" outlineLevel="1" x14ac:dyDescent="0.25">
      <c r="B114" s="58"/>
      <c r="C114" s="283" t="s">
        <v>325</v>
      </c>
      <c r="D114" s="314">
        <f ca="1">D103 + D102</f>
        <v>408586.09953102696</v>
      </c>
      <c r="L114" s="19"/>
      <c r="M114" s="19"/>
    </row>
    <row r="115" spans="2:16" hidden="1" outlineLevel="1" x14ac:dyDescent="0.25">
      <c r="B115" s="58"/>
      <c r="C115" s="285" t="s">
        <v>326</v>
      </c>
      <c r="D115" s="291">
        <f ca="1">D114 / D$105</f>
        <v>16.814636504493745</v>
      </c>
      <c r="L115" s="255"/>
    </row>
    <row r="116" spans="2:16" hidden="1" outlineLevel="1" x14ac:dyDescent="0.25">
      <c r="D116" s="247">
        <f ca="1">D114</f>
        <v>408586.09953102696</v>
      </c>
      <c r="L116" s="19"/>
      <c r="M116" s="19"/>
      <c r="O116"/>
      <c r="P116"/>
    </row>
    <row r="117" spans="2:16" hidden="1" outlineLevel="1" x14ac:dyDescent="0.25">
      <c r="C117">
        <v>0</v>
      </c>
      <c r="D117" s="25">
        <f t="dataTable" ref="D117:D617" dt2D="0" dtr="0" r1="C116" ca="1"/>
        <v>410231.91337956372</v>
      </c>
      <c r="L117" s="19"/>
      <c r="M117" s="19"/>
      <c r="O117"/>
      <c r="P117"/>
    </row>
    <row r="118" spans="2:16" hidden="1" outlineLevel="1" x14ac:dyDescent="0.25">
      <c r="C118" s="135">
        <v>1</v>
      </c>
      <c r="D118" s="25">
        <v>406149.8933017042</v>
      </c>
      <c r="L118" s="19"/>
      <c r="M118" s="19"/>
      <c r="O118"/>
      <c r="P118"/>
    </row>
    <row r="119" spans="2:16" hidden="1" outlineLevel="1" x14ac:dyDescent="0.25">
      <c r="C119" s="135">
        <v>2</v>
      </c>
      <c r="D119" s="25">
        <v>407084.62021129433</v>
      </c>
      <c r="L119" s="19"/>
      <c r="M119" s="19"/>
      <c r="O119"/>
      <c r="P119"/>
    </row>
    <row r="120" spans="2:16" hidden="1" outlineLevel="1" x14ac:dyDescent="0.25">
      <c r="C120" s="135">
        <v>3</v>
      </c>
      <c r="D120" s="25">
        <v>410057.43252337736</v>
      </c>
      <c r="L120" s="19"/>
      <c r="M120" s="19"/>
      <c r="O120"/>
      <c r="P120"/>
    </row>
    <row r="121" spans="2:16" hidden="1" outlineLevel="1" x14ac:dyDescent="0.25">
      <c r="C121" s="135">
        <v>4</v>
      </c>
      <c r="D121" s="25">
        <v>407110.01542835945</v>
      </c>
      <c r="L121" s="19"/>
      <c r="M121" s="19"/>
    </row>
    <row r="122" spans="2:16" hidden="1" outlineLevel="1" x14ac:dyDescent="0.25">
      <c r="C122" s="135">
        <v>5</v>
      </c>
      <c r="D122" s="25">
        <v>408682.31647596438</v>
      </c>
      <c r="L122" s="19"/>
      <c r="M122" s="19"/>
    </row>
    <row r="123" spans="2:16" hidden="1" outlineLevel="1" x14ac:dyDescent="0.25">
      <c r="C123" s="135">
        <v>6</v>
      </c>
      <c r="D123" s="25">
        <v>405056.31339648867</v>
      </c>
      <c r="L123" s="19"/>
      <c r="M123" s="19"/>
    </row>
    <row r="124" spans="2:16" hidden="1" outlineLevel="1" x14ac:dyDescent="0.25">
      <c r="C124" s="135">
        <v>7</v>
      </c>
      <c r="D124" s="25">
        <v>407302.36119078292</v>
      </c>
      <c r="L124" s="19"/>
      <c r="M124" s="19"/>
    </row>
    <row r="125" spans="2:16" hidden="1" outlineLevel="1" x14ac:dyDescent="0.25">
      <c r="C125" s="135">
        <v>8</v>
      </c>
      <c r="D125" s="25">
        <v>411434.72505297954</v>
      </c>
      <c r="L125" s="19"/>
      <c r="M125" s="19"/>
    </row>
    <row r="126" spans="2:16" hidden="1" outlineLevel="1" x14ac:dyDescent="0.25">
      <c r="C126" s="135">
        <v>9</v>
      </c>
      <c r="D126" s="25">
        <v>407925.83701135847</v>
      </c>
      <c r="L126" s="19"/>
      <c r="M126" s="19"/>
    </row>
    <row r="127" spans="2:16" hidden="1" outlineLevel="1" x14ac:dyDescent="0.25">
      <c r="C127" s="135">
        <v>10</v>
      </c>
      <c r="D127" s="25">
        <v>405604.25914217863</v>
      </c>
      <c r="L127" s="19"/>
      <c r="M127" s="19"/>
    </row>
    <row r="128" spans="2:16" hidden="1" outlineLevel="1" x14ac:dyDescent="0.25">
      <c r="C128" s="135">
        <v>11</v>
      </c>
      <c r="D128" s="25">
        <v>410664.82461642998</v>
      </c>
      <c r="L128" s="19"/>
      <c r="M128" s="19"/>
    </row>
    <row r="129" spans="3:13" hidden="1" outlineLevel="1" x14ac:dyDescent="0.25">
      <c r="C129" s="135">
        <v>12</v>
      </c>
      <c r="D129" s="25">
        <v>408995.62901651696</v>
      </c>
      <c r="L129" s="19"/>
      <c r="M129" s="19"/>
    </row>
    <row r="130" spans="3:13" hidden="1" outlineLevel="1" x14ac:dyDescent="0.25">
      <c r="C130" s="135">
        <v>13</v>
      </c>
      <c r="D130" s="25">
        <v>413299.39704400662</v>
      </c>
      <c r="L130" s="19"/>
      <c r="M130" s="19"/>
    </row>
    <row r="131" spans="3:13" hidden="1" outlineLevel="1" x14ac:dyDescent="0.25">
      <c r="C131" s="135">
        <v>14</v>
      </c>
      <c r="D131" s="25">
        <v>408074.41874234739</v>
      </c>
      <c r="L131" s="19"/>
      <c r="M131" s="19"/>
    </row>
    <row r="132" spans="3:13" hidden="1" outlineLevel="1" x14ac:dyDescent="0.25">
      <c r="C132" s="135">
        <v>15</v>
      </c>
      <c r="D132" s="25">
        <v>405120.33406976907</v>
      </c>
      <c r="L132" s="19"/>
      <c r="M132" s="19"/>
    </row>
    <row r="133" spans="3:13" hidden="1" outlineLevel="1" x14ac:dyDescent="0.25">
      <c r="C133" s="135">
        <v>16</v>
      </c>
      <c r="D133" s="25">
        <v>405597.04088262474</v>
      </c>
      <c r="L133" s="19"/>
      <c r="M133" s="19"/>
    </row>
    <row r="134" spans="3:13" hidden="1" outlineLevel="1" x14ac:dyDescent="0.25">
      <c r="C134" s="135">
        <v>17</v>
      </c>
      <c r="D134" s="25">
        <v>405877.97423737758</v>
      </c>
      <c r="L134" s="19"/>
      <c r="M134" s="19"/>
    </row>
    <row r="135" spans="3:13" hidden="1" outlineLevel="1" x14ac:dyDescent="0.25">
      <c r="C135" s="135">
        <v>18</v>
      </c>
      <c r="D135" s="25">
        <v>410473.66300259798</v>
      </c>
      <c r="L135" s="19"/>
      <c r="M135" s="19"/>
    </row>
    <row r="136" spans="3:13" hidden="1" outlineLevel="1" x14ac:dyDescent="0.25">
      <c r="C136" s="135">
        <v>19</v>
      </c>
      <c r="D136" s="25">
        <v>408106.01252556191</v>
      </c>
      <c r="L136" s="19"/>
      <c r="M136" s="19"/>
    </row>
    <row r="137" spans="3:13" hidden="1" outlineLevel="1" x14ac:dyDescent="0.25">
      <c r="C137" s="135">
        <v>20</v>
      </c>
      <c r="D137" s="25">
        <v>408920.74570222438</v>
      </c>
      <c r="L137" s="19"/>
      <c r="M137" s="19"/>
    </row>
    <row r="138" spans="3:13" hidden="1" outlineLevel="1" x14ac:dyDescent="0.25">
      <c r="C138" s="135">
        <v>21</v>
      </c>
      <c r="D138" s="25">
        <v>405742.15730217227</v>
      </c>
      <c r="L138" s="19"/>
      <c r="M138" s="19"/>
    </row>
    <row r="139" spans="3:13" hidden="1" outlineLevel="1" x14ac:dyDescent="0.25">
      <c r="C139" s="135">
        <v>22</v>
      </c>
      <c r="D139" s="25">
        <v>408172.12954720325</v>
      </c>
      <c r="L139" s="19"/>
      <c r="M139" s="19"/>
    </row>
    <row r="140" spans="3:13" hidden="1" outlineLevel="1" x14ac:dyDescent="0.25">
      <c r="C140" s="135">
        <v>23</v>
      </c>
      <c r="D140" s="25">
        <v>404309.7886249242</v>
      </c>
      <c r="L140" s="19"/>
      <c r="M140" s="19"/>
    </row>
    <row r="141" spans="3:13" hidden="1" outlineLevel="1" x14ac:dyDescent="0.25">
      <c r="C141" s="135">
        <v>24</v>
      </c>
      <c r="D141" s="25">
        <v>406848.48932072567</v>
      </c>
      <c r="L141" s="19"/>
      <c r="M141" s="19"/>
    </row>
    <row r="142" spans="3:13" hidden="1" outlineLevel="1" x14ac:dyDescent="0.25">
      <c r="C142" s="135">
        <v>25</v>
      </c>
      <c r="D142" s="25">
        <v>398534.05330406188</v>
      </c>
      <c r="L142" s="19"/>
      <c r="M142" s="19"/>
    </row>
    <row r="143" spans="3:13" hidden="1" outlineLevel="1" x14ac:dyDescent="0.25">
      <c r="C143" s="135">
        <v>26</v>
      </c>
      <c r="D143" s="25">
        <v>410191.25198882469</v>
      </c>
      <c r="L143" s="19"/>
      <c r="M143" s="19"/>
    </row>
    <row r="144" spans="3:13" hidden="1" outlineLevel="1" x14ac:dyDescent="0.25">
      <c r="C144" s="135">
        <v>27</v>
      </c>
      <c r="D144" s="25">
        <v>402959.43262815184</v>
      </c>
      <c r="L144" s="19"/>
      <c r="M144" s="19"/>
    </row>
    <row r="145" spans="3:13" hidden="1" outlineLevel="1" x14ac:dyDescent="0.25">
      <c r="C145" s="135">
        <v>28</v>
      </c>
      <c r="D145" s="25">
        <v>401649.46397946804</v>
      </c>
      <c r="L145" s="19"/>
      <c r="M145" s="19"/>
    </row>
    <row r="146" spans="3:13" hidden="1" outlineLevel="1" x14ac:dyDescent="0.25">
      <c r="C146" s="135">
        <v>29</v>
      </c>
      <c r="D146" s="25">
        <v>408689.80512264388</v>
      </c>
      <c r="L146" s="19"/>
      <c r="M146" s="19"/>
    </row>
    <row r="147" spans="3:13" hidden="1" outlineLevel="1" x14ac:dyDescent="0.25">
      <c r="C147" s="135">
        <v>30</v>
      </c>
      <c r="D147" s="25">
        <v>408843.4893470204</v>
      </c>
      <c r="L147" s="19"/>
      <c r="M147" s="19"/>
    </row>
    <row r="148" spans="3:13" hidden="1" outlineLevel="1" x14ac:dyDescent="0.25">
      <c r="C148" s="135">
        <v>31</v>
      </c>
      <c r="D148" s="25">
        <v>406571.50465739763</v>
      </c>
      <c r="L148" s="19"/>
      <c r="M148" s="19"/>
    </row>
    <row r="149" spans="3:13" hidden="1" outlineLevel="1" x14ac:dyDescent="0.25">
      <c r="C149" s="135">
        <v>32</v>
      </c>
      <c r="D149" s="25">
        <v>402063.8128871466</v>
      </c>
      <c r="L149" s="19"/>
      <c r="M149" s="19"/>
    </row>
    <row r="150" spans="3:13" hidden="1" outlineLevel="1" x14ac:dyDescent="0.25">
      <c r="C150" s="135">
        <v>33</v>
      </c>
      <c r="D150" s="25">
        <v>405431.3797818413</v>
      </c>
      <c r="L150" s="19"/>
      <c r="M150" s="19"/>
    </row>
    <row r="151" spans="3:13" hidden="1" outlineLevel="1" x14ac:dyDescent="0.25">
      <c r="C151" s="135">
        <v>34</v>
      </c>
      <c r="D151" s="25">
        <v>407204.468103919</v>
      </c>
      <c r="L151" s="19"/>
      <c r="M151" s="19"/>
    </row>
    <row r="152" spans="3:13" hidden="1" outlineLevel="1" x14ac:dyDescent="0.25">
      <c r="C152" s="135">
        <v>35</v>
      </c>
      <c r="D152" s="25">
        <v>403579.50314843468</v>
      </c>
      <c r="L152" s="19"/>
      <c r="M152" s="19"/>
    </row>
    <row r="153" spans="3:13" hidden="1" outlineLevel="1" x14ac:dyDescent="0.25">
      <c r="C153" s="135">
        <v>36</v>
      </c>
      <c r="D153" s="25">
        <v>404761.49532437953</v>
      </c>
      <c r="L153" s="19"/>
      <c r="M153" s="19"/>
    </row>
    <row r="154" spans="3:13" hidden="1" outlineLevel="1" x14ac:dyDescent="0.25">
      <c r="C154" s="135">
        <v>37</v>
      </c>
      <c r="D154" s="25">
        <v>401007.17411176075</v>
      </c>
      <c r="L154" s="19"/>
      <c r="M154" s="19"/>
    </row>
    <row r="155" spans="3:13" hidden="1" outlineLevel="1" x14ac:dyDescent="0.25">
      <c r="C155" s="135">
        <v>38</v>
      </c>
      <c r="D155" s="25">
        <v>404868.89618050156</v>
      </c>
      <c r="L155" s="19"/>
      <c r="M155" s="19"/>
    </row>
    <row r="156" spans="3:13" hidden="1" outlineLevel="1" x14ac:dyDescent="0.25">
      <c r="C156" s="135">
        <v>39</v>
      </c>
      <c r="D156" s="25">
        <v>404806.84455948166</v>
      </c>
      <c r="L156" s="19"/>
      <c r="M156" s="19"/>
    </row>
    <row r="157" spans="3:13" hidden="1" outlineLevel="1" x14ac:dyDescent="0.25">
      <c r="C157" s="135">
        <v>40</v>
      </c>
      <c r="D157" s="25">
        <v>405888.79816364683</v>
      </c>
      <c r="L157" s="19"/>
      <c r="M157" s="19"/>
    </row>
    <row r="158" spans="3:13" hidden="1" outlineLevel="1" x14ac:dyDescent="0.25">
      <c r="C158" s="135">
        <v>41</v>
      </c>
      <c r="D158" s="25">
        <v>413397.81456948922</v>
      </c>
      <c r="L158" s="19"/>
      <c r="M158" s="19"/>
    </row>
    <row r="159" spans="3:13" hidden="1" outlineLevel="1" x14ac:dyDescent="0.25">
      <c r="C159" s="135">
        <v>42</v>
      </c>
      <c r="D159" s="25">
        <v>402364.48391823837</v>
      </c>
      <c r="L159" s="19"/>
      <c r="M159" s="19"/>
    </row>
    <row r="160" spans="3:13" hidden="1" outlineLevel="1" x14ac:dyDescent="0.25">
      <c r="C160" s="135">
        <v>43</v>
      </c>
      <c r="D160" s="25">
        <v>411002.87411424471</v>
      </c>
      <c r="L160" s="19"/>
      <c r="M160" s="19"/>
    </row>
    <row r="161" spans="3:13" hidden="1" outlineLevel="1" x14ac:dyDescent="0.25">
      <c r="C161" s="135">
        <v>44</v>
      </c>
      <c r="D161" s="25">
        <v>409306.20654389693</v>
      </c>
      <c r="L161" s="19"/>
      <c r="M161" s="19"/>
    </row>
    <row r="162" spans="3:13" hidden="1" outlineLevel="1" x14ac:dyDescent="0.25">
      <c r="C162" s="135">
        <v>45</v>
      </c>
      <c r="D162" s="25">
        <v>409003.53852575604</v>
      </c>
      <c r="L162" s="19"/>
      <c r="M162" s="19"/>
    </row>
    <row r="163" spans="3:13" hidden="1" outlineLevel="1" x14ac:dyDescent="0.25">
      <c r="C163" s="135">
        <v>46</v>
      </c>
      <c r="D163" s="25">
        <v>406703.17107373779</v>
      </c>
      <c r="L163" s="19"/>
      <c r="M163" s="19"/>
    </row>
    <row r="164" spans="3:13" hidden="1" outlineLevel="1" x14ac:dyDescent="0.25">
      <c r="C164" s="135">
        <v>47</v>
      </c>
      <c r="D164" s="25">
        <v>406369.86552252289</v>
      </c>
      <c r="L164" s="19"/>
      <c r="M164" s="19"/>
    </row>
    <row r="165" spans="3:13" hidden="1" outlineLevel="1" x14ac:dyDescent="0.25">
      <c r="C165" s="135">
        <v>48</v>
      </c>
      <c r="D165" s="25">
        <v>402848.68383447226</v>
      </c>
      <c r="L165" s="19"/>
      <c r="M165" s="19"/>
    </row>
    <row r="166" spans="3:13" hidden="1" outlineLevel="1" x14ac:dyDescent="0.25">
      <c r="C166" s="135">
        <v>49</v>
      </c>
      <c r="D166" s="25">
        <v>408733.41824009619</v>
      </c>
      <c r="L166" s="19"/>
      <c r="M166" s="19"/>
    </row>
    <row r="167" spans="3:13" hidden="1" outlineLevel="1" x14ac:dyDescent="0.25">
      <c r="C167" s="135">
        <v>50</v>
      </c>
      <c r="D167" s="25">
        <v>407340.16894912341</v>
      </c>
      <c r="L167" s="19"/>
      <c r="M167" s="19"/>
    </row>
    <row r="168" spans="3:13" hidden="1" outlineLevel="1" x14ac:dyDescent="0.25">
      <c r="C168" s="135">
        <v>51</v>
      </c>
      <c r="D168" s="25">
        <v>410550.01955998561</v>
      </c>
      <c r="L168" s="19"/>
      <c r="M168" s="19"/>
    </row>
    <row r="169" spans="3:13" hidden="1" outlineLevel="1" x14ac:dyDescent="0.25">
      <c r="C169" s="135">
        <v>52</v>
      </c>
      <c r="D169" s="25">
        <v>405073.77917996212</v>
      </c>
      <c r="L169" s="19"/>
      <c r="M169" s="19"/>
    </row>
    <row r="170" spans="3:13" hidden="1" outlineLevel="1" x14ac:dyDescent="0.25">
      <c r="C170" s="135">
        <v>53</v>
      </c>
      <c r="D170" s="25">
        <v>411214.62373081734</v>
      </c>
      <c r="L170" s="19"/>
      <c r="M170" s="19"/>
    </row>
    <row r="171" spans="3:13" hidden="1" outlineLevel="1" x14ac:dyDescent="0.25">
      <c r="C171" s="135">
        <v>54</v>
      </c>
      <c r="D171" s="25">
        <v>398338.26868708339</v>
      </c>
      <c r="L171" s="19"/>
      <c r="M171" s="19"/>
    </row>
    <row r="172" spans="3:13" hidden="1" outlineLevel="1" x14ac:dyDescent="0.25">
      <c r="C172" s="135">
        <v>55</v>
      </c>
      <c r="D172" s="25">
        <v>396762.19781597308</v>
      </c>
      <c r="L172" s="19"/>
      <c r="M172" s="19"/>
    </row>
    <row r="173" spans="3:13" hidden="1" outlineLevel="1" x14ac:dyDescent="0.25">
      <c r="C173" s="135">
        <v>56</v>
      </c>
      <c r="D173" s="25">
        <v>406235.10989806079</v>
      </c>
      <c r="L173" s="19"/>
      <c r="M173" s="19"/>
    </row>
    <row r="174" spans="3:13" hidden="1" outlineLevel="1" x14ac:dyDescent="0.25">
      <c r="C174" s="135">
        <v>57</v>
      </c>
      <c r="D174" s="25">
        <v>406726.62932239368</v>
      </c>
      <c r="L174" s="19"/>
      <c r="M174" s="19"/>
    </row>
    <row r="175" spans="3:13" hidden="1" outlineLevel="1" x14ac:dyDescent="0.25">
      <c r="C175" s="135">
        <v>58</v>
      </c>
      <c r="D175" s="25">
        <v>406813.81915043283</v>
      </c>
      <c r="L175" s="19"/>
      <c r="M175" s="19"/>
    </row>
    <row r="176" spans="3:13" hidden="1" outlineLevel="1" x14ac:dyDescent="0.25">
      <c r="C176" s="135">
        <v>59</v>
      </c>
      <c r="D176" s="25">
        <v>403041.75671309815</v>
      </c>
      <c r="L176" s="19"/>
      <c r="M176" s="19"/>
    </row>
    <row r="177" spans="3:13" hidden="1" outlineLevel="1" x14ac:dyDescent="0.25">
      <c r="C177" s="135">
        <v>60</v>
      </c>
      <c r="D177" s="25">
        <v>409481.69685275783</v>
      </c>
      <c r="L177" s="19"/>
      <c r="M177" s="19"/>
    </row>
    <row r="178" spans="3:13" hidden="1" outlineLevel="1" x14ac:dyDescent="0.25">
      <c r="C178" s="135">
        <v>61</v>
      </c>
      <c r="D178" s="25">
        <v>410336.13839981292</v>
      </c>
      <c r="L178" s="19"/>
      <c r="M178" s="19"/>
    </row>
    <row r="179" spans="3:13" hidden="1" outlineLevel="1" x14ac:dyDescent="0.25">
      <c r="C179" s="135">
        <v>62</v>
      </c>
      <c r="D179" s="25">
        <v>405269.1513465562</v>
      </c>
      <c r="L179" s="19"/>
      <c r="M179" s="19"/>
    </row>
    <row r="180" spans="3:13" hidden="1" outlineLevel="1" x14ac:dyDescent="0.25">
      <c r="C180" s="135">
        <v>63</v>
      </c>
      <c r="D180" s="25">
        <v>413018.63646431157</v>
      </c>
      <c r="L180" s="19"/>
      <c r="M180" s="19"/>
    </row>
    <row r="181" spans="3:13" hidden="1" outlineLevel="1" x14ac:dyDescent="0.25">
      <c r="C181" s="135">
        <v>64</v>
      </c>
      <c r="D181" s="25">
        <v>403320.59377007186</v>
      </c>
      <c r="L181" s="19"/>
      <c r="M181" s="19"/>
    </row>
    <row r="182" spans="3:13" hidden="1" outlineLevel="1" x14ac:dyDescent="0.25">
      <c r="C182" s="135">
        <v>65</v>
      </c>
      <c r="D182" s="25">
        <v>402451.99489799386</v>
      </c>
      <c r="L182" s="19"/>
      <c r="M182" s="19"/>
    </row>
    <row r="183" spans="3:13" hidden="1" outlineLevel="1" x14ac:dyDescent="0.25">
      <c r="C183" s="135">
        <v>66</v>
      </c>
      <c r="D183" s="25">
        <v>409863.49643852818</v>
      </c>
      <c r="L183" s="19"/>
      <c r="M183" s="19"/>
    </row>
    <row r="184" spans="3:13" hidden="1" outlineLevel="1" x14ac:dyDescent="0.25">
      <c r="C184" s="135">
        <v>67</v>
      </c>
      <c r="D184" s="25">
        <v>406007.37389048748</v>
      </c>
      <c r="L184" s="19"/>
      <c r="M184" s="19"/>
    </row>
    <row r="185" spans="3:13" hidden="1" outlineLevel="1" x14ac:dyDescent="0.25">
      <c r="C185" s="135">
        <v>68</v>
      </c>
      <c r="D185" s="25">
        <v>409253.63732836716</v>
      </c>
      <c r="L185" s="19"/>
      <c r="M185" s="19"/>
    </row>
    <row r="186" spans="3:13" hidden="1" outlineLevel="1" x14ac:dyDescent="0.25">
      <c r="C186" s="135">
        <v>69</v>
      </c>
      <c r="D186" s="25">
        <v>402851.0050655767</v>
      </c>
      <c r="L186" s="19"/>
      <c r="M186" s="19"/>
    </row>
    <row r="187" spans="3:13" hidden="1" outlineLevel="1" x14ac:dyDescent="0.25">
      <c r="C187" s="135">
        <v>70</v>
      </c>
      <c r="D187" s="25">
        <v>411173.3010363733</v>
      </c>
      <c r="L187" s="19"/>
      <c r="M187" s="19"/>
    </row>
    <row r="188" spans="3:13" hidden="1" outlineLevel="1" x14ac:dyDescent="0.25">
      <c r="C188" s="135">
        <v>71</v>
      </c>
      <c r="D188" s="25">
        <v>410791.97970044467</v>
      </c>
      <c r="L188" s="19"/>
      <c r="M188" s="19"/>
    </row>
    <row r="189" spans="3:13" hidden="1" outlineLevel="1" x14ac:dyDescent="0.25">
      <c r="C189" s="135">
        <v>72</v>
      </c>
      <c r="D189" s="25">
        <v>406362.86981982749</v>
      </c>
      <c r="L189" s="19"/>
      <c r="M189" s="19"/>
    </row>
    <row r="190" spans="3:13" hidden="1" outlineLevel="1" x14ac:dyDescent="0.25">
      <c r="C190" s="135">
        <v>73</v>
      </c>
      <c r="D190" s="25">
        <v>405334.90217349614</v>
      </c>
      <c r="L190" s="19"/>
      <c r="M190" s="19"/>
    </row>
    <row r="191" spans="3:13" hidden="1" outlineLevel="1" x14ac:dyDescent="0.25">
      <c r="C191" s="135">
        <v>74</v>
      </c>
      <c r="D191" s="25">
        <v>408117.04724371136</v>
      </c>
      <c r="L191" s="19"/>
      <c r="M191" s="19"/>
    </row>
    <row r="192" spans="3:13" hidden="1" outlineLevel="1" x14ac:dyDescent="0.25">
      <c r="C192" s="135">
        <v>75</v>
      </c>
      <c r="D192" s="25">
        <v>402824.20273708756</v>
      </c>
      <c r="L192" s="19"/>
      <c r="M192" s="19"/>
    </row>
    <row r="193" spans="3:13" hidden="1" outlineLevel="1" x14ac:dyDescent="0.25">
      <c r="C193" s="135">
        <v>76</v>
      </c>
      <c r="D193" s="25">
        <v>400152.98697003379</v>
      </c>
      <c r="L193" s="19"/>
      <c r="M193" s="19"/>
    </row>
    <row r="194" spans="3:13" hidden="1" outlineLevel="1" x14ac:dyDescent="0.25">
      <c r="C194" s="135">
        <v>77</v>
      </c>
      <c r="D194" s="25">
        <v>399897.61703434016</v>
      </c>
      <c r="L194" s="19"/>
      <c r="M194" s="19"/>
    </row>
    <row r="195" spans="3:13" hidden="1" outlineLevel="1" x14ac:dyDescent="0.25">
      <c r="C195" s="135">
        <v>78</v>
      </c>
      <c r="D195" s="25">
        <v>398909.96982342267</v>
      </c>
      <c r="L195" s="19"/>
      <c r="M195" s="19"/>
    </row>
    <row r="196" spans="3:13" hidden="1" outlineLevel="1" x14ac:dyDescent="0.25">
      <c r="C196" s="135">
        <v>79</v>
      </c>
      <c r="D196" s="25">
        <v>406611.99249740411</v>
      </c>
      <c r="L196" s="19"/>
      <c r="M196" s="19"/>
    </row>
    <row r="197" spans="3:13" hidden="1" outlineLevel="1" x14ac:dyDescent="0.25">
      <c r="C197" s="135">
        <v>80</v>
      </c>
      <c r="D197" s="25">
        <v>412205.58405961876</v>
      </c>
      <c r="L197" s="19"/>
      <c r="M197" s="19"/>
    </row>
    <row r="198" spans="3:13" hidden="1" outlineLevel="1" x14ac:dyDescent="0.25">
      <c r="C198" s="135">
        <v>81</v>
      </c>
      <c r="D198" s="25">
        <v>406100.98480068927</v>
      </c>
      <c r="L198" s="19"/>
      <c r="M198" s="19"/>
    </row>
    <row r="199" spans="3:13" hidden="1" outlineLevel="1" x14ac:dyDescent="0.25">
      <c r="C199" s="135">
        <v>82</v>
      </c>
      <c r="D199" s="25">
        <v>399976.75896499888</v>
      </c>
      <c r="L199" s="19"/>
      <c r="M199" s="19"/>
    </row>
    <row r="200" spans="3:13" hidden="1" outlineLevel="1" x14ac:dyDescent="0.25">
      <c r="C200" s="135">
        <v>83</v>
      </c>
      <c r="D200" s="25">
        <v>409500.89182398672</v>
      </c>
      <c r="L200" s="19"/>
      <c r="M200" s="19"/>
    </row>
    <row r="201" spans="3:13" hidden="1" outlineLevel="1" x14ac:dyDescent="0.25">
      <c r="C201" s="135">
        <v>84</v>
      </c>
      <c r="D201" s="25">
        <v>401537.43531175639</v>
      </c>
      <c r="L201" s="19"/>
      <c r="M201" s="19"/>
    </row>
    <row r="202" spans="3:13" hidden="1" outlineLevel="1" x14ac:dyDescent="0.25">
      <c r="C202" s="135">
        <v>85</v>
      </c>
      <c r="D202" s="25">
        <v>405910.47401340032</v>
      </c>
      <c r="L202" s="19"/>
      <c r="M202" s="19"/>
    </row>
    <row r="203" spans="3:13" hidden="1" outlineLevel="1" x14ac:dyDescent="0.25">
      <c r="C203" s="135">
        <v>86</v>
      </c>
      <c r="D203" s="25">
        <v>402712.90340449102</v>
      </c>
      <c r="L203" s="19"/>
      <c r="M203" s="19"/>
    </row>
    <row r="204" spans="3:13" hidden="1" outlineLevel="1" x14ac:dyDescent="0.25">
      <c r="C204" s="135">
        <v>87</v>
      </c>
      <c r="D204" s="25">
        <v>400112.64999832411</v>
      </c>
      <c r="L204" s="19"/>
      <c r="M204" s="19"/>
    </row>
    <row r="205" spans="3:13" hidden="1" outlineLevel="1" x14ac:dyDescent="0.25">
      <c r="C205" s="135">
        <v>88</v>
      </c>
      <c r="D205" s="25">
        <v>411311.44948148832</v>
      </c>
      <c r="L205" s="19"/>
      <c r="M205" s="19"/>
    </row>
    <row r="206" spans="3:13" hidden="1" outlineLevel="1" x14ac:dyDescent="0.25">
      <c r="C206" s="135">
        <v>89</v>
      </c>
      <c r="D206" s="25">
        <v>398553.11834447598</v>
      </c>
      <c r="L206" s="19"/>
      <c r="M206" s="19"/>
    </row>
    <row r="207" spans="3:13" hidden="1" outlineLevel="1" x14ac:dyDescent="0.25">
      <c r="C207" s="135">
        <v>90</v>
      </c>
      <c r="D207" s="25">
        <v>405482.55702633277</v>
      </c>
      <c r="L207" s="19"/>
      <c r="M207" s="19"/>
    </row>
    <row r="208" spans="3:13" hidden="1" outlineLevel="1" x14ac:dyDescent="0.25">
      <c r="C208" s="135">
        <v>91</v>
      </c>
      <c r="D208" s="25">
        <v>411949.31405494042</v>
      </c>
      <c r="L208" s="19"/>
      <c r="M208" s="19"/>
    </row>
    <row r="209" spans="3:13" hidden="1" outlineLevel="1" x14ac:dyDescent="0.25">
      <c r="C209" s="135">
        <v>92</v>
      </c>
      <c r="D209" s="25">
        <v>406905.55476726987</v>
      </c>
      <c r="L209" s="19"/>
      <c r="M209" s="19"/>
    </row>
    <row r="210" spans="3:13" hidden="1" outlineLevel="1" x14ac:dyDescent="0.25">
      <c r="C210" s="135">
        <v>93</v>
      </c>
      <c r="D210" s="25">
        <v>409773.30900976498</v>
      </c>
      <c r="L210" s="19"/>
      <c r="M210" s="19"/>
    </row>
    <row r="211" spans="3:13" hidden="1" outlineLevel="1" x14ac:dyDescent="0.25">
      <c r="C211" s="135">
        <v>94</v>
      </c>
      <c r="D211" s="25">
        <v>406555.20093810145</v>
      </c>
      <c r="L211" s="19"/>
      <c r="M211" s="19"/>
    </row>
    <row r="212" spans="3:13" hidden="1" outlineLevel="1" x14ac:dyDescent="0.25">
      <c r="C212" s="135">
        <v>95</v>
      </c>
      <c r="D212" s="25">
        <v>406596.35624310881</v>
      </c>
      <c r="L212" s="19"/>
      <c r="M212" s="19"/>
    </row>
    <row r="213" spans="3:13" hidden="1" outlineLevel="1" x14ac:dyDescent="0.25">
      <c r="C213" s="135">
        <v>96</v>
      </c>
      <c r="D213" s="25">
        <v>408387.32081604621</v>
      </c>
      <c r="L213" s="19"/>
      <c r="M213" s="19"/>
    </row>
    <row r="214" spans="3:13" hidden="1" outlineLevel="1" x14ac:dyDescent="0.25">
      <c r="C214" s="135">
        <v>97</v>
      </c>
      <c r="D214" s="25">
        <v>404452.22094638617</v>
      </c>
      <c r="L214" s="19"/>
      <c r="M214" s="19"/>
    </row>
    <row r="215" spans="3:13" hidden="1" outlineLevel="1" x14ac:dyDescent="0.25">
      <c r="C215" s="135">
        <v>98</v>
      </c>
      <c r="D215" s="25">
        <v>404408.18889662763</v>
      </c>
      <c r="L215" s="19"/>
      <c r="M215" s="19"/>
    </row>
    <row r="216" spans="3:13" hidden="1" outlineLevel="1" x14ac:dyDescent="0.25">
      <c r="C216" s="135">
        <v>99</v>
      </c>
      <c r="D216" s="25">
        <v>405276.63930022903</v>
      </c>
      <c r="L216" s="19"/>
      <c r="M216" s="19"/>
    </row>
    <row r="217" spans="3:13" hidden="1" outlineLevel="1" x14ac:dyDescent="0.25">
      <c r="C217" s="135">
        <v>100</v>
      </c>
      <c r="D217" s="25">
        <v>403867.35000052623</v>
      </c>
      <c r="L217" s="19"/>
      <c r="M217" s="19"/>
    </row>
    <row r="218" spans="3:13" hidden="1" outlineLevel="1" x14ac:dyDescent="0.25">
      <c r="C218" s="135">
        <v>101</v>
      </c>
      <c r="D218" s="25">
        <v>409196.92066621262</v>
      </c>
      <c r="L218" s="19"/>
      <c r="M218" s="19"/>
    </row>
    <row r="219" spans="3:13" hidden="1" outlineLevel="1" x14ac:dyDescent="0.25">
      <c r="C219" s="135">
        <v>102</v>
      </c>
      <c r="D219" s="25">
        <v>404181.22726542549</v>
      </c>
      <c r="L219" s="19"/>
      <c r="M219" s="19"/>
    </row>
    <row r="220" spans="3:13" hidden="1" outlineLevel="1" x14ac:dyDescent="0.25">
      <c r="C220" s="135">
        <v>103</v>
      </c>
      <c r="D220" s="25">
        <v>410025.87633522</v>
      </c>
      <c r="L220" s="19"/>
      <c r="M220" s="19"/>
    </row>
    <row r="221" spans="3:13" hidden="1" outlineLevel="1" x14ac:dyDescent="0.25">
      <c r="C221" s="135">
        <v>104</v>
      </c>
      <c r="D221" s="25">
        <v>406830.41332964244</v>
      </c>
      <c r="L221" s="19"/>
      <c r="M221" s="19"/>
    </row>
    <row r="222" spans="3:13" hidden="1" outlineLevel="1" x14ac:dyDescent="0.25">
      <c r="C222" s="135">
        <v>105</v>
      </c>
      <c r="D222" s="25">
        <v>409343.943272034</v>
      </c>
      <c r="L222" s="19"/>
      <c r="M222" s="19"/>
    </row>
    <row r="223" spans="3:13" hidden="1" outlineLevel="1" x14ac:dyDescent="0.25">
      <c r="C223" s="135">
        <v>106</v>
      </c>
      <c r="D223" s="25">
        <v>412701.48219861166</v>
      </c>
      <c r="L223" s="19"/>
      <c r="M223" s="19"/>
    </row>
    <row r="224" spans="3:13" hidden="1" outlineLevel="1" x14ac:dyDescent="0.25">
      <c r="C224" s="135">
        <v>107</v>
      </c>
      <c r="D224" s="25">
        <v>409020.07091535616</v>
      </c>
      <c r="L224" s="19"/>
      <c r="M224" s="19"/>
    </row>
    <row r="225" spans="3:13" hidden="1" outlineLevel="1" x14ac:dyDescent="0.25">
      <c r="C225" s="135">
        <v>108</v>
      </c>
      <c r="D225" s="25">
        <v>411282.48499698139</v>
      </c>
      <c r="L225" s="19"/>
      <c r="M225" s="19"/>
    </row>
    <row r="226" spans="3:13" hidden="1" outlineLevel="1" x14ac:dyDescent="0.25">
      <c r="C226" s="135">
        <v>109</v>
      </c>
      <c r="D226" s="25">
        <v>407663.27879646647</v>
      </c>
      <c r="L226" s="19"/>
      <c r="M226" s="19"/>
    </row>
    <row r="227" spans="3:13" hidden="1" outlineLevel="1" x14ac:dyDescent="0.25">
      <c r="C227" s="135">
        <v>110</v>
      </c>
      <c r="D227" s="25">
        <v>405293.00296973065</v>
      </c>
      <c r="L227" s="19"/>
      <c r="M227" s="19"/>
    </row>
    <row r="228" spans="3:13" hidden="1" outlineLevel="1" x14ac:dyDescent="0.25">
      <c r="C228" s="135">
        <v>111</v>
      </c>
      <c r="D228" s="25">
        <v>407777.46130093158</v>
      </c>
      <c r="L228" s="19"/>
      <c r="M228" s="19"/>
    </row>
    <row r="229" spans="3:13" hidden="1" outlineLevel="1" x14ac:dyDescent="0.25">
      <c r="C229" s="135">
        <v>112</v>
      </c>
      <c r="D229" s="25">
        <v>399060.26041502238</v>
      </c>
      <c r="L229" s="19"/>
      <c r="M229" s="19"/>
    </row>
    <row r="230" spans="3:13" hidden="1" outlineLevel="1" x14ac:dyDescent="0.25">
      <c r="C230" s="135">
        <v>113</v>
      </c>
      <c r="D230" s="25">
        <v>408286.16533399239</v>
      </c>
      <c r="L230" s="19"/>
      <c r="M230" s="19"/>
    </row>
    <row r="231" spans="3:13" hidden="1" outlineLevel="1" x14ac:dyDescent="0.25">
      <c r="C231" s="135">
        <v>114</v>
      </c>
      <c r="D231" s="25">
        <v>406862.88522354839</v>
      </c>
      <c r="L231" s="19"/>
      <c r="M231" s="19"/>
    </row>
    <row r="232" spans="3:13" hidden="1" outlineLevel="1" x14ac:dyDescent="0.25">
      <c r="C232" s="135">
        <v>115</v>
      </c>
      <c r="D232" s="25">
        <v>416145.84476395574</v>
      </c>
      <c r="L232" s="19"/>
      <c r="M232" s="19"/>
    </row>
    <row r="233" spans="3:13" hidden="1" outlineLevel="1" x14ac:dyDescent="0.25">
      <c r="C233" s="135">
        <v>116</v>
      </c>
      <c r="D233" s="25">
        <v>411184.6528686274</v>
      </c>
      <c r="L233" s="19"/>
      <c r="M233" s="19"/>
    </row>
    <row r="234" spans="3:13" hidden="1" outlineLevel="1" x14ac:dyDescent="0.25">
      <c r="C234" s="135">
        <v>117</v>
      </c>
      <c r="D234" s="25">
        <v>405500.13111546129</v>
      </c>
      <c r="L234" s="19"/>
      <c r="M234" s="19"/>
    </row>
    <row r="235" spans="3:13" hidden="1" outlineLevel="1" x14ac:dyDescent="0.25">
      <c r="C235" s="135">
        <v>118</v>
      </c>
      <c r="D235" s="25">
        <v>402120.32778986002</v>
      </c>
      <c r="L235" s="19"/>
      <c r="M235" s="19"/>
    </row>
    <row r="236" spans="3:13" hidden="1" outlineLevel="1" x14ac:dyDescent="0.25">
      <c r="C236" s="135">
        <v>119</v>
      </c>
      <c r="D236" s="25">
        <v>411627.09633295238</v>
      </c>
      <c r="L236" s="19"/>
      <c r="M236" s="19"/>
    </row>
    <row r="237" spans="3:13" hidden="1" outlineLevel="1" x14ac:dyDescent="0.25">
      <c r="C237" s="135">
        <v>120</v>
      </c>
      <c r="D237" s="25">
        <v>403051.27909830981</v>
      </c>
      <c r="L237" s="19"/>
      <c r="M237" s="19"/>
    </row>
    <row r="238" spans="3:13" hidden="1" outlineLevel="1" x14ac:dyDescent="0.25">
      <c r="C238" s="135">
        <v>121</v>
      </c>
      <c r="D238" s="25">
        <v>411404.91003435239</v>
      </c>
      <c r="L238" s="19"/>
      <c r="M238" s="19"/>
    </row>
    <row r="239" spans="3:13" hidden="1" outlineLevel="1" x14ac:dyDescent="0.25">
      <c r="C239" s="135">
        <v>122</v>
      </c>
      <c r="D239" s="25">
        <v>412718.11800180457</v>
      </c>
      <c r="L239" s="19"/>
      <c r="M239" s="19"/>
    </row>
    <row r="240" spans="3:13" hidden="1" outlineLevel="1" x14ac:dyDescent="0.25">
      <c r="C240" s="135">
        <v>123</v>
      </c>
      <c r="D240" s="25">
        <v>407045.36236248066</v>
      </c>
      <c r="L240" s="19"/>
      <c r="M240" s="19"/>
    </row>
    <row r="241" spans="3:13" hidden="1" outlineLevel="1" x14ac:dyDescent="0.25">
      <c r="C241" s="135">
        <v>124</v>
      </c>
      <c r="D241" s="25">
        <v>405836.78297457035</v>
      </c>
      <c r="L241" s="19"/>
      <c r="M241" s="19"/>
    </row>
    <row r="242" spans="3:13" hidden="1" outlineLevel="1" x14ac:dyDescent="0.25">
      <c r="C242" s="135">
        <v>125</v>
      </c>
      <c r="D242" s="25">
        <v>408485.18475535285</v>
      </c>
      <c r="L242" s="19"/>
      <c r="M242" s="19"/>
    </row>
    <row r="243" spans="3:13" hidden="1" outlineLevel="1" x14ac:dyDescent="0.25">
      <c r="C243" s="135">
        <v>126</v>
      </c>
      <c r="D243" s="25">
        <v>409445.41506536328</v>
      </c>
      <c r="L243" s="19"/>
      <c r="M243" s="19"/>
    </row>
    <row r="244" spans="3:13" hidden="1" outlineLevel="1" x14ac:dyDescent="0.25">
      <c r="C244" s="135">
        <v>127</v>
      </c>
      <c r="D244" s="25">
        <v>405529.56133484677</v>
      </c>
      <c r="L244" s="19"/>
      <c r="M244" s="19"/>
    </row>
    <row r="245" spans="3:13" hidden="1" outlineLevel="1" x14ac:dyDescent="0.25">
      <c r="C245" s="135">
        <v>128</v>
      </c>
      <c r="D245" s="25">
        <v>407198.2797268483</v>
      </c>
      <c r="L245" s="19"/>
      <c r="M245" s="19"/>
    </row>
    <row r="246" spans="3:13" hidden="1" outlineLevel="1" x14ac:dyDescent="0.25">
      <c r="C246" s="135">
        <v>129</v>
      </c>
      <c r="D246" s="25">
        <v>405027.97618744895</v>
      </c>
      <c r="L246" s="19"/>
      <c r="M246" s="19"/>
    </row>
    <row r="247" spans="3:13" hidden="1" outlineLevel="1" x14ac:dyDescent="0.25">
      <c r="C247" s="135">
        <v>130</v>
      </c>
      <c r="D247" s="25">
        <v>408474.69148015871</v>
      </c>
      <c r="L247" s="19"/>
      <c r="M247" s="19"/>
    </row>
    <row r="248" spans="3:13" hidden="1" outlineLevel="1" x14ac:dyDescent="0.25">
      <c r="C248" s="135">
        <v>131</v>
      </c>
      <c r="D248" s="25">
        <v>407294.40648531163</v>
      </c>
      <c r="L248" s="19"/>
      <c r="M248" s="19"/>
    </row>
    <row r="249" spans="3:13" hidden="1" outlineLevel="1" x14ac:dyDescent="0.25">
      <c r="C249" s="135">
        <v>132</v>
      </c>
      <c r="D249" s="25">
        <v>406835.57433335733</v>
      </c>
      <c r="L249" s="19"/>
      <c r="M249" s="19"/>
    </row>
    <row r="250" spans="3:13" hidden="1" outlineLevel="1" x14ac:dyDescent="0.25">
      <c r="C250" s="135">
        <v>133</v>
      </c>
      <c r="D250" s="25">
        <v>405753.84344688995</v>
      </c>
      <c r="L250" s="19"/>
      <c r="M250" s="19"/>
    </row>
    <row r="251" spans="3:13" hidden="1" outlineLevel="1" x14ac:dyDescent="0.25">
      <c r="C251" s="135">
        <v>134</v>
      </c>
      <c r="D251" s="25">
        <v>403296.87937832705</v>
      </c>
      <c r="L251" s="19"/>
      <c r="M251" s="19"/>
    </row>
    <row r="252" spans="3:13" hidden="1" outlineLevel="1" x14ac:dyDescent="0.25">
      <c r="C252" s="135">
        <v>135</v>
      </c>
      <c r="D252" s="25">
        <v>410630.4268319495</v>
      </c>
      <c r="L252" s="19"/>
      <c r="M252" s="19"/>
    </row>
    <row r="253" spans="3:13" hidden="1" outlineLevel="1" x14ac:dyDescent="0.25">
      <c r="C253" s="135">
        <v>136</v>
      </c>
      <c r="D253" s="25">
        <v>410762.18786372803</v>
      </c>
      <c r="L253" s="19"/>
      <c r="M253" s="19"/>
    </row>
    <row r="254" spans="3:13" hidden="1" outlineLevel="1" x14ac:dyDescent="0.25">
      <c r="C254" s="135">
        <v>137</v>
      </c>
      <c r="D254" s="25">
        <v>402321.18079260626</v>
      </c>
      <c r="L254" s="19"/>
      <c r="M254" s="19"/>
    </row>
    <row r="255" spans="3:13" hidden="1" outlineLevel="1" x14ac:dyDescent="0.25">
      <c r="C255" s="135">
        <v>138</v>
      </c>
      <c r="D255" s="25">
        <v>410544.54417738167</v>
      </c>
      <c r="L255" s="19"/>
      <c r="M255" s="19"/>
    </row>
    <row r="256" spans="3:13" hidden="1" outlineLevel="1" x14ac:dyDescent="0.25">
      <c r="C256" s="135">
        <v>139</v>
      </c>
      <c r="D256" s="25">
        <v>406773.39118287642</v>
      </c>
      <c r="L256" s="19"/>
      <c r="M256" s="19"/>
    </row>
    <row r="257" spans="3:13" hidden="1" outlineLevel="1" x14ac:dyDescent="0.25">
      <c r="C257" s="135">
        <v>140</v>
      </c>
      <c r="D257" s="25">
        <v>409751.02959742618</v>
      </c>
      <c r="L257" s="19"/>
      <c r="M257" s="19"/>
    </row>
    <row r="258" spans="3:13" hidden="1" outlineLevel="1" x14ac:dyDescent="0.25">
      <c r="C258" s="135">
        <v>141</v>
      </c>
      <c r="D258" s="25">
        <v>406401.29074708355</v>
      </c>
      <c r="L258" s="19"/>
      <c r="M258" s="19"/>
    </row>
    <row r="259" spans="3:13" hidden="1" outlineLevel="1" x14ac:dyDescent="0.25">
      <c r="C259" s="135">
        <v>142</v>
      </c>
      <c r="D259" s="25">
        <v>402403.89023068693</v>
      </c>
      <c r="L259" s="19"/>
      <c r="M259" s="19"/>
    </row>
    <row r="260" spans="3:13" hidden="1" outlineLevel="1" x14ac:dyDescent="0.25">
      <c r="C260" s="135">
        <v>143</v>
      </c>
      <c r="D260" s="25">
        <v>404182.2143003802</v>
      </c>
      <c r="L260" s="19"/>
      <c r="M260" s="19"/>
    </row>
    <row r="261" spans="3:13" hidden="1" outlineLevel="1" x14ac:dyDescent="0.25">
      <c r="C261" s="135">
        <v>144</v>
      </c>
      <c r="D261" s="25">
        <v>405964.35215103877</v>
      </c>
      <c r="L261" s="19"/>
      <c r="M261" s="19"/>
    </row>
    <row r="262" spans="3:13" hidden="1" outlineLevel="1" x14ac:dyDescent="0.25">
      <c r="C262" s="135">
        <v>145</v>
      </c>
      <c r="D262" s="25">
        <v>411253.14465429034</v>
      </c>
      <c r="L262" s="19"/>
      <c r="M262" s="19"/>
    </row>
    <row r="263" spans="3:13" hidden="1" outlineLevel="1" x14ac:dyDescent="0.25">
      <c r="C263" s="135">
        <v>146</v>
      </c>
      <c r="D263" s="25">
        <v>409362.846705487</v>
      </c>
      <c r="L263" s="19"/>
      <c r="M263" s="19"/>
    </row>
    <row r="264" spans="3:13" hidden="1" outlineLevel="1" x14ac:dyDescent="0.25">
      <c r="C264" s="135">
        <v>147</v>
      </c>
      <c r="D264" s="25">
        <v>411145.5117223878</v>
      </c>
      <c r="L264" s="19"/>
      <c r="M264" s="19"/>
    </row>
    <row r="265" spans="3:13" hidden="1" outlineLevel="1" x14ac:dyDescent="0.25">
      <c r="C265" s="135">
        <v>148</v>
      </c>
      <c r="D265" s="25">
        <v>406093.28750209161</v>
      </c>
      <c r="L265" s="19"/>
      <c r="M265" s="19"/>
    </row>
    <row r="266" spans="3:13" hidden="1" outlineLevel="1" x14ac:dyDescent="0.25">
      <c r="C266" s="135">
        <v>149</v>
      </c>
      <c r="D266" s="25">
        <v>402075.04279471439</v>
      </c>
      <c r="L266" s="19"/>
      <c r="M266" s="19"/>
    </row>
    <row r="267" spans="3:13" hidden="1" outlineLevel="1" x14ac:dyDescent="0.25">
      <c r="C267" s="135">
        <v>150</v>
      </c>
      <c r="D267" s="25">
        <v>409154.98718416021</v>
      </c>
      <c r="L267" s="19"/>
      <c r="M267" s="19"/>
    </row>
    <row r="268" spans="3:13" hidden="1" outlineLevel="1" x14ac:dyDescent="0.25">
      <c r="C268" s="135">
        <v>151</v>
      </c>
      <c r="D268" s="25">
        <v>414499.87414174114</v>
      </c>
      <c r="L268" s="19"/>
      <c r="M268" s="19"/>
    </row>
    <row r="269" spans="3:13" hidden="1" outlineLevel="1" x14ac:dyDescent="0.25">
      <c r="C269" s="135">
        <v>152</v>
      </c>
      <c r="D269" s="25">
        <v>413825.9828679185</v>
      </c>
      <c r="L269" s="19"/>
      <c r="M269" s="19"/>
    </row>
    <row r="270" spans="3:13" hidden="1" outlineLevel="1" x14ac:dyDescent="0.25">
      <c r="C270" s="135">
        <v>153</v>
      </c>
      <c r="D270" s="25">
        <v>400861.114335422</v>
      </c>
      <c r="L270" s="19"/>
      <c r="M270" s="19"/>
    </row>
    <row r="271" spans="3:13" hidden="1" outlineLevel="1" x14ac:dyDescent="0.25">
      <c r="C271" s="135">
        <v>154</v>
      </c>
      <c r="D271" s="25">
        <v>409107.27683287213</v>
      </c>
      <c r="L271" s="19"/>
      <c r="M271" s="19"/>
    </row>
    <row r="272" spans="3:13" hidden="1" outlineLevel="1" x14ac:dyDescent="0.25">
      <c r="C272" s="135">
        <v>155</v>
      </c>
      <c r="D272" s="25">
        <v>403885.25506026205</v>
      </c>
      <c r="L272" s="19"/>
      <c r="M272" s="19"/>
    </row>
    <row r="273" spans="3:13" hidden="1" outlineLevel="1" x14ac:dyDescent="0.25">
      <c r="C273" s="135">
        <v>156</v>
      </c>
      <c r="D273" s="25">
        <v>415684.15556388494</v>
      </c>
      <c r="L273" s="19"/>
      <c r="M273" s="19"/>
    </row>
    <row r="274" spans="3:13" hidden="1" outlineLevel="1" x14ac:dyDescent="0.25">
      <c r="C274" s="135">
        <v>157</v>
      </c>
      <c r="D274" s="25">
        <v>414081.39591092692</v>
      </c>
      <c r="L274" s="19"/>
      <c r="M274" s="19"/>
    </row>
    <row r="275" spans="3:13" hidden="1" outlineLevel="1" x14ac:dyDescent="0.25">
      <c r="C275" s="135">
        <v>158</v>
      </c>
      <c r="D275" s="25">
        <v>407268.97113474354</v>
      </c>
      <c r="L275" s="19"/>
      <c r="M275" s="19"/>
    </row>
    <row r="276" spans="3:13" hidden="1" outlineLevel="1" x14ac:dyDescent="0.25">
      <c r="C276" s="135">
        <v>159</v>
      </c>
      <c r="D276" s="25">
        <v>405802.1994271141</v>
      </c>
      <c r="L276" s="19"/>
      <c r="M276" s="19"/>
    </row>
    <row r="277" spans="3:13" hidden="1" outlineLevel="1" x14ac:dyDescent="0.25">
      <c r="C277" s="135">
        <v>160</v>
      </c>
      <c r="D277" s="25">
        <v>409530.25696027494</v>
      </c>
      <c r="L277" s="19"/>
      <c r="M277" s="19"/>
    </row>
    <row r="278" spans="3:13" hidden="1" outlineLevel="1" x14ac:dyDescent="0.25">
      <c r="C278" s="135">
        <v>161</v>
      </c>
      <c r="D278" s="25">
        <v>408380.97058030829</v>
      </c>
      <c r="L278" s="19"/>
      <c r="M278" s="19"/>
    </row>
    <row r="279" spans="3:13" hidden="1" outlineLevel="1" x14ac:dyDescent="0.25">
      <c r="C279" s="135">
        <v>162</v>
      </c>
      <c r="D279" s="25">
        <v>402311.46020823315</v>
      </c>
      <c r="L279" s="19"/>
      <c r="M279" s="19"/>
    </row>
    <row r="280" spans="3:13" hidden="1" outlineLevel="1" x14ac:dyDescent="0.25">
      <c r="C280" s="135">
        <v>163</v>
      </c>
      <c r="D280" s="25">
        <v>402502.92281292519</v>
      </c>
      <c r="L280" s="19"/>
      <c r="M280" s="19"/>
    </row>
    <row r="281" spans="3:13" hidden="1" outlineLevel="1" x14ac:dyDescent="0.25">
      <c r="C281" s="135">
        <v>164</v>
      </c>
      <c r="D281" s="25">
        <v>402796.77093326551</v>
      </c>
      <c r="L281" s="19"/>
      <c r="M281" s="19"/>
    </row>
    <row r="282" spans="3:13" hidden="1" outlineLevel="1" x14ac:dyDescent="0.25">
      <c r="C282" s="135">
        <v>165</v>
      </c>
      <c r="D282" s="25">
        <v>411919.40274016565</v>
      </c>
      <c r="L282" s="19"/>
      <c r="M282" s="19"/>
    </row>
    <row r="283" spans="3:13" hidden="1" outlineLevel="1" x14ac:dyDescent="0.25">
      <c r="C283" s="135">
        <v>166</v>
      </c>
      <c r="D283" s="25">
        <v>416947.72459286719</v>
      </c>
      <c r="L283" s="19"/>
      <c r="M283" s="19"/>
    </row>
    <row r="284" spans="3:13" hidden="1" outlineLevel="1" x14ac:dyDescent="0.25">
      <c r="C284" s="135">
        <v>167</v>
      </c>
      <c r="D284" s="25">
        <v>407167.94892803667</v>
      </c>
      <c r="L284" s="19"/>
      <c r="M284" s="19"/>
    </row>
    <row r="285" spans="3:13" hidden="1" outlineLevel="1" x14ac:dyDescent="0.25">
      <c r="C285" s="135">
        <v>168</v>
      </c>
      <c r="D285" s="25">
        <v>407518.93936895725</v>
      </c>
      <c r="L285" s="19"/>
      <c r="M285" s="19"/>
    </row>
    <row r="286" spans="3:13" hidden="1" outlineLevel="1" x14ac:dyDescent="0.25">
      <c r="C286" s="135">
        <v>169</v>
      </c>
      <c r="D286" s="25">
        <v>408693.5542978443</v>
      </c>
      <c r="L286" s="19"/>
      <c r="M286" s="19"/>
    </row>
    <row r="287" spans="3:13" hidden="1" outlineLevel="1" x14ac:dyDescent="0.25">
      <c r="C287" s="135">
        <v>170</v>
      </c>
      <c r="D287" s="25">
        <v>401226.22997890302</v>
      </c>
      <c r="L287" s="19"/>
      <c r="M287" s="19"/>
    </row>
    <row r="288" spans="3:13" hidden="1" outlineLevel="1" x14ac:dyDescent="0.25">
      <c r="C288" s="135">
        <v>171</v>
      </c>
      <c r="D288" s="25">
        <v>403116.87962987676</v>
      </c>
      <c r="L288" s="19"/>
      <c r="M288" s="19"/>
    </row>
    <row r="289" spans="3:13" hidden="1" outlineLevel="1" x14ac:dyDescent="0.25">
      <c r="C289" s="135">
        <v>172</v>
      </c>
      <c r="D289" s="25">
        <v>407429.99064034777</v>
      </c>
      <c r="L289" s="19"/>
      <c r="M289" s="19"/>
    </row>
    <row r="290" spans="3:13" hidden="1" outlineLevel="1" x14ac:dyDescent="0.25">
      <c r="C290" s="135">
        <v>173</v>
      </c>
      <c r="D290" s="25">
        <v>402125.18761397043</v>
      </c>
      <c r="L290" s="19"/>
      <c r="M290" s="19"/>
    </row>
    <row r="291" spans="3:13" hidden="1" outlineLevel="1" x14ac:dyDescent="0.25">
      <c r="C291" s="135">
        <v>174</v>
      </c>
      <c r="D291" s="25">
        <v>411894.44379460672</v>
      </c>
      <c r="L291" s="19"/>
      <c r="M291" s="19"/>
    </row>
    <row r="292" spans="3:13" hidden="1" outlineLevel="1" x14ac:dyDescent="0.25">
      <c r="C292" s="135">
        <v>175</v>
      </c>
      <c r="D292" s="25">
        <v>404634.13939289079</v>
      </c>
      <c r="L292" s="19"/>
      <c r="M292" s="19"/>
    </row>
    <row r="293" spans="3:13" hidden="1" outlineLevel="1" x14ac:dyDescent="0.25">
      <c r="C293" s="135">
        <v>176</v>
      </c>
      <c r="D293" s="25">
        <v>404331.90297699533</v>
      </c>
      <c r="L293" s="19"/>
      <c r="M293" s="19"/>
    </row>
    <row r="294" spans="3:13" hidden="1" outlineLevel="1" x14ac:dyDescent="0.25">
      <c r="C294" s="135">
        <v>177</v>
      </c>
      <c r="D294" s="25">
        <v>412295.99435993319</v>
      </c>
      <c r="L294" s="19"/>
      <c r="M294" s="19"/>
    </row>
    <row r="295" spans="3:13" hidden="1" outlineLevel="1" x14ac:dyDescent="0.25">
      <c r="C295" s="135">
        <v>178</v>
      </c>
      <c r="D295" s="25">
        <v>410302.01670294406</v>
      </c>
      <c r="L295" s="19"/>
      <c r="M295" s="19"/>
    </row>
    <row r="296" spans="3:13" hidden="1" outlineLevel="1" x14ac:dyDescent="0.25">
      <c r="C296" s="135">
        <v>179</v>
      </c>
      <c r="D296" s="25">
        <v>408413.31113559008</v>
      </c>
      <c r="L296" s="19"/>
      <c r="M296" s="19"/>
    </row>
    <row r="297" spans="3:13" hidden="1" outlineLevel="1" x14ac:dyDescent="0.25">
      <c r="C297" s="135">
        <v>180</v>
      </c>
      <c r="D297" s="25">
        <v>401319.11140349368</v>
      </c>
      <c r="L297" s="19"/>
      <c r="M297" s="19"/>
    </row>
    <row r="298" spans="3:13" hidden="1" outlineLevel="1" x14ac:dyDescent="0.25">
      <c r="C298" s="135">
        <v>181</v>
      </c>
      <c r="D298" s="25">
        <v>407858.85865666677</v>
      </c>
      <c r="L298" s="19"/>
      <c r="M298" s="19"/>
    </row>
    <row r="299" spans="3:13" hidden="1" outlineLevel="1" x14ac:dyDescent="0.25">
      <c r="C299" s="135">
        <v>182</v>
      </c>
      <c r="D299" s="25">
        <v>405982.35667319619</v>
      </c>
      <c r="L299" s="19"/>
      <c r="M299" s="19"/>
    </row>
    <row r="300" spans="3:13" hidden="1" outlineLevel="1" x14ac:dyDescent="0.25">
      <c r="C300" s="135">
        <v>183</v>
      </c>
      <c r="D300" s="25">
        <v>411244.80362486665</v>
      </c>
      <c r="L300" s="19"/>
      <c r="M300" s="19"/>
    </row>
    <row r="301" spans="3:13" hidden="1" outlineLevel="1" x14ac:dyDescent="0.25">
      <c r="C301" s="135">
        <v>184</v>
      </c>
      <c r="D301" s="25">
        <v>397420.74516092171</v>
      </c>
      <c r="L301" s="19"/>
      <c r="M301" s="19"/>
    </row>
    <row r="302" spans="3:13" hidden="1" outlineLevel="1" x14ac:dyDescent="0.25">
      <c r="C302" s="135">
        <v>185</v>
      </c>
      <c r="D302" s="25">
        <v>403080.27810132655</v>
      </c>
      <c r="L302" s="19"/>
      <c r="M302" s="19"/>
    </row>
    <row r="303" spans="3:13" hidden="1" outlineLevel="1" x14ac:dyDescent="0.25">
      <c r="C303" s="135">
        <v>186</v>
      </c>
      <c r="D303" s="25">
        <v>412857.15613934689</v>
      </c>
      <c r="L303" s="19"/>
      <c r="M303" s="19"/>
    </row>
    <row r="304" spans="3:13" hidden="1" outlineLevel="1" x14ac:dyDescent="0.25">
      <c r="C304" s="135">
        <v>187</v>
      </c>
      <c r="D304" s="25">
        <v>412015.29015490861</v>
      </c>
      <c r="L304" s="19"/>
      <c r="M304" s="19"/>
    </row>
    <row r="305" spans="3:13" hidden="1" outlineLevel="1" x14ac:dyDescent="0.25">
      <c r="C305" s="135">
        <v>188</v>
      </c>
      <c r="D305" s="25">
        <v>411948.19771537202</v>
      </c>
      <c r="L305" s="19"/>
      <c r="M305" s="19"/>
    </row>
    <row r="306" spans="3:13" hidden="1" outlineLevel="1" x14ac:dyDescent="0.25">
      <c r="C306" s="135">
        <v>189</v>
      </c>
      <c r="D306" s="25">
        <v>402093.01539393247</v>
      </c>
      <c r="L306" s="19"/>
      <c r="M306" s="19"/>
    </row>
    <row r="307" spans="3:13" hidden="1" outlineLevel="1" x14ac:dyDescent="0.25">
      <c r="C307" s="135">
        <v>190</v>
      </c>
      <c r="D307" s="25">
        <v>398044.62555943709</v>
      </c>
      <c r="L307" s="19"/>
      <c r="M307" s="19"/>
    </row>
    <row r="308" spans="3:13" hidden="1" outlineLevel="1" x14ac:dyDescent="0.25">
      <c r="C308" s="135">
        <v>191</v>
      </c>
      <c r="D308" s="25">
        <v>407586.02784698142</v>
      </c>
      <c r="L308" s="19"/>
      <c r="M308" s="19"/>
    </row>
    <row r="309" spans="3:13" hidden="1" outlineLevel="1" x14ac:dyDescent="0.25">
      <c r="C309" s="135">
        <v>192</v>
      </c>
      <c r="D309" s="25">
        <v>409641.93851179985</v>
      </c>
      <c r="L309" s="19"/>
      <c r="M309" s="19"/>
    </row>
    <row r="310" spans="3:13" hidden="1" outlineLevel="1" x14ac:dyDescent="0.25">
      <c r="C310" s="135">
        <v>193</v>
      </c>
      <c r="D310" s="25">
        <v>405328.0756154175</v>
      </c>
      <c r="L310" s="19"/>
      <c r="M310" s="19"/>
    </row>
    <row r="311" spans="3:13" hidden="1" outlineLevel="1" x14ac:dyDescent="0.25">
      <c r="C311" s="135">
        <v>194</v>
      </c>
      <c r="D311" s="25">
        <v>405822.97403054038</v>
      </c>
      <c r="L311" s="19"/>
      <c r="M311" s="19"/>
    </row>
    <row r="312" spans="3:13" hidden="1" outlineLevel="1" x14ac:dyDescent="0.25">
      <c r="C312" s="135">
        <v>195</v>
      </c>
      <c r="D312" s="25">
        <v>407485.3803977482</v>
      </c>
      <c r="L312" s="19"/>
      <c r="M312" s="19"/>
    </row>
    <row r="313" spans="3:13" hidden="1" outlineLevel="1" x14ac:dyDescent="0.25">
      <c r="C313" s="135">
        <v>196</v>
      </c>
      <c r="D313" s="25">
        <v>404114.98251171113</v>
      </c>
      <c r="L313" s="19"/>
      <c r="M313" s="19"/>
    </row>
    <row r="314" spans="3:13" hidden="1" outlineLevel="1" x14ac:dyDescent="0.25">
      <c r="C314" s="135">
        <v>197</v>
      </c>
      <c r="D314" s="25">
        <v>411075.6433328389</v>
      </c>
      <c r="L314" s="19"/>
      <c r="M314" s="19"/>
    </row>
    <row r="315" spans="3:13" hidden="1" outlineLevel="1" x14ac:dyDescent="0.25">
      <c r="C315" s="135">
        <v>198</v>
      </c>
      <c r="D315" s="25">
        <v>406003.50429735862</v>
      </c>
      <c r="L315" s="19"/>
      <c r="M315" s="19"/>
    </row>
    <row r="316" spans="3:13" hidden="1" outlineLevel="1" x14ac:dyDescent="0.25">
      <c r="C316" s="135">
        <v>199</v>
      </c>
      <c r="D316" s="25">
        <v>406613.15627539839</v>
      </c>
      <c r="L316" s="19"/>
      <c r="M316" s="19"/>
    </row>
    <row r="317" spans="3:13" hidden="1" outlineLevel="1" x14ac:dyDescent="0.25">
      <c r="C317" s="135">
        <v>200</v>
      </c>
      <c r="D317" s="25">
        <v>402443.11316698743</v>
      </c>
      <c r="L317" s="19"/>
      <c r="M317" s="19"/>
    </row>
    <row r="318" spans="3:13" hidden="1" outlineLevel="1" x14ac:dyDescent="0.25">
      <c r="C318" s="135">
        <v>201</v>
      </c>
      <c r="D318" s="25">
        <v>409162.627462912</v>
      </c>
      <c r="L318" s="19"/>
      <c r="M318" s="19"/>
    </row>
    <row r="319" spans="3:13" hidden="1" outlineLevel="1" x14ac:dyDescent="0.25">
      <c r="C319" s="135">
        <v>202</v>
      </c>
      <c r="D319" s="25">
        <v>411613.51154547825</v>
      </c>
      <c r="L319" s="19"/>
      <c r="M319" s="19"/>
    </row>
    <row r="320" spans="3:13" hidden="1" outlineLevel="1" x14ac:dyDescent="0.25">
      <c r="C320" s="135">
        <v>203</v>
      </c>
      <c r="D320" s="25">
        <v>399568.16551403044</v>
      </c>
      <c r="L320" s="19"/>
      <c r="M320" s="19"/>
    </row>
    <row r="321" spans="3:13" hidden="1" outlineLevel="1" x14ac:dyDescent="0.25">
      <c r="C321" s="135">
        <v>204</v>
      </c>
      <c r="D321" s="25">
        <v>407747.14909743925</v>
      </c>
      <c r="L321" s="19"/>
      <c r="M321" s="19"/>
    </row>
    <row r="322" spans="3:13" hidden="1" outlineLevel="1" x14ac:dyDescent="0.25">
      <c r="C322" s="135">
        <v>205</v>
      </c>
      <c r="D322" s="25">
        <v>404827.23427177727</v>
      </c>
      <c r="L322" s="19"/>
      <c r="M322" s="19"/>
    </row>
    <row r="323" spans="3:13" hidden="1" outlineLevel="1" x14ac:dyDescent="0.25">
      <c r="C323" s="135">
        <v>206</v>
      </c>
      <c r="D323" s="25">
        <v>409621.48141499935</v>
      </c>
      <c r="L323" s="19"/>
      <c r="M323" s="19"/>
    </row>
    <row r="324" spans="3:13" hidden="1" outlineLevel="1" x14ac:dyDescent="0.25">
      <c r="C324" s="135">
        <v>207</v>
      </c>
      <c r="D324" s="25">
        <v>401694.85133688047</v>
      </c>
      <c r="L324" s="19"/>
      <c r="M324" s="19"/>
    </row>
    <row r="325" spans="3:13" hidden="1" outlineLevel="1" x14ac:dyDescent="0.25">
      <c r="C325" s="135">
        <v>208</v>
      </c>
      <c r="D325" s="25">
        <v>414050.03338808386</v>
      </c>
      <c r="L325" s="19"/>
      <c r="M325" s="19"/>
    </row>
    <row r="326" spans="3:13" hidden="1" outlineLevel="1" x14ac:dyDescent="0.25">
      <c r="C326" s="135">
        <v>209</v>
      </c>
      <c r="D326" s="25">
        <v>412920.5203868511</v>
      </c>
      <c r="L326" s="19"/>
      <c r="M326" s="19"/>
    </row>
    <row r="327" spans="3:13" hidden="1" outlineLevel="1" x14ac:dyDescent="0.25">
      <c r="C327" s="135">
        <v>210</v>
      </c>
      <c r="D327" s="25">
        <v>413330.99656617345</v>
      </c>
      <c r="L327" s="19"/>
      <c r="M327" s="19"/>
    </row>
    <row r="328" spans="3:13" hidden="1" outlineLevel="1" x14ac:dyDescent="0.25">
      <c r="C328" s="135">
        <v>211</v>
      </c>
      <c r="D328" s="25">
        <v>410456.577848699</v>
      </c>
      <c r="L328" s="19"/>
      <c r="M328" s="19"/>
    </row>
    <row r="329" spans="3:13" hidden="1" outlineLevel="1" x14ac:dyDescent="0.25">
      <c r="C329" s="135">
        <v>212</v>
      </c>
      <c r="D329" s="25">
        <v>413037.21330439893</v>
      </c>
      <c r="L329" s="19"/>
      <c r="M329" s="19"/>
    </row>
    <row r="330" spans="3:13" hidden="1" outlineLevel="1" x14ac:dyDescent="0.25">
      <c r="C330" s="135">
        <v>213</v>
      </c>
      <c r="D330" s="25">
        <v>409033.97566851776</v>
      </c>
      <c r="L330" s="19"/>
      <c r="M330" s="19"/>
    </row>
    <row r="331" spans="3:13" hidden="1" outlineLevel="1" x14ac:dyDescent="0.25">
      <c r="C331" s="135">
        <v>214</v>
      </c>
      <c r="D331" s="25">
        <v>410257.72770072462</v>
      </c>
      <c r="L331" s="19"/>
      <c r="M331" s="19"/>
    </row>
    <row r="332" spans="3:13" hidden="1" outlineLevel="1" x14ac:dyDescent="0.25">
      <c r="C332" s="135">
        <v>215</v>
      </c>
      <c r="D332" s="25">
        <v>405640.99842284143</v>
      </c>
      <c r="L332" s="19"/>
      <c r="M332" s="19"/>
    </row>
    <row r="333" spans="3:13" hidden="1" outlineLevel="1" x14ac:dyDescent="0.25">
      <c r="C333" s="135">
        <v>216</v>
      </c>
      <c r="D333" s="25">
        <v>410231.77488004242</v>
      </c>
      <c r="L333" s="19"/>
      <c r="M333" s="19"/>
    </row>
    <row r="334" spans="3:13" hidden="1" outlineLevel="1" x14ac:dyDescent="0.25">
      <c r="C334" s="135">
        <v>217</v>
      </c>
      <c r="D334" s="25">
        <v>406168.55422791309</v>
      </c>
      <c r="L334" s="19"/>
      <c r="M334" s="19"/>
    </row>
    <row r="335" spans="3:13" hidden="1" outlineLevel="1" x14ac:dyDescent="0.25">
      <c r="C335" s="135">
        <v>218</v>
      </c>
      <c r="D335" s="25">
        <v>404380.23678636609</v>
      </c>
      <c r="L335" s="19"/>
      <c r="M335" s="19"/>
    </row>
    <row r="336" spans="3:13" hidden="1" outlineLevel="1" x14ac:dyDescent="0.25">
      <c r="C336" s="135">
        <v>219</v>
      </c>
      <c r="D336" s="25">
        <v>411706.66740628937</v>
      </c>
      <c r="L336" s="19"/>
      <c r="M336" s="19"/>
    </row>
    <row r="337" spans="3:13" hidden="1" outlineLevel="1" x14ac:dyDescent="0.25">
      <c r="C337" s="135">
        <v>220</v>
      </c>
      <c r="D337" s="25">
        <v>403708.16539989307</v>
      </c>
      <c r="L337" s="19"/>
      <c r="M337" s="19"/>
    </row>
    <row r="338" spans="3:13" hidden="1" outlineLevel="1" x14ac:dyDescent="0.25">
      <c r="C338" s="135">
        <v>221</v>
      </c>
      <c r="D338" s="25">
        <v>404551.16471403034</v>
      </c>
      <c r="L338" s="19"/>
      <c r="M338" s="19"/>
    </row>
    <row r="339" spans="3:13" hidden="1" outlineLevel="1" x14ac:dyDescent="0.25">
      <c r="C339" s="135">
        <v>222</v>
      </c>
      <c r="D339" s="25">
        <v>400696.66001608706</v>
      </c>
      <c r="L339" s="19"/>
      <c r="M339" s="19"/>
    </row>
    <row r="340" spans="3:13" hidden="1" outlineLevel="1" x14ac:dyDescent="0.25">
      <c r="C340" s="135">
        <v>223</v>
      </c>
      <c r="D340" s="25">
        <v>404385.80486887763</v>
      </c>
      <c r="L340" s="19"/>
      <c r="M340" s="19"/>
    </row>
    <row r="341" spans="3:13" hidden="1" outlineLevel="1" x14ac:dyDescent="0.25">
      <c r="C341" s="135">
        <v>224</v>
      </c>
      <c r="D341" s="25">
        <v>410531.20145196072</v>
      </c>
      <c r="L341" s="19"/>
      <c r="M341" s="19"/>
    </row>
    <row r="342" spans="3:13" hidden="1" outlineLevel="1" x14ac:dyDescent="0.25">
      <c r="C342" s="135">
        <v>225</v>
      </c>
      <c r="D342" s="25">
        <v>407029.83260754525</v>
      </c>
      <c r="L342" s="19"/>
      <c r="M342" s="19"/>
    </row>
    <row r="343" spans="3:13" hidden="1" outlineLevel="1" x14ac:dyDescent="0.25">
      <c r="C343" s="135">
        <v>226</v>
      </c>
      <c r="D343" s="25">
        <v>409679.35637065332</v>
      </c>
      <c r="L343" s="19"/>
      <c r="M343" s="19"/>
    </row>
    <row r="344" spans="3:13" hidden="1" outlineLevel="1" x14ac:dyDescent="0.25">
      <c r="C344" s="135">
        <v>227</v>
      </c>
      <c r="D344" s="25">
        <v>407792.07192783005</v>
      </c>
      <c r="L344" s="19"/>
      <c r="M344" s="19"/>
    </row>
    <row r="345" spans="3:13" hidden="1" outlineLevel="1" x14ac:dyDescent="0.25">
      <c r="C345" s="135">
        <v>228</v>
      </c>
      <c r="D345" s="25">
        <v>414054.49611595122</v>
      </c>
      <c r="L345" s="19"/>
      <c r="M345" s="19"/>
    </row>
    <row r="346" spans="3:13" hidden="1" outlineLevel="1" x14ac:dyDescent="0.25">
      <c r="C346" s="135">
        <v>229</v>
      </c>
      <c r="D346" s="25">
        <v>400297.97347558016</v>
      </c>
      <c r="L346" s="19"/>
      <c r="M346" s="19"/>
    </row>
    <row r="347" spans="3:13" hidden="1" outlineLevel="1" x14ac:dyDescent="0.25">
      <c r="C347" s="135">
        <v>230</v>
      </c>
      <c r="D347" s="25">
        <v>408513.0811128369</v>
      </c>
      <c r="L347" s="19"/>
      <c r="M347" s="19"/>
    </row>
    <row r="348" spans="3:13" hidden="1" outlineLevel="1" x14ac:dyDescent="0.25">
      <c r="C348" s="135">
        <v>231</v>
      </c>
      <c r="D348" s="25">
        <v>408326.80178710853</v>
      </c>
      <c r="L348" s="19"/>
      <c r="M348" s="19"/>
    </row>
    <row r="349" spans="3:13" hidden="1" outlineLevel="1" x14ac:dyDescent="0.25">
      <c r="C349" s="135">
        <v>232</v>
      </c>
      <c r="D349" s="25">
        <v>407699.01013347699</v>
      </c>
      <c r="L349" s="19"/>
      <c r="M349" s="19"/>
    </row>
    <row r="350" spans="3:13" hidden="1" outlineLevel="1" x14ac:dyDescent="0.25">
      <c r="C350" s="135">
        <v>233</v>
      </c>
      <c r="D350" s="25">
        <v>403675.27787692309</v>
      </c>
      <c r="L350" s="19"/>
      <c r="M350" s="19"/>
    </row>
    <row r="351" spans="3:13" hidden="1" outlineLevel="1" x14ac:dyDescent="0.25">
      <c r="C351" s="135">
        <v>234</v>
      </c>
      <c r="D351" s="25">
        <v>402214.07243473432</v>
      </c>
      <c r="L351" s="19"/>
      <c r="M351" s="19"/>
    </row>
    <row r="352" spans="3:13" hidden="1" outlineLevel="1" x14ac:dyDescent="0.25">
      <c r="C352" s="135">
        <v>235</v>
      </c>
      <c r="D352" s="25">
        <v>408300.83250622824</v>
      </c>
      <c r="L352" s="19"/>
      <c r="M352" s="19"/>
    </row>
    <row r="353" spans="3:13" hidden="1" outlineLevel="1" x14ac:dyDescent="0.25">
      <c r="C353" s="135">
        <v>236</v>
      </c>
      <c r="D353" s="25">
        <v>413174.60779044585</v>
      </c>
      <c r="L353" s="19"/>
      <c r="M353" s="19"/>
    </row>
    <row r="354" spans="3:13" hidden="1" outlineLevel="1" x14ac:dyDescent="0.25">
      <c r="C354" s="135">
        <v>237</v>
      </c>
      <c r="D354" s="25">
        <v>411754.37990245305</v>
      </c>
      <c r="L354" s="19"/>
      <c r="M354" s="19"/>
    </row>
    <row r="355" spans="3:13" hidden="1" outlineLevel="1" x14ac:dyDescent="0.25">
      <c r="C355" s="135">
        <v>238</v>
      </c>
      <c r="D355" s="25">
        <v>408673.01871422603</v>
      </c>
      <c r="L355" s="19"/>
      <c r="M355" s="19"/>
    </row>
    <row r="356" spans="3:13" hidden="1" outlineLevel="1" x14ac:dyDescent="0.25">
      <c r="C356" s="135">
        <v>239</v>
      </c>
      <c r="D356" s="25">
        <v>405209.09441326733</v>
      </c>
      <c r="L356" s="19"/>
      <c r="M356" s="19"/>
    </row>
    <row r="357" spans="3:13" hidden="1" outlineLevel="1" x14ac:dyDescent="0.25">
      <c r="C357" s="135">
        <v>240</v>
      </c>
      <c r="D357" s="25">
        <v>409200.27234230738</v>
      </c>
      <c r="L357" s="19"/>
      <c r="M357" s="19"/>
    </row>
    <row r="358" spans="3:13" hidden="1" outlineLevel="1" x14ac:dyDescent="0.25">
      <c r="C358" s="135">
        <v>241</v>
      </c>
      <c r="D358" s="25">
        <v>402053.09725677705</v>
      </c>
      <c r="L358" s="19"/>
      <c r="M358" s="19"/>
    </row>
    <row r="359" spans="3:13" hidden="1" outlineLevel="1" x14ac:dyDescent="0.25">
      <c r="C359" s="135">
        <v>242</v>
      </c>
      <c r="D359" s="25">
        <v>399274.26569258596</v>
      </c>
      <c r="L359" s="19"/>
      <c r="M359" s="19"/>
    </row>
    <row r="360" spans="3:13" hidden="1" outlineLevel="1" x14ac:dyDescent="0.25">
      <c r="C360" s="135">
        <v>243</v>
      </c>
      <c r="D360" s="25">
        <v>407377.10595281009</v>
      </c>
      <c r="L360" s="19"/>
      <c r="M360" s="19"/>
    </row>
    <row r="361" spans="3:13" hidden="1" outlineLevel="1" x14ac:dyDescent="0.25">
      <c r="C361" s="135">
        <v>244</v>
      </c>
      <c r="D361" s="25">
        <v>407533.6038201091</v>
      </c>
      <c r="L361" s="19"/>
      <c r="M361" s="19"/>
    </row>
    <row r="362" spans="3:13" hidden="1" outlineLevel="1" x14ac:dyDescent="0.25">
      <c r="C362" s="135">
        <v>245</v>
      </c>
      <c r="D362" s="25">
        <v>403892.05106625799</v>
      </c>
      <c r="L362" s="19"/>
      <c r="M362" s="19"/>
    </row>
    <row r="363" spans="3:13" hidden="1" outlineLevel="1" x14ac:dyDescent="0.25">
      <c r="C363" s="135">
        <v>246</v>
      </c>
      <c r="D363" s="25">
        <v>411738.99981297244</v>
      </c>
      <c r="L363" s="19"/>
      <c r="M363" s="19"/>
    </row>
    <row r="364" spans="3:13" hidden="1" outlineLevel="1" x14ac:dyDescent="0.25">
      <c r="C364" s="135">
        <v>247</v>
      </c>
      <c r="D364" s="25">
        <v>403297.22231820511</v>
      </c>
      <c r="L364" s="19"/>
      <c r="M364" s="19"/>
    </row>
    <row r="365" spans="3:13" hidden="1" outlineLevel="1" x14ac:dyDescent="0.25">
      <c r="C365" s="135">
        <v>248</v>
      </c>
      <c r="D365" s="25">
        <v>408173.86627261329</v>
      </c>
      <c r="L365" s="19"/>
      <c r="M365" s="19"/>
    </row>
    <row r="366" spans="3:13" hidden="1" outlineLevel="1" x14ac:dyDescent="0.25">
      <c r="C366" s="135">
        <v>249</v>
      </c>
      <c r="D366" s="25">
        <v>405381.28943148168</v>
      </c>
      <c r="L366" s="19"/>
      <c r="M366" s="19"/>
    </row>
    <row r="367" spans="3:13" hidden="1" outlineLevel="1" x14ac:dyDescent="0.25">
      <c r="C367" s="135">
        <v>250</v>
      </c>
      <c r="D367" s="25">
        <v>415148.30880737212</v>
      </c>
      <c r="L367" s="19"/>
      <c r="M367" s="19"/>
    </row>
    <row r="368" spans="3:13" hidden="1" outlineLevel="1" x14ac:dyDescent="0.25">
      <c r="C368" s="135">
        <v>251</v>
      </c>
      <c r="D368" s="25">
        <v>402686.17963290977</v>
      </c>
      <c r="L368" s="19"/>
      <c r="M368" s="19"/>
    </row>
    <row r="369" spans="3:13" hidden="1" outlineLevel="1" x14ac:dyDescent="0.25">
      <c r="C369" s="135">
        <v>252</v>
      </c>
      <c r="D369" s="25">
        <v>402429.14553713507</v>
      </c>
      <c r="L369" s="19"/>
      <c r="M369" s="19"/>
    </row>
    <row r="370" spans="3:13" hidden="1" outlineLevel="1" x14ac:dyDescent="0.25">
      <c r="C370" s="135">
        <v>253</v>
      </c>
      <c r="D370" s="25">
        <v>399015.39837685594</v>
      </c>
      <c r="L370" s="19"/>
      <c r="M370" s="19"/>
    </row>
    <row r="371" spans="3:13" hidden="1" outlineLevel="1" x14ac:dyDescent="0.25">
      <c r="C371" s="135">
        <v>254</v>
      </c>
      <c r="D371" s="25">
        <v>402109.93665515201</v>
      </c>
      <c r="L371" s="19"/>
      <c r="M371" s="19"/>
    </row>
    <row r="372" spans="3:13" hidden="1" outlineLevel="1" x14ac:dyDescent="0.25">
      <c r="C372" s="135">
        <v>255</v>
      </c>
      <c r="D372" s="25">
        <v>406614.0072981625</v>
      </c>
      <c r="L372" s="19"/>
      <c r="M372" s="19"/>
    </row>
    <row r="373" spans="3:13" hidden="1" outlineLevel="1" x14ac:dyDescent="0.25">
      <c r="C373" s="135">
        <v>256</v>
      </c>
      <c r="D373" s="25">
        <v>403747.41620254691</v>
      </c>
      <c r="L373" s="19"/>
      <c r="M373" s="19"/>
    </row>
    <row r="374" spans="3:13" hidden="1" outlineLevel="1" x14ac:dyDescent="0.25">
      <c r="C374" s="135">
        <v>257</v>
      </c>
      <c r="D374" s="25">
        <v>409997.68067889533</v>
      </c>
      <c r="L374" s="19"/>
      <c r="M374" s="19"/>
    </row>
    <row r="375" spans="3:13" hidden="1" outlineLevel="1" x14ac:dyDescent="0.25">
      <c r="C375" s="135">
        <v>258</v>
      </c>
      <c r="D375" s="25">
        <v>405038.81745447405</v>
      </c>
      <c r="L375" s="19"/>
      <c r="M375" s="19"/>
    </row>
    <row r="376" spans="3:13" hidden="1" outlineLevel="1" x14ac:dyDescent="0.25">
      <c r="C376" s="135">
        <v>259</v>
      </c>
      <c r="D376" s="25">
        <v>405852.33633213118</v>
      </c>
      <c r="L376" s="19"/>
      <c r="M376" s="19"/>
    </row>
    <row r="377" spans="3:13" hidden="1" outlineLevel="1" x14ac:dyDescent="0.25">
      <c r="C377" s="135">
        <v>260</v>
      </c>
      <c r="D377" s="25">
        <v>403778.26627017499</v>
      </c>
      <c r="L377" s="19"/>
      <c r="M377" s="19"/>
    </row>
    <row r="378" spans="3:13" hidden="1" outlineLevel="1" x14ac:dyDescent="0.25">
      <c r="C378" s="135">
        <v>261</v>
      </c>
      <c r="D378" s="25">
        <v>401914.57310078933</v>
      </c>
      <c r="L378" s="19"/>
      <c r="M378" s="19"/>
    </row>
    <row r="379" spans="3:13" hidden="1" outlineLevel="1" x14ac:dyDescent="0.25">
      <c r="C379" s="135">
        <v>262</v>
      </c>
      <c r="D379" s="25">
        <v>407679.04093912343</v>
      </c>
      <c r="L379" s="19"/>
      <c r="M379" s="19"/>
    </row>
    <row r="380" spans="3:13" hidden="1" outlineLevel="1" x14ac:dyDescent="0.25">
      <c r="C380" s="135">
        <v>263</v>
      </c>
      <c r="D380" s="25">
        <v>409376.55485046981</v>
      </c>
      <c r="L380" s="19"/>
      <c r="M380" s="19"/>
    </row>
    <row r="381" spans="3:13" hidden="1" outlineLevel="1" x14ac:dyDescent="0.25">
      <c r="C381" s="135">
        <v>264</v>
      </c>
      <c r="D381" s="25">
        <v>399709.02396997984</v>
      </c>
      <c r="L381" s="19"/>
      <c r="M381" s="19"/>
    </row>
    <row r="382" spans="3:13" hidden="1" outlineLevel="1" x14ac:dyDescent="0.25">
      <c r="C382" s="135">
        <v>265</v>
      </c>
      <c r="D382" s="25">
        <v>407577.47549075901</v>
      </c>
      <c r="L382" s="19"/>
      <c r="M382" s="19"/>
    </row>
    <row r="383" spans="3:13" hidden="1" outlineLevel="1" x14ac:dyDescent="0.25">
      <c r="C383" s="135">
        <v>266</v>
      </c>
      <c r="D383" s="25">
        <v>405307.33092709689</v>
      </c>
      <c r="L383" s="19"/>
      <c r="M383" s="19"/>
    </row>
    <row r="384" spans="3:13" hidden="1" outlineLevel="1" x14ac:dyDescent="0.25">
      <c r="C384" s="135">
        <v>267</v>
      </c>
      <c r="D384" s="25">
        <v>411550.19059500057</v>
      </c>
      <c r="L384" s="19"/>
      <c r="M384" s="19"/>
    </row>
    <row r="385" spans="3:13" hidden="1" outlineLevel="1" x14ac:dyDescent="0.25">
      <c r="C385" s="135">
        <v>268</v>
      </c>
      <c r="D385" s="25">
        <v>402848.69380505482</v>
      </c>
      <c r="L385" s="19"/>
      <c r="M385" s="19"/>
    </row>
    <row r="386" spans="3:13" hidden="1" outlineLevel="1" x14ac:dyDescent="0.25">
      <c r="C386" s="135">
        <v>269</v>
      </c>
      <c r="D386" s="25">
        <v>397694.88132036448</v>
      </c>
      <c r="L386" s="19"/>
      <c r="M386" s="19"/>
    </row>
    <row r="387" spans="3:13" hidden="1" outlineLevel="1" x14ac:dyDescent="0.25">
      <c r="C387" s="135">
        <v>270</v>
      </c>
      <c r="D387" s="25">
        <v>407243.15686632658</v>
      </c>
      <c r="L387" s="19"/>
      <c r="M387" s="19"/>
    </row>
    <row r="388" spans="3:13" hidden="1" outlineLevel="1" x14ac:dyDescent="0.25">
      <c r="C388" s="135">
        <v>271</v>
      </c>
      <c r="D388" s="25">
        <v>404828.34555180097</v>
      </c>
      <c r="L388" s="19"/>
      <c r="M388" s="19"/>
    </row>
    <row r="389" spans="3:13" hidden="1" outlineLevel="1" x14ac:dyDescent="0.25">
      <c r="C389" s="135">
        <v>272</v>
      </c>
      <c r="D389" s="25">
        <v>401839.21843068901</v>
      </c>
      <c r="L389" s="19"/>
      <c r="M389" s="19"/>
    </row>
    <row r="390" spans="3:13" hidden="1" outlineLevel="1" x14ac:dyDescent="0.25">
      <c r="C390" s="135">
        <v>273</v>
      </c>
      <c r="D390" s="25">
        <v>410182.43365865131</v>
      </c>
      <c r="L390" s="19"/>
      <c r="M390" s="19"/>
    </row>
    <row r="391" spans="3:13" hidden="1" outlineLevel="1" x14ac:dyDescent="0.25">
      <c r="C391" s="135">
        <v>274</v>
      </c>
      <c r="D391" s="25">
        <v>405531.81707790046</v>
      </c>
      <c r="L391" s="19"/>
      <c r="M391" s="19"/>
    </row>
    <row r="392" spans="3:13" hidden="1" outlineLevel="1" x14ac:dyDescent="0.25">
      <c r="C392" s="135">
        <v>275</v>
      </c>
      <c r="D392" s="25">
        <v>407626.74376539496</v>
      </c>
      <c r="L392" s="19"/>
      <c r="M392" s="19"/>
    </row>
    <row r="393" spans="3:13" hidden="1" outlineLevel="1" x14ac:dyDescent="0.25">
      <c r="C393" s="135">
        <v>276</v>
      </c>
      <c r="D393" s="25">
        <v>410901.33415039314</v>
      </c>
      <c r="L393" s="19"/>
      <c r="M393" s="19"/>
    </row>
    <row r="394" spans="3:13" hidden="1" outlineLevel="1" x14ac:dyDescent="0.25">
      <c r="C394" s="135">
        <v>277</v>
      </c>
      <c r="D394" s="25">
        <v>405005.67648932821</v>
      </c>
      <c r="L394" s="19"/>
      <c r="M394" s="19"/>
    </row>
    <row r="395" spans="3:13" hidden="1" outlineLevel="1" x14ac:dyDescent="0.25">
      <c r="C395" s="135">
        <v>278</v>
      </c>
      <c r="D395" s="25">
        <v>413825.5092296779</v>
      </c>
      <c r="L395" s="19"/>
      <c r="M395" s="19"/>
    </row>
    <row r="396" spans="3:13" hidden="1" outlineLevel="1" x14ac:dyDescent="0.25">
      <c r="C396" s="135">
        <v>279</v>
      </c>
      <c r="D396" s="25">
        <v>409310.5889863171</v>
      </c>
      <c r="L396" s="19"/>
      <c r="M396" s="19"/>
    </row>
    <row r="397" spans="3:13" hidden="1" outlineLevel="1" x14ac:dyDescent="0.25">
      <c r="C397" s="135">
        <v>280</v>
      </c>
      <c r="D397" s="25">
        <v>407459.35244563024</v>
      </c>
      <c r="L397" s="19"/>
      <c r="M397" s="19"/>
    </row>
    <row r="398" spans="3:13" hidden="1" outlineLevel="1" x14ac:dyDescent="0.25">
      <c r="C398" s="135">
        <v>281</v>
      </c>
      <c r="D398" s="25">
        <v>409082.60830377525</v>
      </c>
      <c r="L398" s="19"/>
      <c r="M398" s="19"/>
    </row>
    <row r="399" spans="3:13" hidden="1" outlineLevel="1" x14ac:dyDescent="0.25">
      <c r="C399" s="135">
        <v>282</v>
      </c>
      <c r="D399" s="25">
        <v>404682.31152676523</v>
      </c>
      <c r="L399" s="19"/>
      <c r="M399" s="19"/>
    </row>
    <row r="400" spans="3:13" hidden="1" outlineLevel="1" x14ac:dyDescent="0.25">
      <c r="C400" s="135">
        <v>283</v>
      </c>
      <c r="D400" s="25">
        <v>409727.67815472512</v>
      </c>
      <c r="L400" s="19"/>
      <c r="M400" s="19"/>
    </row>
    <row r="401" spans="3:13" hidden="1" outlineLevel="1" x14ac:dyDescent="0.25">
      <c r="C401" s="135">
        <v>284</v>
      </c>
      <c r="D401" s="25">
        <v>407785.8590925599</v>
      </c>
      <c r="L401" s="19"/>
      <c r="M401" s="19"/>
    </row>
    <row r="402" spans="3:13" hidden="1" outlineLevel="1" x14ac:dyDescent="0.25">
      <c r="C402" s="135">
        <v>285</v>
      </c>
      <c r="D402" s="25">
        <v>413269.4125035723</v>
      </c>
      <c r="L402" s="19"/>
      <c r="M402" s="19"/>
    </row>
    <row r="403" spans="3:13" hidden="1" outlineLevel="1" x14ac:dyDescent="0.25">
      <c r="C403" s="135">
        <v>286</v>
      </c>
      <c r="D403" s="25">
        <v>408699.91012631642</v>
      </c>
      <c r="L403" s="19"/>
      <c r="M403" s="19"/>
    </row>
    <row r="404" spans="3:13" hidden="1" outlineLevel="1" x14ac:dyDescent="0.25">
      <c r="C404" s="135">
        <v>287</v>
      </c>
      <c r="D404" s="25">
        <v>405043.96215505619</v>
      </c>
      <c r="L404" s="19"/>
      <c r="M404" s="19"/>
    </row>
    <row r="405" spans="3:13" hidden="1" outlineLevel="1" x14ac:dyDescent="0.25">
      <c r="C405" s="135">
        <v>288</v>
      </c>
      <c r="D405" s="25">
        <v>403542.9818341473</v>
      </c>
      <c r="L405" s="19"/>
      <c r="M405" s="19"/>
    </row>
    <row r="406" spans="3:13" hidden="1" outlineLevel="1" x14ac:dyDescent="0.25">
      <c r="C406" s="135">
        <v>289</v>
      </c>
      <c r="D406" s="25">
        <v>409602.92191566766</v>
      </c>
      <c r="L406" s="19"/>
      <c r="M406" s="19"/>
    </row>
    <row r="407" spans="3:13" hidden="1" outlineLevel="1" x14ac:dyDescent="0.25">
      <c r="C407" s="135">
        <v>290</v>
      </c>
      <c r="D407" s="25">
        <v>410216.7703464583</v>
      </c>
      <c r="L407" s="19"/>
      <c r="M407" s="19"/>
    </row>
    <row r="408" spans="3:13" hidden="1" outlineLevel="1" x14ac:dyDescent="0.25">
      <c r="C408" s="135">
        <v>291</v>
      </c>
      <c r="D408" s="25">
        <v>406104.2272732252</v>
      </c>
      <c r="L408" s="19"/>
      <c r="M408" s="19"/>
    </row>
    <row r="409" spans="3:13" hidden="1" outlineLevel="1" x14ac:dyDescent="0.25">
      <c r="C409" s="135">
        <v>292</v>
      </c>
      <c r="D409" s="25">
        <v>404040.66961387865</v>
      </c>
      <c r="L409" s="19"/>
      <c r="M409" s="19"/>
    </row>
    <row r="410" spans="3:13" hidden="1" outlineLevel="1" x14ac:dyDescent="0.25">
      <c r="C410" s="135">
        <v>293</v>
      </c>
      <c r="D410" s="25">
        <v>408173.5434706005</v>
      </c>
      <c r="L410" s="19"/>
      <c r="M410" s="19"/>
    </row>
    <row r="411" spans="3:13" hidden="1" outlineLevel="1" x14ac:dyDescent="0.25">
      <c r="C411" s="135">
        <v>294</v>
      </c>
      <c r="D411" s="25">
        <v>405861.78246943466</v>
      </c>
      <c r="L411" s="19"/>
      <c r="M411" s="19"/>
    </row>
    <row r="412" spans="3:13" hidden="1" outlineLevel="1" x14ac:dyDescent="0.25">
      <c r="C412" s="135">
        <v>295</v>
      </c>
      <c r="D412" s="25">
        <v>408037.29982737364</v>
      </c>
      <c r="L412" s="19"/>
      <c r="M412" s="19"/>
    </row>
    <row r="413" spans="3:13" hidden="1" outlineLevel="1" x14ac:dyDescent="0.25">
      <c r="C413" s="135">
        <v>296</v>
      </c>
      <c r="D413" s="25">
        <v>408147.56640590762</v>
      </c>
      <c r="L413" s="19"/>
      <c r="M413" s="19"/>
    </row>
    <row r="414" spans="3:13" hidden="1" outlineLevel="1" x14ac:dyDescent="0.25">
      <c r="C414" s="135">
        <v>297</v>
      </c>
      <c r="D414" s="25">
        <v>402343.77724190056</v>
      </c>
      <c r="L414" s="19"/>
      <c r="M414" s="19"/>
    </row>
    <row r="415" spans="3:13" hidden="1" outlineLevel="1" x14ac:dyDescent="0.25">
      <c r="C415" s="135">
        <v>298</v>
      </c>
      <c r="D415" s="25">
        <v>410852.10527280218</v>
      </c>
      <c r="L415" s="19"/>
      <c r="M415" s="19"/>
    </row>
    <row r="416" spans="3:13" hidden="1" outlineLevel="1" x14ac:dyDescent="0.25">
      <c r="C416" s="135">
        <v>299</v>
      </c>
      <c r="D416" s="25">
        <v>409736.46322370501</v>
      </c>
      <c r="L416" s="19"/>
      <c r="M416" s="19"/>
    </row>
    <row r="417" spans="3:13" hidden="1" outlineLevel="1" x14ac:dyDescent="0.25">
      <c r="C417" s="135">
        <v>300</v>
      </c>
      <c r="D417" s="25">
        <v>399538.42213930195</v>
      </c>
      <c r="L417" s="19"/>
      <c r="M417" s="19"/>
    </row>
    <row r="418" spans="3:13" hidden="1" outlineLevel="1" x14ac:dyDescent="0.25">
      <c r="C418" s="135">
        <v>301</v>
      </c>
      <c r="D418" s="25">
        <v>400338.16967886395</v>
      </c>
      <c r="L418" s="19"/>
      <c r="M418" s="19"/>
    </row>
    <row r="419" spans="3:13" hidden="1" outlineLevel="1" x14ac:dyDescent="0.25">
      <c r="C419" s="135">
        <v>302</v>
      </c>
      <c r="D419" s="25">
        <v>404638.87829690083</v>
      </c>
      <c r="L419" s="19"/>
      <c r="M419" s="19"/>
    </row>
    <row r="420" spans="3:13" hidden="1" outlineLevel="1" x14ac:dyDescent="0.25">
      <c r="C420" s="135">
        <v>303</v>
      </c>
      <c r="D420" s="25">
        <v>401614.57153606159</v>
      </c>
      <c r="L420" s="19"/>
      <c r="M420" s="19"/>
    </row>
    <row r="421" spans="3:13" hidden="1" outlineLevel="1" x14ac:dyDescent="0.25">
      <c r="C421" s="135">
        <v>304</v>
      </c>
      <c r="D421" s="25">
        <v>411704.71444029239</v>
      </c>
      <c r="L421" s="19"/>
      <c r="M421" s="19"/>
    </row>
    <row r="422" spans="3:13" hidden="1" outlineLevel="1" x14ac:dyDescent="0.25">
      <c r="C422" s="135">
        <v>305</v>
      </c>
      <c r="D422" s="25">
        <v>408628.02178948937</v>
      </c>
      <c r="L422" s="19"/>
      <c r="M422" s="19"/>
    </row>
    <row r="423" spans="3:13" hidden="1" outlineLevel="1" x14ac:dyDescent="0.25">
      <c r="C423" s="135">
        <v>306</v>
      </c>
      <c r="D423" s="25">
        <v>405753.3781757442</v>
      </c>
      <c r="L423" s="19"/>
      <c r="M423" s="19"/>
    </row>
    <row r="424" spans="3:13" hidden="1" outlineLevel="1" x14ac:dyDescent="0.25">
      <c r="C424" s="135">
        <v>307</v>
      </c>
      <c r="D424" s="25">
        <v>407987.23513703322</v>
      </c>
      <c r="L424" s="19"/>
      <c r="M424" s="19"/>
    </row>
    <row r="425" spans="3:13" hidden="1" outlineLevel="1" x14ac:dyDescent="0.25">
      <c r="C425" s="135">
        <v>308</v>
      </c>
      <c r="D425" s="25">
        <v>401298.19172723975</v>
      </c>
      <c r="L425" s="19"/>
      <c r="M425" s="19"/>
    </row>
    <row r="426" spans="3:13" hidden="1" outlineLevel="1" x14ac:dyDescent="0.25">
      <c r="C426" s="135">
        <v>309</v>
      </c>
      <c r="D426" s="25">
        <v>404517.34799624479</v>
      </c>
      <c r="L426" s="19"/>
      <c r="M426" s="19"/>
    </row>
    <row r="427" spans="3:13" hidden="1" outlineLevel="1" x14ac:dyDescent="0.25">
      <c r="C427" s="135">
        <v>310</v>
      </c>
      <c r="D427" s="25">
        <v>406200.9718110839</v>
      </c>
      <c r="L427" s="19"/>
      <c r="M427" s="19"/>
    </row>
    <row r="428" spans="3:13" hidden="1" outlineLevel="1" x14ac:dyDescent="0.25">
      <c r="C428" s="135">
        <v>311</v>
      </c>
      <c r="D428" s="25">
        <v>401798.36970005388</v>
      </c>
      <c r="L428" s="19"/>
      <c r="M428" s="19"/>
    </row>
    <row r="429" spans="3:13" hidden="1" outlineLevel="1" x14ac:dyDescent="0.25">
      <c r="C429" s="135">
        <v>312</v>
      </c>
      <c r="D429" s="25">
        <v>404607.13974633114</v>
      </c>
      <c r="L429" s="19"/>
      <c r="M429" s="19"/>
    </row>
    <row r="430" spans="3:13" hidden="1" outlineLevel="1" x14ac:dyDescent="0.25">
      <c r="C430" s="135">
        <v>313</v>
      </c>
      <c r="D430" s="25">
        <v>405782.44535419781</v>
      </c>
      <c r="L430" s="19"/>
      <c r="M430" s="19"/>
    </row>
    <row r="431" spans="3:13" hidden="1" outlineLevel="1" x14ac:dyDescent="0.25">
      <c r="C431" s="135">
        <v>314</v>
      </c>
      <c r="D431" s="25">
        <v>406005.27017626032</v>
      </c>
      <c r="L431" s="19"/>
      <c r="M431" s="19"/>
    </row>
    <row r="432" spans="3:13" hidden="1" outlineLevel="1" x14ac:dyDescent="0.25">
      <c r="C432" s="135">
        <v>315</v>
      </c>
      <c r="D432" s="25">
        <v>402080.47990285355</v>
      </c>
      <c r="L432" s="19"/>
      <c r="M432" s="19"/>
    </row>
    <row r="433" spans="3:13" hidden="1" outlineLevel="1" x14ac:dyDescent="0.25">
      <c r="C433" s="135">
        <v>316</v>
      </c>
      <c r="D433" s="25">
        <v>414910.05567406351</v>
      </c>
      <c r="L433" s="19"/>
      <c r="M433" s="19"/>
    </row>
    <row r="434" spans="3:13" hidden="1" outlineLevel="1" x14ac:dyDescent="0.25">
      <c r="C434" s="135">
        <v>317</v>
      </c>
      <c r="D434" s="25">
        <v>408396.76076161349</v>
      </c>
      <c r="L434" s="19"/>
      <c r="M434" s="19"/>
    </row>
    <row r="435" spans="3:13" hidden="1" outlineLevel="1" x14ac:dyDescent="0.25">
      <c r="C435" s="135">
        <v>318</v>
      </c>
      <c r="D435" s="25">
        <v>409289.45418103505</v>
      </c>
      <c r="L435" s="19"/>
      <c r="M435" s="19"/>
    </row>
    <row r="436" spans="3:13" hidden="1" outlineLevel="1" x14ac:dyDescent="0.25">
      <c r="C436" s="135">
        <v>319</v>
      </c>
      <c r="D436" s="25">
        <v>405945.24910732842</v>
      </c>
      <c r="L436" s="19"/>
      <c r="M436" s="19"/>
    </row>
    <row r="437" spans="3:13" hidden="1" outlineLevel="1" x14ac:dyDescent="0.25">
      <c r="C437" s="135">
        <v>320</v>
      </c>
      <c r="D437" s="25">
        <v>400122.81017425825</v>
      </c>
      <c r="L437" s="19"/>
      <c r="M437" s="19"/>
    </row>
    <row r="438" spans="3:13" hidden="1" outlineLevel="1" x14ac:dyDescent="0.25">
      <c r="C438" s="135">
        <v>321</v>
      </c>
      <c r="D438" s="25">
        <v>404237.70859543665</v>
      </c>
      <c r="L438" s="19"/>
      <c r="M438" s="19"/>
    </row>
    <row r="439" spans="3:13" hidden="1" outlineLevel="1" x14ac:dyDescent="0.25">
      <c r="C439" s="135">
        <v>322</v>
      </c>
      <c r="D439" s="25">
        <v>404380.97679591912</v>
      </c>
      <c r="L439" s="19"/>
      <c r="M439" s="19"/>
    </row>
    <row r="440" spans="3:13" hidden="1" outlineLevel="1" x14ac:dyDescent="0.25">
      <c r="C440" s="135">
        <v>323</v>
      </c>
      <c r="D440" s="25">
        <v>405647.65942709573</v>
      </c>
      <c r="L440" s="19"/>
      <c r="M440" s="19"/>
    </row>
    <row r="441" spans="3:13" hidden="1" outlineLevel="1" x14ac:dyDescent="0.25">
      <c r="C441" s="135">
        <v>324</v>
      </c>
      <c r="D441" s="25">
        <v>405812.24147358967</v>
      </c>
      <c r="L441" s="19"/>
      <c r="M441" s="19"/>
    </row>
    <row r="442" spans="3:13" hidden="1" outlineLevel="1" x14ac:dyDescent="0.25">
      <c r="C442" s="135">
        <v>325</v>
      </c>
      <c r="D442" s="25">
        <v>403388.24151398067</v>
      </c>
      <c r="L442" s="19"/>
      <c r="M442" s="19"/>
    </row>
    <row r="443" spans="3:13" hidden="1" outlineLevel="1" x14ac:dyDescent="0.25">
      <c r="C443" s="135">
        <v>326</v>
      </c>
      <c r="D443" s="25">
        <v>405806.66643179348</v>
      </c>
      <c r="L443" s="19"/>
      <c r="M443" s="19"/>
    </row>
    <row r="444" spans="3:13" hidden="1" outlineLevel="1" x14ac:dyDescent="0.25">
      <c r="C444" s="135">
        <v>327</v>
      </c>
      <c r="D444" s="25">
        <v>405486.35938216775</v>
      </c>
      <c r="L444" s="19"/>
      <c r="M444" s="19"/>
    </row>
    <row r="445" spans="3:13" hidden="1" outlineLevel="1" x14ac:dyDescent="0.25">
      <c r="C445" s="135">
        <v>328</v>
      </c>
      <c r="D445" s="25">
        <v>404892.69894164882</v>
      </c>
      <c r="L445" s="19"/>
      <c r="M445" s="19"/>
    </row>
    <row r="446" spans="3:13" hidden="1" outlineLevel="1" x14ac:dyDescent="0.25">
      <c r="C446" s="135">
        <v>329</v>
      </c>
      <c r="D446" s="25">
        <v>404191.94138030417</v>
      </c>
      <c r="L446" s="19"/>
      <c r="M446" s="19"/>
    </row>
    <row r="447" spans="3:13" hidden="1" outlineLevel="1" x14ac:dyDescent="0.25">
      <c r="C447" s="135">
        <v>330</v>
      </c>
      <c r="D447" s="25">
        <v>410478.18059509306</v>
      </c>
      <c r="L447" s="19"/>
      <c r="M447" s="19"/>
    </row>
    <row r="448" spans="3:13" hidden="1" outlineLevel="1" x14ac:dyDescent="0.25">
      <c r="C448" s="135">
        <v>331</v>
      </c>
      <c r="D448" s="25">
        <v>406391.28376050561</v>
      </c>
      <c r="L448" s="19"/>
      <c r="M448" s="19"/>
    </row>
    <row r="449" spans="3:13" hidden="1" outlineLevel="1" x14ac:dyDescent="0.25">
      <c r="C449" s="135">
        <v>332</v>
      </c>
      <c r="D449" s="25">
        <v>414527.50143130549</v>
      </c>
      <c r="L449" s="19"/>
      <c r="M449" s="19"/>
    </row>
    <row r="450" spans="3:13" hidden="1" outlineLevel="1" x14ac:dyDescent="0.25">
      <c r="C450" s="135">
        <v>333</v>
      </c>
      <c r="D450" s="25">
        <v>404458.11627347488</v>
      </c>
      <c r="L450" s="19"/>
      <c r="M450" s="19"/>
    </row>
    <row r="451" spans="3:13" hidden="1" outlineLevel="1" x14ac:dyDescent="0.25">
      <c r="C451" s="135">
        <v>334</v>
      </c>
      <c r="D451" s="25">
        <v>417460.52998272312</v>
      </c>
      <c r="L451" s="19"/>
      <c r="M451" s="19"/>
    </row>
    <row r="452" spans="3:13" hidden="1" outlineLevel="1" x14ac:dyDescent="0.25">
      <c r="C452" s="135">
        <v>335</v>
      </c>
      <c r="D452" s="25">
        <v>409229.51165823417</v>
      </c>
      <c r="L452" s="19"/>
      <c r="M452" s="19"/>
    </row>
    <row r="453" spans="3:13" hidden="1" outlineLevel="1" x14ac:dyDescent="0.25">
      <c r="C453" s="135">
        <v>336</v>
      </c>
      <c r="D453" s="25">
        <v>406753.87450603797</v>
      </c>
      <c r="L453" s="19"/>
      <c r="M453" s="19"/>
    </row>
    <row r="454" spans="3:13" hidden="1" outlineLevel="1" x14ac:dyDescent="0.25">
      <c r="C454" s="135">
        <v>337</v>
      </c>
      <c r="D454" s="25">
        <v>405162.62725252873</v>
      </c>
      <c r="L454" s="19"/>
      <c r="M454" s="19"/>
    </row>
    <row r="455" spans="3:13" hidden="1" outlineLevel="1" x14ac:dyDescent="0.25">
      <c r="C455" s="135">
        <v>338</v>
      </c>
      <c r="D455" s="25">
        <v>403810.20158545621</v>
      </c>
      <c r="L455" s="19"/>
      <c r="M455" s="19"/>
    </row>
    <row r="456" spans="3:13" hidden="1" outlineLevel="1" x14ac:dyDescent="0.25">
      <c r="C456" s="135">
        <v>339</v>
      </c>
      <c r="D456" s="25">
        <v>405529.04096962797</v>
      </c>
      <c r="L456" s="19"/>
      <c r="M456" s="19"/>
    </row>
    <row r="457" spans="3:13" hidden="1" outlineLevel="1" x14ac:dyDescent="0.25">
      <c r="C457" s="135">
        <v>340</v>
      </c>
      <c r="D457" s="25">
        <v>409421.41647446179</v>
      </c>
      <c r="L457" s="19"/>
      <c r="M457" s="19"/>
    </row>
    <row r="458" spans="3:13" hidden="1" outlineLevel="1" x14ac:dyDescent="0.25">
      <c r="C458" s="135">
        <v>341</v>
      </c>
      <c r="D458" s="25">
        <v>402931.26500729169</v>
      </c>
      <c r="L458" s="19"/>
      <c r="M458" s="19"/>
    </row>
    <row r="459" spans="3:13" hidden="1" outlineLevel="1" x14ac:dyDescent="0.25">
      <c r="C459" s="135">
        <v>342</v>
      </c>
      <c r="D459" s="25">
        <v>409201.85529886693</v>
      </c>
      <c r="L459" s="19"/>
      <c r="M459" s="19"/>
    </row>
    <row r="460" spans="3:13" hidden="1" outlineLevel="1" x14ac:dyDescent="0.25">
      <c r="C460" s="135">
        <v>343</v>
      </c>
      <c r="D460" s="25">
        <v>402233.29790703207</v>
      </c>
      <c r="L460" s="19"/>
      <c r="M460" s="19"/>
    </row>
    <row r="461" spans="3:13" hidden="1" outlineLevel="1" x14ac:dyDescent="0.25">
      <c r="C461" s="135">
        <v>344</v>
      </c>
      <c r="D461" s="25">
        <v>404069.45571490517</v>
      </c>
      <c r="L461" s="19"/>
      <c r="M461" s="19"/>
    </row>
    <row r="462" spans="3:13" hidden="1" outlineLevel="1" x14ac:dyDescent="0.25">
      <c r="C462" s="135">
        <v>345</v>
      </c>
      <c r="D462" s="25">
        <v>402387.93782819016</v>
      </c>
      <c r="L462" s="19"/>
      <c r="M462" s="19"/>
    </row>
    <row r="463" spans="3:13" hidden="1" outlineLevel="1" x14ac:dyDescent="0.25">
      <c r="C463" s="135">
        <v>346</v>
      </c>
      <c r="D463" s="25">
        <v>404967.18707194377</v>
      </c>
      <c r="L463" s="19"/>
      <c r="M463" s="19"/>
    </row>
    <row r="464" spans="3:13" hidden="1" outlineLevel="1" x14ac:dyDescent="0.25">
      <c r="C464" s="135">
        <v>347</v>
      </c>
      <c r="D464" s="25">
        <v>403950.54371277528</v>
      </c>
      <c r="L464" s="19"/>
      <c r="M464" s="19"/>
    </row>
    <row r="465" spans="3:13" hidden="1" outlineLevel="1" x14ac:dyDescent="0.25">
      <c r="C465" s="135">
        <v>348</v>
      </c>
      <c r="D465" s="25">
        <v>405352.7781716293</v>
      </c>
      <c r="L465" s="19"/>
      <c r="M465" s="19"/>
    </row>
    <row r="466" spans="3:13" hidden="1" outlineLevel="1" x14ac:dyDescent="0.25">
      <c r="C466" s="135">
        <v>349</v>
      </c>
      <c r="D466" s="25">
        <v>407767.52328665671</v>
      </c>
      <c r="L466" s="19"/>
      <c r="M466" s="19"/>
    </row>
    <row r="467" spans="3:13" hidden="1" outlineLevel="1" x14ac:dyDescent="0.25">
      <c r="C467" s="135">
        <v>350</v>
      </c>
      <c r="D467" s="25">
        <v>404869.46286930272</v>
      </c>
      <c r="L467" s="19"/>
      <c r="M467" s="19"/>
    </row>
    <row r="468" spans="3:13" hidden="1" outlineLevel="1" x14ac:dyDescent="0.25">
      <c r="C468" s="135">
        <v>351</v>
      </c>
      <c r="D468" s="25">
        <v>411879.09323693276</v>
      </c>
      <c r="L468" s="19"/>
      <c r="M468" s="19"/>
    </row>
    <row r="469" spans="3:13" hidden="1" outlineLevel="1" x14ac:dyDescent="0.25">
      <c r="C469" s="135">
        <v>352</v>
      </c>
      <c r="D469" s="25">
        <v>402040.4001820187</v>
      </c>
      <c r="L469" s="19"/>
      <c r="M469" s="19"/>
    </row>
    <row r="470" spans="3:13" hidden="1" outlineLevel="1" x14ac:dyDescent="0.25">
      <c r="C470" s="135">
        <v>353</v>
      </c>
      <c r="D470" s="25">
        <v>407777.02622365387</v>
      </c>
      <c r="L470" s="19"/>
      <c r="M470" s="19"/>
    </row>
    <row r="471" spans="3:13" hidden="1" outlineLevel="1" x14ac:dyDescent="0.25">
      <c r="C471" s="135">
        <v>354</v>
      </c>
      <c r="D471" s="25">
        <v>411676.65339326271</v>
      </c>
      <c r="L471" s="19"/>
      <c r="M471" s="19"/>
    </row>
    <row r="472" spans="3:13" hidden="1" outlineLevel="1" x14ac:dyDescent="0.25">
      <c r="C472" s="135">
        <v>355</v>
      </c>
      <c r="D472" s="25">
        <v>403859.06036991917</v>
      </c>
      <c r="L472" s="19"/>
      <c r="M472" s="19"/>
    </row>
    <row r="473" spans="3:13" hidden="1" outlineLevel="1" x14ac:dyDescent="0.25">
      <c r="C473" s="135">
        <v>356</v>
      </c>
      <c r="D473" s="25">
        <v>415038.19068972283</v>
      </c>
      <c r="L473" s="19"/>
      <c r="M473" s="19"/>
    </row>
    <row r="474" spans="3:13" hidden="1" outlineLevel="1" x14ac:dyDescent="0.25">
      <c r="C474" s="135">
        <v>357</v>
      </c>
      <c r="D474" s="25">
        <v>399909.4792677011</v>
      </c>
      <c r="L474" s="19"/>
      <c r="M474" s="19"/>
    </row>
    <row r="475" spans="3:13" hidden="1" outlineLevel="1" x14ac:dyDescent="0.25">
      <c r="C475" s="135">
        <v>358</v>
      </c>
      <c r="D475" s="25">
        <v>409117.72840039345</v>
      </c>
      <c r="L475" s="19"/>
      <c r="M475" s="19"/>
    </row>
    <row r="476" spans="3:13" hidden="1" outlineLevel="1" x14ac:dyDescent="0.25">
      <c r="C476" s="135">
        <v>359</v>
      </c>
      <c r="D476" s="25">
        <v>399364.60877414845</v>
      </c>
      <c r="L476" s="19"/>
      <c r="M476" s="19"/>
    </row>
    <row r="477" spans="3:13" hidden="1" outlineLevel="1" x14ac:dyDescent="0.25">
      <c r="C477" s="135">
        <v>360</v>
      </c>
      <c r="D477" s="25">
        <v>403487.63957283093</v>
      </c>
      <c r="L477" s="19"/>
      <c r="M477" s="19"/>
    </row>
    <row r="478" spans="3:13" hidden="1" outlineLevel="1" x14ac:dyDescent="0.25">
      <c r="C478" s="135">
        <v>361</v>
      </c>
      <c r="D478" s="25">
        <v>410705.78310235369</v>
      </c>
      <c r="L478" s="19"/>
      <c r="M478" s="19"/>
    </row>
    <row r="479" spans="3:13" hidden="1" outlineLevel="1" x14ac:dyDescent="0.25">
      <c r="C479" s="135">
        <v>362</v>
      </c>
      <c r="D479" s="25">
        <v>409607.04108504852</v>
      </c>
      <c r="L479" s="19"/>
      <c r="M479" s="19"/>
    </row>
    <row r="480" spans="3:13" hidden="1" outlineLevel="1" x14ac:dyDescent="0.25">
      <c r="C480" s="135">
        <v>363</v>
      </c>
      <c r="D480" s="25">
        <v>403367.14082278888</v>
      </c>
      <c r="L480" s="19"/>
      <c r="M480" s="19"/>
    </row>
    <row r="481" spans="3:13" hidden="1" outlineLevel="1" x14ac:dyDescent="0.25">
      <c r="C481" s="135">
        <v>364</v>
      </c>
      <c r="D481" s="25">
        <v>406005.78973641444</v>
      </c>
      <c r="L481" s="19"/>
      <c r="M481" s="19"/>
    </row>
    <row r="482" spans="3:13" hidden="1" outlineLevel="1" x14ac:dyDescent="0.25">
      <c r="C482" s="135">
        <v>365</v>
      </c>
      <c r="D482" s="25">
        <v>405509.63671381015</v>
      </c>
      <c r="L482" s="19"/>
      <c r="M482" s="19"/>
    </row>
    <row r="483" spans="3:13" hidden="1" outlineLevel="1" x14ac:dyDescent="0.25">
      <c r="C483" s="135">
        <v>366</v>
      </c>
      <c r="D483" s="25">
        <v>406953.12862419285</v>
      </c>
      <c r="L483" s="19"/>
      <c r="M483" s="19"/>
    </row>
    <row r="484" spans="3:13" hidden="1" outlineLevel="1" x14ac:dyDescent="0.25">
      <c r="C484" s="135">
        <v>367</v>
      </c>
      <c r="D484" s="25">
        <v>407205.74234278611</v>
      </c>
      <c r="L484" s="19"/>
      <c r="M484" s="19"/>
    </row>
    <row r="485" spans="3:13" hidden="1" outlineLevel="1" x14ac:dyDescent="0.25">
      <c r="C485" s="135">
        <v>368</v>
      </c>
      <c r="D485" s="25">
        <v>405761.32267963066</v>
      </c>
      <c r="L485" s="19"/>
      <c r="M485" s="19"/>
    </row>
    <row r="486" spans="3:13" hidden="1" outlineLevel="1" x14ac:dyDescent="0.25">
      <c r="C486" s="135">
        <v>369</v>
      </c>
      <c r="D486" s="25">
        <v>414322.7883439369</v>
      </c>
      <c r="L486" s="19"/>
      <c r="M486" s="19"/>
    </row>
    <row r="487" spans="3:13" hidden="1" outlineLevel="1" x14ac:dyDescent="0.25">
      <c r="C487" s="135">
        <v>370</v>
      </c>
      <c r="D487" s="25">
        <v>411454.33295995038</v>
      </c>
      <c r="L487" s="19"/>
      <c r="M487" s="19"/>
    </row>
    <row r="488" spans="3:13" hidden="1" outlineLevel="1" x14ac:dyDescent="0.25">
      <c r="C488" s="135">
        <v>371</v>
      </c>
      <c r="D488" s="25">
        <v>408077.79636987165</v>
      </c>
      <c r="L488" s="19"/>
      <c r="M488" s="19"/>
    </row>
    <row r="489" spans="3:13" hidden="1" outlineLevel="1" x14ac:dyDescent="0.25">
      <c r="C489" s="135">
        <v>372</v>
      </c>
      <c r="D489" s="25">
        <v>412198.32571499876</v>
      </c>
      <c r="L489" s="19"/>
      <c r="M489" s="19"/>
    </row>
    <row r="490" spans="3:13" hidden="1" outlineLevel="1" x14ac:dyDescent="0.25">
      <c r="C490" s="135">
        <v>373</v>
      </c>
      <c r="D490" s="25">
        <v>407761.46336405532</v>
      </c>
      <c r="L490" s="19"/>
      <c r="M490" s="19"/>
    </row>
    <row r="491" spans="3:13" hidden="1" outlineLevel="1" x14ac:dyDescent="0.25">
      <c r="C491" s="135">
        <v>374</v>
      </c>
      <c r="D491" s="25">
        <v>406591.16324353992</v>
      </c>
      <c r="L491" s="19"/>
      <c r="M491" s="19"/>
    </row>
    <row r="492" spans="3:13" hidden="1" outlineLevel="1" x14ac:dyDescent="0.25">
      <c r="C492" s="135">
        <v>375</v>
      </c>
      <c r="D492" s="25">
        <v>408668.54460139561</v>
      </c>
      <c r="L492" s="19"/>
      <c r="M492" s="19"/>
    </row>
    <row r="493" spans="3:13" hidden="1" outlineLevel="1" x14ac:dyDescent="0.25">
      <c r="C493" s="135">
        <v>376</v>
      </c>
      <c r="D493" s="25">
        <v>410965.76590475644</v>
      </c>
      <c r="L493" s="19"/>
      <c r="M493" s="19"/>
    </row>
    <row r="494" spans="3:13" hidden="1" outlineLevel="1" x14ac:dyDescent="0.25">
      <c r="C494" s="135">
        <v>377</v>
      </c>
      <c r="D494" s="25">
        <v>408311.2926212647</v>
      </c>
      <c r="L494" s="19"/>
      <c r="M494" s="19"/>
    </row>
    <row r="495" spans="3:13" hidden="1" outlineLevel="1" x14ac:dyDescent="0.25">
      <c r="C495" s="135">
        <v>378</v>
      </c>
      <c r="D495" s="25">
        <v>406046.81503183016</v>
      </c>
      <c r="L495" s="19"/>
      <c r="M495" s="19"/>
    </row>
    <row r="496" spans="3:13" hidden="1" outlineLevel="1" x14ac:dyDescent="0.25">
      <c r="C496" s="135">
        <v>379</v>
      </c>
      <c r="D496" s="25">
        <v>406355.75900225708</v>
      </c>
      <c r="L496" s="19"/>
      <c r="M496" s="19"/>
    </row>
    <row r="497" spans="3:13" hidden="1" outlineLevel="1" x14ac:dyDescent="0.25">
      <c r="C497" s="135">
        <v>380</v>
      </c>
      <c r="D497" s="25">
        <v>409057.64296316786</v>
      </c>
      <c r="L497" s="19"/>
      <c r="M497" s="19"/>
    </row>
    <row r="498" spans="3:13" hidden="1" outlineLevel="1" x14ac:dyDescent="0.25">
      <c r="C498" s="135">
        <v>381</v>
      </c>
      <c r="D498" s="25">
        <v>404733.93985103566</v>
      </c>
      <c r="L498" s="19"/>
      <c r="M498" s="19"/>
    </row>
    <row r="499" spans="3:13" hidden="1" outlineLevel="1" x14ac:dyDescent="0.25">
      <c r="C499" s="135">
        <v>382</v>
      </c>
      <c r="D499" s="25">
        <v>410705.27786070679</v>
      </c>
      <c r="L499" s="19"/>
      <c r="M499" s="19"/>
    </row>
    <row r="500" spans="3:13" hidden="1" outlineLevel="1" x14ac:dyDescent="0.25">
      <c r="C500" s="135">
        <v>383</v>
      </c>
      <c r="D500" s="25">
        <v>403456.49906976597</v>
      </c>
      <c r="L500" s="19"/>
      <c r="M500" s="19"/>
    </row>
    <row r="501" spans="3:13" hidden="1" outlineLevel="1" x14ac:dyDescent="0.25">
      <c r="C501" s="135">
        <v>384</v>
      </c>
      <c r="D501" s="25">
        <v>406032.1913376312</v>
      </c>
      <c r="L501" s="19"/>
      <c r="M501" s="19"/>
    </row>
    <row r="502" spans="3:13" hidden="1" outlineLevel="1" x14ac:dyDescent="0.25">
      <c r="C502" s="135">
        <v>385</v>
      </c>
      <c r="D502" s="25">
        <v>406232.10662030597</v>
      </c>
      <c r="L502" s="19"/>
      <c r="M502" s="19"/>
    </row>
    <row r="503" spans="3:13" hidden="1" outlineLevel="1" x14ac:dyDescent="0.25">
      <c r="C503" s="135">
        <v>386</v>
      </c>
      <c r="D503" s="25">
        <v>411283.19800395297</v>
      </c>
      <c r="L503" s="19"/>
      <c r="M503" s="19"/>
    </row>
    <row r="504" spans="3:13" hidden="1" outlineLevel="1" x14ac:dyDescent="0.25">
      <c r="C504" s="135">
        <v>387</v>
      </c>
      <c r="D504" s="25">
        <v>409186.92850204202</v>
      </c>
      <c r="L504" s="19"/>
      <c r="M504" s="19"/>
    </row>
    <row r="505" spans="3:13" hidden="1" outlineLevel="1" x14ac:dyDescent="0.25">
      <c r="C505" s="135">
        <v>388</v>
      </c>
      <c r="D505" s="25">
        <v>408775.95580157201</v>
      </c>
      <c r="L505" s="19"/>
      <c r="M505" s="19"/>
    </row>
    <row r="506" spans="3:13" hidden="1" outlineLevel="1" x14ac:dyDescent="0.25">
      <c r="C506" s="135">
        <v>389</v>
      </c>
      <c r="D506" s="25">
        <v>404268.27155527513</v>
      </c>
      <c r="L506" s="19"/>
      <c r="M506" s="19"/>
    </row>
    <row r="507" spans="3:13" hidden="1" outlineLevel="1" x14ac:dyDescent="0.25">
      <c r="C507" s="135">
        <v>390</v>
      </c>
      <c r="D507" s="25">
        <v>408156.73978339194</v>
      </c>
      <c r="L507" s="19"/>
      <c r="M507" s="19"/>
    </row>
    <row r="508" spans="3:13" hidden="1" outlineLevel="1" x14ac:dyDescent="0.25">
      <c r="C508" s="135">
        <v>391</v>
      </c>
      <c r="D508" s="25">
        <v>402484.56666849583</v>
      </c>
      <c r="L508" s="19"/>
      <c r="M508" s="19"/>
    </row>
    <row r="509" spans="3:13" hidden="1" outlineLevel="1" x14ac:dyDescent="0.25">
      <c r="C509" s="135">
        <v>392</v>
      </c>
      <c r="D509" s="25">
        <v>410391.15616434644</v>
      </c>
      <c r="L509" s="19"/>
      <c r="M509" s="19"/>
    </row>
    <row r="510" spans="3:13" hidden="1" outlineLevel="1" x14ac:dyDescent="0.25">
      <c r="C510" s="135">
        <v>393</v>
      </c>
      <c r="D510" s="25">
        <v>409817.96755175292</v>
      </c>
      <c r="L510" s="19"/>
      <c r="M510" s="19"/>
    </row>
    <row r="511" spans="3:13" hidden="1" outlineLevel="1" x14ac:dyDescent="0.25">
      <c r="C511" s="135">
        <v>394</v>
      </c>
      <c r="D511" s="25">
        <v>409424.19663440745</v>
      </c>
      <c r="L511" s="19"/>
      <c r="M511" s="19"/>
    </row>
    <row r="512" spans="3:13" hidden="1" outlineLevel="1" x14ac:dyDescent="0.25">
      <c r="C512" s="135">
        <v>395</v>
      </c>
      <c r="D512" s="25">
        <v>404142.25303895317</v>
      </c>
      <c r="L512" s="19"/>
      <c r="M512" s="19"/>
    </row>
    <row r="513" spans="3:13" hidden="1" outlineLevel="1" x14ac:dyDescent="0.25">
      <c r="C513" s="135">
        <v>396</v>
      </c>
      <c r="D513" s="25">
        <v>408545.17082479707</v>
      </c>
      <c r="L513" s="19"/>
      <c r="M513" s="19"/>
    </row>
    <row r="514" spans="3:13" hidden="1" outlineLevel="1" x14ac:dyDescent="0.25">
      <c r="C514" s="135">
        <v>397</v>
      </c>
      <c r="D514" s="25">
        <v>413157.05469052179</v>
      </c>
      <c r="L514" s="19"/>
      <c r="M514" s="19"/>
    </row>
    <row r="515" spans="3:13" hidden="1" outlineLevel="1" x14ac:dyDescent="0.25">
      <c r="C515" s="135">
        <v>398</v>
      </c>
      <c r="D515" s="25">
        <v>401653.60862078296</v>
      </c>
      <c r="L515" s="19"/>
      <c r="M515" s="19"/>
    </row>
    <row r="516" spans="3:13" hidden="1" outlineLevel="1" x14ac:dyDescent="0.25">
      <c r="C516" s="135">
        <v>399</v>
      </c>
      <c r="D516" s="25">
        <v>403528.80281224637</v>
      </c>
      <c r="L516" s="19"/>
      <c r="M516" s="19"/>
    </row>
    <row r="517" spans="3:13" hidden="1" outlineLevel="1" x14ac:dyDescent="0.25">
      <c r="C517" s="135">
        <v>400</v>
      </c>
      <c r="D517" s="25">
        <v>407825.44956940878</v>
      </c>
      <c r="L517" s="19"/>
      <c r="M517" s="19"/>
    </row>
    <row r="518" spans="3:13" hidden="1" outlineLevel="1" x14ac:dyDescent="0.25">
      <c r="C518" s="135">
        <v>401</v>
      </c>
      <c r="D518" s="25">
        <v>405772.46999430866</v>
      </c>
      <c r="L518" s="19"/>
      <c r="M518" s="19"/>
    </row>
    <row r="519" spans="3:13" hidden="1" outlineLevel="1" x14ac:dyDescent="0.25">
      <c r="C519" s="135">
        <v>402</v>
      </c>
      <c r="D519" s="25">
        <v>406139.6970086855</v>
      </c>
      <c r="L519" s="19"/>
      <c r="M519" s="19"/>
    </row>
    <row r="520" spans="3:13" hidden="1" outlineLevel="1" x14ac:dyDescent="0.25">
      <c r="C520" s="135">
        <v>403</v>
      </c>
      <c r="D520" s="25">
        <v>406047.03421253199</v>
      </c>
      <c r="L520" s="19"/>
      <c r="M520" s="19"/>
    </row>
    <row r="521" spans="3:13" hidden="1" outlineLevel="1" x14ac:dyDescent="0.25">
      <c r="C521" s="135">
        <v>404</v>
      </c>
      <c r="D521" s="25">
        <v>406050.94339174015</v>
      </c>
      <c r="L521" s="19"/>
      <c r="M521" s="19"/>
    </row>
    <row r="522" spans="3:13" hidden="1" outlineLevel="1" x14ac:dyDescent="0.25">
      <c r="C522" s="135">
        <v>405</v>
      </c>
      <c r="D522" s="25">
        <v>410332.23491282004</v>
      </c>
      <c r="L522" s="19"/>
      <c r="M522" s="19"/>
    </row>
    <row r="523" spans="3:13" hidden="1" outlineLevel="1" x14ac:dyDescent="0.25">
      <c r="C523" s="135">
        <v>406</v>
      </c>
      <c r="D523" s="25">
        <v>405801.18941468478</v>
      </c>
      <c r="L523" s="19"/>
      <c r="M523" s="19"/>
    </row>
    <row r="524" spans="3:13" hidden="1" outlineLevel="1" x14ac:dyDescent="0.25">
      <c r="C524" s="135">
        <v>407</v>
      </c>
      <c r="D524" s="25">
        <v>410061.47639065649</v>
      </c>
      <c r="L524" s="19"/>
      <c r="M524" s="19"/>
    </row>
    <row r="525" spans="3:13" hidden="1" outlineLevel="1" x14ac:dyDescent="0.25">
      <c r="C525" s="135">
        <v>408</v>
      </c>
      <c r="D525" s="25">
        <v>407100.78870879579</v>
      </c>
      <c r="L525" s="19"/>
      <c r="M525" s="19"/>
    </row>
    <row r="526" spans="3:13" hidden="1" outlineLevel="1" x14ac:dyDescent="0.25">
      <c r="C526" s="135">
        <v>409</v>
      </c>
      <c r="D526" s="25">
        <v>412622.90205702715</v>
      </c>
      <c r="L526" s="19"/>
      <c r="M526" s="19"/>
    </row>
    <row r="527" spans="3:13" hidden="1" outlineLevel="1" x14ac:dyDescent="0.25">
      <c r="C527" s="135">
        <v>410</v>
      </c>
      <c r="D527" s="25">
        <v>408259.65677788144</v>
      </c>
      <c r="L527" s="19"/>
      <c r="M527" s="19"/>
    </row>
    <row r="528" spans="3:13" hidden="1" outlineLevel="1" x14ac:dyDescent="0.25">
      <c r="C528" s="135">
        <v>411</v>
      </c>
      <c r="D528" s="25">
        <v>407323.88349950401</v>
      </c>
      <c r="L528" s="19"/>
      <c r="M528" s="19"/>
    </row>
    <row r="529" spans="3:13" hidden="1" outlineLevel="1" x14ac:dyDescent="0.25">
      <c r="C529" s="135">
        <v>412</v>
      </c>
      <c r="D529" s="25">
        <v>403984.02689384599</v>
      </c>
      <c r="L529" s="19"/>
      <c r="M529" s="19"/>
    </row>
    <row r="530" spans="3:13" hidden="1" outlineLevel="1" x14ac:dyDescent="0.25">
      <c r="C530" s="135">
        <v>413</v>
      </c>
      <c r="D530" s="25">
        <v>407109.03043836606</v>
      </c>
      <c r="L530" s="19"/>
      <c r="M530" s="19"/>
    </row>
    <row r="531" spans="3:13" hidden="1" outlineLevel="1" x14ac:dyDescent="0.25">
      <c r="C531" s="135">
        <v>414</v>
      </c>
      <c r="D531" s="25">
        <v>400957.80669112451</v>
      </c>
      <c r="L531" s="19"/>
      <c r="M531" s="19"/>
    </row>
    <row r="532" spans="3:13" hidden="1" outlineLevel="1" x14ac:dyDescent="0.25">
      <c r="C532" s="135">
        <v>415</v>
      </c>
      <c r="D532" s="25">
        <v>408509.59642171551</v>
      </c>
      <c r="L532" s="19"/>
      <c r="M532" s="19"/>
    </row>
    <row r="533" spans="3:13" hidden="1" outlineLevel="1" x14ac:dyDescent="0.25">
      <c r="C533" s="135">
        <v>416</v>
      </c>
      <c r="D533" s="25">
        <v>416354.33021327655</v>
      </c>
      <c r="L533" s="19"/>
      <c r="M533" s="19"/>
    </row>
    <row r="534" spans="3:13" hidden="1" outlineLevel="1" x14ac:dyDescent="0.25">
      <c r="C534" s="135">
        <v>417</v>
      </c>
      <c r="D534" s="25">
        <v>406722.40738951042</v>
      </c>
      <c r="L534" s="19"/>
      <c r="M534" s="19"/>
    </row>
    <row r="535" spans="3:13" hidden="1" outlineLevel="1" x14ac:dyDescent="0.25">
      <c r="C535" s="135">
        <v>418</v>
      </c>
      <c r="D535" s="25">
        <v>407327.71294662426</v>
      </c>
      <c r="L535" s="19"/>
      <c r="M535" s="19"/>
    </row>
    <row r="536" spans="3:13" hidden="1" outlineLevel="1" x14ac:dyDescent="0.25">
      <c r="C536" s="135">
        <v>419</v>
      </c>
      <c r="D536" s="25">
        <v>411556.7789861671</v>
      </c>
      <c r="L536" s="19"/>
      <c r="M536" s="19"/>
    </row>
    <row r="537" spans="3:13" hidden="1" outlineLevel="1" x14ac:dyDescent="0.25">
      <c r="C537" s="135">
        <v>420</v>
      </c>
      <c r="D537" s="25">
        <v>406033.96361588844</v>
      </c>
      <c r="L537" s="19"/>
      <c r="M537" s="19"/>
    </row>
    <row r="538" spans="3:13" hidden="1" outlineLevel="1" x14ac:dyDescent="0.25">
      <c r="C538" s="135">
        <v>421</v>
      </c>
      <c r="D538" s="25">
        <v>408969.98352252867</v>
      </c>
      <c r="L538" s="19"/>
      <c r="M538" s="19"/>
    </row>
    <row r="539" spans="3:13" hidden="1" outlineLevel="1" x14ac:dyDescent="0.25">
      <c r="C539" s="135">
        <v>422</v>
      </c>
      <c r="D539" s="25">
        <v>404266.63490926707</v>
      </c>
      <c r="L539" s="19"/>
      <c r="M539" s="19"/>
    </row>
    <row r="540" spans="3:13" hidden="1" outlineLevel="1" x14ac:dyDescent="0.25">
      <c r="C540" s="135">
        <v>423</v>
      </c>
      <c r="D540" s="25">
        <v>407114.68180738069</v>
      </c>
      <c r="L540" s="19"/>
      <c r="M540" s="19"/>
    </row>
    <row r="541" spans="3:13" hidden="1" outlineLevel="1" x14ac:dyDescent="0.25">
      <c r="C541" s="135">
        <v>424</v>
      </c>
      <c r="D541" s="25">
        <v>408263.88439694315</v>
      </c>
      <c r="L541" s="19"/>
      <c r="M541" s="19"/>
    </row>
    <row r="542" spans="3:13" hidden="1" outlineLevel="1" x14ac:dyDescent="0.25">
      <c r="C542" s="135">
        <v>425</v>
      </c>
      <c r="D542" s="25">
        <v>410530.36721175199</v>
      </c>
      <c r="L542" s="19"/>
      <c r="M542" s="19"/>
    </row>
    <row r="543" spans="3:13" hidden="1" outlineLevel="1" x14ac:dyDescent="0.25">
      <c r="C543" s="135">
        <v>426</v>
      </c>
      <c r="D543" s="25">
        <v>405787.51808961941</v>
      </c>
      <c r="L543" s="19"/>
      <c r="M543" s="19"/>
    </row>
    <row r="544" spans="3:13" hidden="1" outlineLevel="1" x14ac:dyDescent="0.25">
      <c r="C544" s="135">
        <v>427</v>
      </c>
      <c r="D544" s="25">
        <v>409369.65123673814</v>
      </c>
      <c r="L544" s="19"/>
      <c r="M544" s="19"/>
    </row>
    <row r="545" spans="3:13" hidden="1" outlineLevel="1" x14ac:dyDescent="0.25">
      <c r="C545" s="135">
        <v>428</v>
      </c>
      <c r="D545" s="25">
        <v>412595.12147001026</v>
      </c>
      <c r="L545" s="19"/>
      <c r="M545" s="19"/>
    </row>
    <row r="546" spans="3:13" hidden="1" outlineLevel="1" x14ac:dyDescent="0.25">
      <c r="C546" s="135">
        <v>429</v>
      </c>
      <c r="D546" s="25">
        <v>409357.36104682914</v>
      </c>
      <c r="L546" s="19"/>
      <c r="M546" s="19"/>
    </row>
    <row r="547" spans="3:13" hidden="1" outlineLevel="1" x14ac:dyDescent="0.25">
      <c r="C547" s="135">
        <v>430</v>
      </c>
      <c r="D547" s="25">
        <v>415005.17059638287</v>
      </c>
      <c r="L547" s="19"/>
      <c r="M547" s="19"/>
    </row>
    <row r="548" spans="3:13" hidden="1" outlineLevel="1" x14ac:dyDescent="0.25">
      <c r="C548" s="135">
        <v>431</v>
      </c>
      <c r="D548" s="25">
        <v>407055.83072394086</v>
      </c>
      <c r="L548" s="19"/>
      <c r="M548" s="19"/>
    </row>
    <row r="549" spans="3:13" hidden="1" outlineLevel="1" x14ac:dyDescent="0.25">
      <c r="C549" s="135">
        <v>432</v>
      </c>
      <c r="D549" s="25">
        <v>411022.66824135376</v>
      </c>
      <c r="L549" s="19"/>
      <c r="M549" s="19"/>
    </row>
    <row r="550" spans="3:13" hidden="1" outlineLevel="1" x14ac:dyDescent="0.25">
      <c r="C550" s="135">
        <v>433</v>
      </c>
      <c r="D550" s="25">
        <v>405395.83101980505</v>
      </c>
      <c r="L550" s="19"/>
      <c r="M550" s="19"/>
    </row>
    <row r="551" spans="3:13" hidden="1" outlineLevel="1" x14ac:dyDescent="0.25">
      <c r="C551" s="135">
        <v>434</v>
      </c>
      <c r="D551" s="25">
        <v>409847.54503942333</v>
      </c>
      <c r="L551" s="19"/>
      <c r="M551" s="19"/>
    </row>
    <row r="552" spans="3:13" hidden="1" outlineLevel="1" x14ac:dyDescent="0.25">
      <c r="C552" s="135">
        <v>435</v>
      </c>
      <c r="D552" s="25">
        <v>405700.18439220142</v>
      </c>
      <c r="L552" s="19"/>
      <c r="M552" s="19"/>
    </row>
    <row r="553" spans="3:13" hidden="1" outlineLevel="1" x14ac:dyDescent="0.25">
      <c r="C553" s="135">
        <v>436</v>
      </c>
      <c r="D553" s="25">
        <v>408870.03632006783</v>
      </c>
      <c r="L553" s="19"/>
      <c r="M553" s="19"/>
    </row>
    <row r="554" spans="3:13" hidden="1" outlineLevel="1" x14ac:dyDescent="0.25">
      <c r="C554" s="135">
        <v>437</v>
      </c>
      <c r="D554" s="25">
        <v>404841.06974112708</v>
      </c>
      <c r="L554" s="19"/>
      <c r="M554" s="19"/>
    </row>
    <row r="555" spans="3:13" hidden="1" outlineLevel="1" x14ac:dyDescent="0.25">
      <c r="C555" s="135">
        <v>438</v>
      </c>
      <c r="D555" s="25">
        <v>405223.64867153158</v>
      </c>
      <c r="L555" s="19"/>
      <c r="M555" s="19"/>
    </row>
    <row r="556" spans="3:13" hidden="1" outlineLevel="1" x14ac:dyDescent="0.25">
      <c r="C556" s="135">
        <v>439</v>
      </c>
      <c r="D556" s="25">
        <v>408998.36301269737</v>
      </c>
      <c r="L556" s="19"/>
      <c r="M556" s="19"/>
    </row>
    <row r="557" spans="3:13" hidden="1" outlineLevel="1" x14ac:dyDescent="0.25">
      <c r="C557" s="135">
        <v>440</v>
      </c>
      <c r="D557" s="25">
        <v>410963.60666228522</v>
      </c>
      <c r="L557" s="19"/>
      <c r="M557" s="19"/>
    </row>
    <row r="558" spans="3:13" hidden="1" outlineLevel="1" x14ac:dyDescent="0.25">
      <c r="C558" s="135">
        <v>441</v>
      </c>
      <c r="D558" s="25">
        <v>404696.49402963265</v>
      </c>
      <c r="L558" s="19"/>
      <c r="M558" s="19"/>
    </row>
    <row r="559" spans="3:13" hidden="1" outlineLevel="1" x14ac:dyDescent="0.25">
      <c r="C559" s="135">
        <v>442</v>
      </c>
      <c r="D559" s="25">
        <v>402971.48971397895</v>
      </c>
      <c r="L559" s="19"/>
      <c r="M559" s="19"/>
    </row>
    <row r="560" spans="3:13" hidden="1" outlineLevel="1" x14ac:dyDescent="0.25">
      <c r="C560" s="135">
        <v>443</v>
      </c>
      <c r="D560" s="25">
        <v>412649.22866436513</v>
      </c>
      <c r="L560" s="19"/>
      <c r="M560" s="19"/>
    </row>
    <row r="561" spans="3:13" hidden="1" outlineLevel="1" x14ac:dyDescent="0.25">
      <c r="C561" s="135">
        <v>444</v>
      </c>
      <c r="D561" s="25">
        <v>407561.38465829787</v>
      </c>
      <c r="L561" s="19"/>
      <c r="M561" s="19"/>
    </row>
    <row r="562" spans="3:13" hidden="1" outlineLevel="1" x14ac:dyDescent="0.25">
      <c r="C562" s="135">
        <v>445</v>
      </c>
      <c r="D562" s="25">
        <v>410218.30523192126</v>
      </c>
      <c r="L562" s="19"/>
      <c r="M562" s="19"/>
    </row>
    <row r="563" spans="3:13" hidden="1" outlineLevel="1" x14ac:dyDescent="0.25">
      <c r="C563" s="135">
        <v>446</v>
      </c>
      <c r="D563" s="25">
        <v>407713.84920943284</v>
      </c>
      <c r="L563" s="19"/>
      <c r="M563" s="19"/>
    </row>
    <row r="564" spans="3:13" hidden="1" outlineLevel="1" x14ac:dyDescent="0.25">
      <c r="C564" s="135">
        <v>447</v>
      </c>
      <c r="D564" s="25">
        <v>397626.31645961024</v>
      </c>
      <c r="L564" s="19"/>
      <c r="M564" s="19"/>
    </row>
    <row r="565" spans="3:13" hidden="1" outlineLevel="1" x14ac:dyDescent="0.25">
      <c r="C565" s="135">
        <v>448</v>
      </c>
      <c r="D565" s="25">
        <v>410377.98321190441</v>
      </c>
      <c r="L565" s="19"/>
      <c r="M565" s="19"/>
    </row>
    <row r="566" spans="3:13" hidden="1" outlineLevel="1" x14ac:dyDescent="0.25">
      <c r="C566" s="135">
        <v>449</v>
      </c>
      <c r="D566" s="25">
        <v>406174.44430306472</v>
      </c>
      <c r="L566" s="19"/>
      <c r="M566" s="19"/>
    </row>
    <row r="567" spans="3:13" hidden="1" outlineLevel="1" x14ac:dyDescent="0.25">
      <c r="C567" s="135">
        <v>450</v>
      </c>
      <c r="D567" s="25">
        <v>407554.90807547944</v>
      </c>
      <c r="L567" s="19"/>
      <c r="M567" s="19"/>
    </row>
    <row r="568" spans="3:13" hidden="1" outlineLevel="1" x14ac:dyDescent="0.25">
      <c r="C568" s="135">
        <v>451</v>
      </c>
      <c r="D568" s="25">
        <v>406561.26846618421</v>
      </c>
      <c r="L568" s="19"/>
      <c r="M568" s="19"/>
    </row>
    <row r="569" spans="3:13" hidden="1" outlineLevel="1" x14ac:dyDescent="0.25">
      <c r="C569" s="135">
        <v>452</v>
      </c>
      <c r="D569" s="25">
        <v>402700.20479742909</v>
      </c>
      <c r="L569" s="19"/>
      <c r="M569" s="19"/>
    </row>
    <row r="570" spans="3:13" hidden="1" outlineLevel="1" x14ac:dyDescent="0.25">
      <c r="C570" s="135">
        <v>453</v>
      </c>
      <c r="D570" s="25">
        <v>404505.32534954301</v>
      </c>
      <c r="L570" s="19"/>
      <c r="M570" s="19"/>
    </row>
    <row r="571" spans="3:13" hidden="1" outlineLevel="1" x14ac:dyDescent="0.25">
      <c r="C571" s="135">
        <v>454</v>
      </c>
      <c r="D571" s="25">
        <v>408547.26839395374</v>
      </c>
      <c r="L571" s="19"/>
      <c r="M571" s="19"/>
    </row>
    <row r="572" spans="3:13" hidden="1" outlineLevel="1" x14ac:dyDescent="0.25">
      <c r="C572" s="135">
        <v>455</v>
      </c>
      <c r="D572" s="25">
        <v>408368.43936759746</v>
      </c>
      <c r="L572" s="19"/>
      <c r="M572" s="19"/>
    </row>
    <row r="573" spans="3:13" hidden="1" outlineLevel="1" x14ac:dyDescent="0.25">
      <c r="C573" s="135">
        <v>456</v>
      </c>
      <c r="D573" s="25">
        <v>408225.3149419257</v>
      </c>
      <c r="L573" s="19"/>
      <c r="M573" s="19"/>
    </row>
    <row r="574" spans="3:13" hidden="1" outlineLevel="1" x14ac:dyDescent="0.25">
      <c r="C574" s="135">
        <v>457</v>
      </c>
      <c r="D574" s="25">
        <v>399095.15529410774</v>
      </c>
      <c r="L574" s="19"/>
      <c r="M574" s="19"/>
    </row>
    <row r="575" spans="3:13" hidden="1" outlineLevel="1" x14ac:dyDescent="0.25">
      <c r="C575" s="135">
        <v>458</v>
      </c>
      <c r="D575" s="25">
        <v>409346.34470980929</v>
      </c>
      <c r="L575" s="19"/>
      <c r="M575" s="19"/>
    </row>
    <row r="576" spans="3:13" hidden="1" outlineLevel="1" x14ac:dyDescent="0.25">
      <c r="C576" s="135">
        <v>459</v>
      </c>
      <c r="D576" s="25">
        <v>408873.95769195509</v>
      </c>
      <c r="L576" s="19"/>
      <c r="M576" s="19"/>
    </row>
    <row r="577" spans="3:13" hidden="1" outlineLevel="1" x14ac:dyDescent="0.25">
      <c r="C577" s="135">
        <v>460</v>
      </c>
      <c r="D577" s="25">
        <v>412440.22688797046</v>
      </c>
      <c r="L577" s="19"/>
      <c r="M577" s="19"/>
    </row>
    <row r="578" spans="3:13" hidden="1" outlineLevel="1" x14ac:dyDescent="0.25">
      <c r="C578" s="135">
        <v>461</v>
      </c>
      <c r="D578" s="25">
        <v>406124.40859124385</v>
      </c>
      <c r="L578" s="19"/>
      <c r="M578" s="19"/>
    </row>
    <row r="579" spans="3:13" hidden="1" outlineLevel="1" x14ac:dyDescent="0.25">
      <c r="C579" s="135">
        <v>462</v>
      </c>
      <c r="D579" s="25">
        <v>407696.30567513854</v>
      </c>
      <c r="L579" s="19"/>
      <c r="M579" s="19"/>
    </row>
    <row r="580" spans="3:13" hidden="1" outlineLevel="1" x14ac:dyDescent="0.25">
      <c r="C580" s="135">
        <v>463</v>
      </c>
      <c r="D580" s="25">
        <v>409139.90914442594</v>
      </c>
      <c r="L580" s="19"/>
      <c r="M580" s="19"/>
    </row>
    <row r="581" spans="3:13" hidden="1" outlineLevel="1" x14ac:dyDescent="0.25">
      <c r="C581" s="135">
        <v>464</v>
      </c>
      <c r="D581" s="25">
        <v>408327.71615460276</v>
      </c>
      <c r="L581" s="19"/>
      <c r="M581" s="19"/>
    </row>
    <row r="582" spans="3:13" hidden="1" outlineLevel="1" x14ac:dyDescent="0.25">
      <c r="C582" s="135">
        <v>465</v>
      </c>
      <c r="D582" s="25">
        <v>413092.48835187597</v>
      </c>
      <c r="L582" s="19"/>
      <c r="M582" s="19"/>
    </row>
    <row r="583" spans="3:13" hidden="1" outlineLevel="1" x14ac:dyDescent="0.25">
      <c r="C583" s="135">
        <v>466</v>
      </c>
      <c r="D583" s="25">
        <v>406896.39439942926</v>
      </c>
      <c r="L583" s="19"/>
      <c r="M583" s="19"/>
    </row>
    <row r="584" spans="3:13" hidden="1" outlineLevel="1" x14ac:dyDescent="0.25">
      <c r="C584" s="135">
        <v>467</v>
      </c>
      <c r="D584" s="25">
        <v>409529.47039715905</v>
      </c>
      <c r="L584" s="19"/>
      <c r="M584" s="19"/>
    </row>
    <row r="585" spans="3:13" hidden="1" outlineLevel="1" x14ac:dyDescent="0.25">
      <c r="C585" s="135">
        <v>468</v>
      </c>
      <c r="D585" s="25">
        <v>410379.34312512446</v>
      </c>
      <c r="L585" s="19"/>
      <c r="M585" s="19"/>
    </row>
    <row r="586" spans="3:13" hidden="1" outlineLevel="1" x14ac:dyDescent="0.25">
      <c r="C586" s="135">
        <v>469</v>
      </c>
      <c r="D586" s="25">
        <v>404081.15267981554</v>
      </c>
      <c r="L586" s="19"/>
      <c r="M586" s="19"/>
    </row>
    <row r="587" spans="3:13" hidden="1" outlineLevel="1" x14ac:dyDescent="0.25">
      <c r="C587" s="135">
        <v>470</v>
      </c>
      <c r="D587" s="25">
        <v>409041.06153320923</v>
      </c>
      <c r="L587" s="19"/>
      <c r="M587" s="19"/>
    </row>
    <row r="588" spans="3:13" hidden="1" outlineLevel="1" x14ac:dyDescent="0.25">
      <c r="C588" s="135">
        <v>471</v>
      </c>
      <c r="D588" s="25">
        <v>412481.54585465457</v>
      </c>
      <c r="L588" s="19"/>
      <c r="M588" s="19"/>
    </row>
    <row r="589" spans="3:13" hidden="1" outlineLevel="1" x14ac:dyDescent="0.25">
      <c r="C589" s="135">
        <v>472</v>
      </c>
      <c r="D589" s="25">
        <v>412040.33064264111</v>
      </c>
      <c r="L589" s="19"/>
      <c r="M589" s="19"/>
    </row>
    <row r="590" spans="3:13" hidden="1" outlineLevel="1" x14ac:dyDescent="0.25">
      <c r="C590" s="135">
        <v>473</v>
      </c>
      <c r="D590" s="25">
        <v>405134.4221077956</v>
      </c>
      <c r="L590" s="19"/>
      <c r="M590" s="19"/>
    </row>
    <row r="591" spans="3:13" hidden="1" outlineLevel="1" x14ac:dyDescent="0.25">
      <c r="C591" s="135">
        <v>474</v>
      </c>
      <c r="D591" s="25">
        <v>404821.32865337637</v>
      </c>
      <c r="L591" s="19"/>
      <c r="M591" s="19"/>
    </row>
    <row r="592" spans="3:13" hidden="1" outlineLevel="1" x14ac:dyDescent="0.25">
      <c r="C592" s="135">
        <v>475</v>
      </c>
      <c r="D592" s="25">
        <v>408604.81247028115</v>
      </c>
      <c r="L592" s="19"/>
      <c r="M592" s="19"/>
    </row>
    <row r="593" spans="3:13" hidden="1" outlineLevel="1" x14ac:dyDescent="0.25">
      <c r="C593" s="135">
        <v>476</v>
      </c>
      <c r="D593" s="25">
        <v>411127.7453790406</v>
      </c>
      <c r="L593" s="19"/>
      <c r="M593" s="19"/>
    </row>
    <row r="594" spans="3:13" hidden="1" outlineLevel="1" x14ac:dyDescent="0.25">
      <c r="C594" s="135">
        <v>477</v>
      </c>
      <c r="D594" s="25">
        <v>406214.91424136504</v>
      </c>
      <c r="L594" s="19"/>
      <c r="M594" s="19"/>
    </row>
    <row r="595" spans="3:13" hidden="1" outlineLevel="1" x14ac:dyDescent="0.25">
      <c r="C595" s="135">
        <v>478</v>
      </c>
      <c r="D595" s="25">
        <v>408446.88499936898</v>
      </c>
      <c r="L595" s="19"/>
      <c r="M595" s="19"/>
    </row>
    <row r="596" spans="3:13" hidden="1" outlineLevel="1" x14ac:dyDescent="0.25">
      <c r="C596" s="135">
        <v>479</v>
      </c>
      <c r="D596" s="25">
        <v>413855.86016479816</v>
      </c>
      <c r="L596" s="19"/>
      <c r="M596" s="19"/>
    </row>
    <row r="597" spans="3:13" hidden="1" outlineLevel="1" x14ac:dyDescent="0.25">
      <c r="C597" s="135">
        <v>480</v>
      </c>
      <c r="D597" s="25">
        <v>412351.73354198615</v>
      </c>
      <c r="L597" s="19"/>
      <c r="M597" s="19"/>
    </row>
    <row r="598" spans="3:13" hidden="1" outlineLevel="1" x14ac:dyDescent="0.25">
      <c r="C598" s="135">
        <v>481</v>
      </c>
      <c r="D598" s="25">
        <v>404296.67013215768</v>
      </c>
      <c r="L598" s="19"/>
      <c r="M598" s="19"/>
    </row>
    <row r="599" spans="3:13" hidden="1" outlineLevel="1" x14ac:dyDescent="0.25">
      <c r="C599" s="135">
        <v>482</v>
      </c>
      <c r="D599" s="25">
        <v>410077.47957180475</v>
      </c>
      <c r="L599" s="19"/>
      <c r="M599" s="19"/>
    </row>
    <row r="600" spans="3:13" hidden="1" outlineLevel="1" x14ac:dyDescent="0.25">
      <c r="C600" s="135">
        <v>483</v>
      </c>
      <c r="D600" s="25">
        <v>406076.03028356103</v>
      </c>
      <c r="L600" s="19"/>
      <c r="M600" s="19"/>
    </row>
    <row r="601" spans="3:13" hidden="1" outlineLevel="1" x14ac:dyDescent="0.25">
      <c r="C601" s="135">
        <v>484</v>
      </c>
      <c r="D601" s="25">
        <v>403213.06893024099</v>
      </c>
      <c r="L601" s="19"/>
      <c r="M601" s="19"/>
    </row>
    <row r="602" spans="3:13" hidden="1" outlineLevel="1" x14ac:dyDescent="0.25">
      <c r="C602" s="135">
        <v>485</v>
      </c>
      <c r="D602" s="25">
        <v>409622.06393451348</v>
      </c>
      <c r="L602" s="19"/>
      <c r="M602" s="19"/>
    </row>
    <row r="603" spans="3:13" hidden="1" outlineLevel="1" x14ac:dyDescent="0.25">
      <c r="C603" s="135">
        <v>486</v>
      </c>
      <c r="D603" s="25">
        <v>410302.07235521806</v>
      </c>
      <c r="L603" s="19"/>
      <c r="M603" s="19"/>
    </row>
    <row r="604" spans="3:13" hidden="1" outlineLevel="1" x14ac:dyDescent="0.25">
      <c r="C604" s="135">
        <v>487</v>
      </c>
      <c r="D604" s="25">
        <v>410446.50411028578</v>
      </c>
      <c r="L604" s="19"/>
      <c r="M604" s="19"/>
    </row>
    <row r="605" spans="3:13" hidden="1" outlineLevel="1" x14ac:dyDescent="0.25">
      <c r="C605" s="135">
        <v>488</v>
      </c>
      <c r="D605" s="25">
        <v>408151.36390666204</v>
      </c>
      <c r="L605" s="19"/>
      <c r="M605" s="19"/>
    </row>
    <row r="606" spans="3:13" hidden="1" outlineLevel="1" x14ac:dyDescent="0.25">
      <c r="C606" s="135">
        <v>489</v>
      </c>
      <c r="D606" s="25">
        <v>405082.55601234565</v>
      </c>
      <c r="L606" s="19"/>
      <c r="M606" s="19"/>
    </row>
    <row r="607" spans="3:13" hidden="1" outlineLevel="1" x14ac:dyDescent="0.25">
      <c r="C607" s="135">
        <v>490</v>
      </c>
      <c r="D607" s="25">
        <v>406554.92435425369</v>
      </c>
      <c r="L607" s="19"/>
      <c r="M607" s="19"/>
    </row>
    <row r="608" spans="3:13" hidden="1" outlineLevel="1" x14ac:dyDescent="0.25">
      <c r="C608" s="135">
        <v>491</v>
      </c>
      <c r="D608" s="25">
        <v>413878.12936358008</v>
      </c>
      <c r="L608" s="19"/>
      <c r="M608" s="19"/>
    </row>
    <row r="609" spans="3:13" hidden="1" outlineLevel="1" x14ac:dyDescent="0.25">
      <c r="C609" s="135">
        <v>492</v>
      </c>
      <c r="D609" s="25">
        <v>409956.29542245308</v>
      </c>
      <c r="L609" s="19"/>
      <c r="M609" s="19"/>
    </row>
    <row r="610" spans="3:13" hidden="1" outlineLevel="1" x14ac:dyDescent="0.25">
      <c r="C610" s="135">
        <v>493</v>
      </c>
      <c r="D610" s="25">
        <v>407901.56066471484</v>
      </c>
      <c r="L610" s="19"/>
      <c r="M610" s="19"/>
    </row>
    <row r="611" spans="3:13" hidden="1" outlineLevel="1" x14ac:dyDescent="0.25">
      <c r="C611" s="135">
        <v>494</v>
      </c>
      <c r="D611" s="25">
        <v>413917.99293019704</v>
      </c>
      <c r="L611" s="19"/>
      <c r="M611" s="19"/>
    </row>
    <row r="612" spans="3:13" hidden="1" outlineLevel="1" x14ac:dyDescent="0.25">
      <c r="C612" s="135">
        <v>495</v>
      </c>
      <c r="D612" s="25">
        <v>409559.13119305903</v>
      </c>
      <c r="L612" s="19"/>
      <c r="M612" s="19"/>
    </row>
    <row r="613" spans="3:13" hidden="1" outlineLevel="1" x14ac:dyDescent="0.25">
      <c r="C613" s="135">
        <v>496</v>
      </c>
      <c r="D613" s="25">
        <v>404784.48761043977</v>
      </c>
      <c r="L613" s="19"/>
      <c r="M613" s="19"/>
    </row>
    <row r="614" spans="3:13" hidden="1" outlineLevel="1" x14ac:dyDescent="0.25">
      <c r="C614" s="135">
        <v>497</v>
      </c>
      <c r="D614" s="25">
        <v>406054.18839513004</v>
      </c>
      <c r="L614" s="19"/>
      <c r="M614" s="19"/>
    </row>
    <row r="615" spans="3:13" hidden="1" outlineLevel="1" x14ac:dyDescent="0.25">
      <c r="C615" s="135">
        <v>498</v>
      </c>
      <c r="D615" s="25">
        <v>402065.44176561956</v>
      </c>
      <c r="L615" s="19"/>
      <c r="M615" s="19"/>
    </row>
    <row r="616" spans="3:13" hidden="1" outlineLevel="1" x14ac:dyDescent="0.25">
      <c r="C616" s="135">
        <v>499</v>
      </c>
      <c r="D616" s="25">
        <v>406269.4578790146</v>
      </c>
      <c r="L616" s="19"/>
      <c r="M616" s="19"/>
    </row>
    <row r="617" spans="3:13" hidden="1" outlineLevel="1" x14ac:dyDescent="0.25">
      <c r="C617" s="135">
        <v>500</v>
      </c>
      <c r="D617" s="25">
        <v>403975.13273587299</v>
      </c>
    </row>
    <row r="618" spans="3:13" collapsed="1" x14ac:dyDescent="0.25"/>
  </sheetData>
  <sheetProtection formatCells="0" formatColumns="0" formatRows="0" insertColumns="0" insertRows="0" insertHyperlinks="0" deleteColumns="0" deleteRows="0" sort="0" autoFilter="0" pivotTables="0"/>
  <dataValidations disablePrompts="1" count="3">
    <dataValidation allowBlank="1" showInputMessage="1" showErrorMessage="1" promptTitle="Do not change the value" prompt="Change value on &quot;Sector Drivers&quot; sheet" sqref="D91 D93" xr:uid="{9F34B180-000A-40D4-8400-985625A5B1CB}"/>
    <dataValidation allowBlank="1" showInputMessage="1" showErrorMessage="1" promptTitle="Do not change the value" prompt="Value based on historical YoY trends" sqref="D92" xr:uid="{5C8ADFDD-C753-4AEB-9E24-35E96D153769}"/>
    <dataValidation allowBlank="1" showInputMessage="1" showErrorMessage="1" promptTitle="Do not change the value" prompt="Dependencies: _x000a_LT Growth Rate, Forward P/E Ratio" sqref="D90" xr:uid="{9EDC2736-8E9D-41EF-A71D-F473DA9DC3D8}"/>
  </dataValidations>
  <pageMargins left="0.7" right="0.7" top="0.75" bottom="0.75" header="0.3" footer="0.3"/>
  <pageSetup orientation="portrait" horizontalDpi="0" verticalDpi="0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74AA61-73F7-4F97-91D2-1BFA5300CC2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CATO!M9:P9</xm:f>
              <xm:sqref>Q9</xm:sqref>
            </x14:sparkline>
            <x14:sparkline>
              <xm:f>CATO!M10:P10</xm:f>
              <xm:sqref>Q10</xm:sqref>
            </x14:sparkline>
            <x14:sparkline>
              <xm:f>CATO!M11:P11</xm:f>
              <xm:sqref>Q11</xm:sqref>
            </x14:sparkline>
            <x14:sparkline>
              <xm:f>CATO!M12:P12</xm:f>
              <xm:sqref>Q12</xm:sqref>
            </x14:sparkline>
            <x14:sparkline>
              <xm:f>CATO!M13:P13</xm:f>
              <xm:sqref>Q13</xm:sqref>
            </x14:sparkline>
            <x14:sparkline>
              <xm:f>CATO!M14:P14</xm:f>
              <xm:sqref>Q14</xm:sqref>
            </x14:sparkline>
            <x14:sparkline>
              <xm:f>CATO!M15:P15</xm:f>
              <xm:sqref>Q15</xm:sqref>
            </x14:sparkline>
            <x14:sparkline>
              <xm:f>CATO!M16:P16</xm:f>
              <xm:sqref>Q16</xm:sqref>
            </x14:sparkline>
            <x14:sparkline>
              <xm:f>CATO!M17:P17</xm:f>
              <xm:sqref>Q17</xm:sqref>
            </x14:sparkline>
            <x14:sparkline>
              <xm:f>CATO!M18:P18</xm:f>
              <xm:sqref>Q18</xm:sqref>
            </x14:sparkline>
            <x14:sparkline>
              <xm:f>CATO!M19:P19</xm:f>
              <xm:sqref>Q19</xm:sqref>
            </x14:sparkline>
            <x14:sparkline>
              <xm:f>CATO!M20:P20</xm:f>
              <xm:sqref>Q20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9DB-55FA-4307-B586-61C2FC3193BF}">
  <sheetPr>
    <tabColor theme="4" tint="0.79998168889431442"/>
  </sheetPr>
  <dimension ref="B1:AJ154"/>
  <sheetViews>
    <sheetView showGridLines="0" zoomScale="85" zoomScaleNormal="85" workbookViewId="0">
      <pane xSplit="3" ySplit="30" topLeftCell="D31" activePane="bottomRight" state="frozen"/>
      <selection pane="topRight" activeCell="L1" sqref="L1"/>
      <selection pane="bottomLeft" activeCell="L1" sqref="L1"/>
      <selection pane="bottomRight"/>
    </sheetView>
  </sheetViews>
  <sheetFormatPr defaultColWidth="9.140625" defaultRowHeight="15" outlineLevelRow="3" outlineLevelCol="1" x14ac:dyDescent="0.25"/>
  <cols>
    <col min="1" max="1" width="2.7109375" style="19" customWidth="1"/>
    <col min="2" max="2" width="50" style="19" customWidth="1"/>
    <col min="3" max="3" width="2.7109375" customWidth="1"/>
    <col min="4" max="8" width="15.7109375" style="25" customWidth="1"/>
    <col min="9" max="11" width="12.7109375" style="25" hidden="1" customWidth="1" outlineLevel="1"/>
    <col min="12" max="12" width="2.7109375" customWidth="1" collapsed="1"/>
    <col min="13" max="17" width="15.7109375" style="25" customWidth="1"/>
    <col min="18" max="19" width="2.7109375" customWidth="1"/>
    <col min="20" max="20" width="14.28515625" hidden="1" customWidth="1" outlineLevel="1"/>
    <col min="21" max="24" width="12.7109375" hidden="1" customWidth="1" outlineLevel="1"/>
    <col min="25" max="25" width="2.7109375" hidden="1" customWidth="1" outlineLevel="1"/>
    <col min="26" max="26" width="14.7109375" hidden="1" customWidth="1" outlineLevel="1"/>
    <col min="27" max="30" width="14.7109375" style="19" hidden="1" customWidth="1" outlineLevel="1"/>
    <col min="31" max="31" width="12" style="19" customWidth="1" collapsed="1"/>
    <col min="32" max="33" width="12" style="19" customWidth="1"/>
    <col min="34" max="34" width="2.7109375" style="19" customWidth="1"/>
    <col min="35" max="35" width="11.28515625" style="131" bestFit="1" customWidth="1"/>
    <col min="36" max="36" width="17.28515625" style="19" bestFit="1" customWidth="1"/>
    <col min="37" max="195" width="12" style="19" customWidth="1"/>
    <col min="196" max="16384" width="9.140625" style="19"/>
  </cols>
  <sheetData>
    <row r="1" spans="2:36" ht="6.95" customHeight="1" x14ac:dyDescent="0.25"/>
    <row r="2" spans="2:36" hidden="1" outlineLevel="1" x14ac:dyDescent="0.25">
      <c r="B2" s="192" t="s">
        <v>839</v>
      </c>
      <c r="D2" s="194" t="s">
        <v>63</v>
      </c>
      <c r="I2" s="91"/>
      <c r="J2" s="79"/>
      <c r="K2" s="67"/>
      <c r="M2" s="194" t="s">
        <v>213</v>
      </c>
      <c r="N2" s="194" t="s">
        <v>214</v>
      </c>
      <c r="O2" s="194" t="s">
        <v>215</v>
      </c>
      <c r="P2" s="194" t="s">
        <v>216</v>
      </c>
      <c r="Q2" s="194" t="s">
        <v>217</v>
      </c>
      <c r="Z2" s="19"/>
      <c r="AI2" s="19"/>
    </row>
    <row r="3" spans="2:36" collapsed="1" x14ac:dyDescent="0.25"/>
    <row r="4" spans="2:36" x14ac:dyDescent="0.25">
      <c r="AA4" s="25"/>
      <c r="AB4" s="25"/>
    </row>
    <row r="6" spans="2:36" ht="6.95" customHeight="1" x14ac:dyDescent="0.25"/>
    <row r="7" spans="2:36" s="28" customFormat="1" ht="23.25" x14ac:dyDescent="0.35">
      <c r="B7" s="29" t="s">
        <v>840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  <c r="O7" s="30"/>
      <c r="P7" s="30"/>
      <c r="Q7" s="30"/>
      <c r="R7"/>
      <c r="S7"/>
      <c r="T7"/>
      <c r="U7"/>
      <c r="V7"/>
      <c r="W7"/>
      <c r="X7"/>
      <c r="Y7"/>
      <c r="Z7"/>
      <c r="AI7" s="132"/>
    </row>
    <row r="8" spans="2:36" s="48" customFormat="1" ht="6.95" customHeight="1" x14ac:dyDescent="0.25">
      <c r="C8" s="2"/>
      <c r="D8" s="49"/>
      <c r="E8" s="49"/>
      <c r="F8" s="49"/>
      <c r="G8" s="49"/>
      <c r="H8" s="49"/>
      <c r="I8" s="49"/>
      <c r="J8" s="49"/>
      <c r="K8" s="49"/>
      <c r="L8" s="2"/>
      <c r="M8" s="49"/>
      <c r="N8" s="49"/>
      <c r="O8" s="49"/>
      <c r="P8" s="49"/>
      <c r="Q8" s="49"/>
      <c r="R8"/>
      <c r="S8"/>
      <c r="T8"/>
      <c r="U8"/>
      <c r="V8"/>
      <c r="W8"/>
      <c r="X8"/>
      <c r="Y8"/>
      <c r="Z8"/>
      <c r="AI8" s="133"/>
    </row>
    <row r="9" spans="2:36" s="48" customFormat="1" ht="6.95" customHeight="1" x14ac:dyDescent="0.25">
      <c r="B9" s="250"/>
      <c r="C9" s="256"/>
      <c r="D9" s="49"/>
      <c r="E9" s="49"/>
      <c r="F9" s="49"/>
      <c r="G9" s="49"/>
      <c r="H9" s="49"/>
      <c r="I9" s="49"/>
      <c r="J9" s="49"/>
      <c r="K9" s="49"/>
      <c r="L9" s="256"/>
      <c r="M9" s="49"/>
      <c r="N9" s="49"/>
      <c r="O9" s="49"/>
      <c r="P9" s="49"/>
      <c r="Q9" s="49"/>
      <c r="R9"/>
      <c r="S9"/>
      <c r="T9"/>
      <c r="U9"/>
      <c r="V9"/>
      <c r="W9"/>
      <c r="X9"/>
      <c r="Y9"/>
      <c r="Z9"/>
      <c r="AI9" s="133"/>
    </row>
    <row r="10" spans="2:36" s="22" customFormat="1" hidden="1" outlineLevel="1" x14ac:dyDescent="0.25">
      <c r="B10" s="257" t="s">
        <v>220</v>
      </c>
      <c r="C10" s="255"/>
      <c r="D10" s="53">
        <f>D30</f>
        <v>45688</v>
      </c>
      <c r="E10" s="53">
        <f>E30</f>
        <v>45322</v>
      </c>
      <c r="F10" s="53">
        <f t="shared" ref="F10:H10" si="0">F30</f>
        <v>44957</v>
      </c>
      <c r="G10" s="53">
        <f t="shared" si="0"/>
        <v>44592</v>
      </c>
      <c r="H10" s="53">
        <f t="shared" si="0"/>
        <v>44227</v>
      </c>
      <c r="I10" s="94" t="s">
        <v>221</v>
      </c>
      <c r="J10" s="82" t="s">
        <v>222</v>
      </c>
      <c r="K10" s="70" t="s">
        <v>223</v>
      </c>
      <c r="L10" s="255"/>
      <c r="M10" s="53">
        <f t="shared" ref="M10:Q10" si="1">M30</f>
        <v>43861</v>
      </c>
      <c r="N10" s="53">
        <f t="shared" si="1"/>
        <v>43496</v>
      </c>
      <c r="O10" s="53">
        <f t="shared" si="1"/>
        <v>43131</v>
      </c>
      <c r="P10" s="53">
        <f t="shared" si="1"/>
        <v>42766</v>
      </c>
      <c r="Q10" s="53">
        <f t="shared" si="1"/>
        <v>42400</v>
      </c>
      <c r="R10"/>
      <c r="S10"/>
      <c r="T10"/>
      <c r="U10"/>
      <c r="V10"/>
      <c r="W10"/>
      <c r="X10"/>
      <c r="Y10"/>
      <c r="Z10"/>
      <c r="AI10" s="134"/>
    </row>
    <row r="11" spans="2:36" hidden="1" outlineLevel="2" x14ac:dyDescent="0.25">
      <c r="B11" s="251" t="s">
        <v>841</v>
      </c>
      <c r="C11" s="255"/>
      <c r="D11" s="258">
        <f t="shared" ref="D11:H13" ca="1" si="2">$M11</f>
        <v>2.7389565334983823E-2</v>
      </c>
      <c r="E11" s="258">
        <f t="shared" ca="1" si="2"/>
        <v>2.7389565334983823E-2</v>
      </c>
      <c r="F11" s="258">
        <f t="shared" ca="1" si="2"/>
        <v>2.7389565334983823E-2</v>
      </c>
      <c r="G11" s="258">
        <f t="shared" ca="1" si="2"/>
        <v>2.7389565334983823E-2</v>
      </c>
      <c r="H11" s="258">
        <f t="shared" ca="1" si="2"/>
        <v>2.7389565334983823E-2</v>
      </c>
      <c r="I11" s="259"/>
      <c r="J11" s="259"/>
      <c r="K11" s="259"/>
      <c r="L11" s="255"/>
      <c r="M11" s="260">
        <f ca="1">IFERROR(M32 / N32 - 1, 0)</f>
        <v>2.7389565334983823E-2</v>
      </c>
      <c r="N11" s="260">
        <f t="shared" ref="N11:Q11" ca="1" si="3">IFERROR(N32 / O32 - 1, 0)</f>
        <v>9.5930155920793458E-2</v>
      </c>
      <c r="O11" s="260">
        <f t="shared" ca="1" si="3"/>
        <v>0.17620551156851127</v>
      </c>
      <c r="P11" s="260">
        <f t="shared" ca="1" si="3"/>
        <v>1.8041995749404238E-2</v>
      </c>
      <c r="Q11" s="260">
        <f t="shared" ca="1" si="3"/>
        <v>0</v>
      </c>
    </row>
    <row r="12" spans="2:36" hidden="1" outlineLevel="2" x14ac:dyDescent="0.25">
      <c r="B12" s="251" t="s">
        <v>576</v>
      </c>
      <c r="C12" s="255"/>
      <c r="D12" s="258">
        <f t="shared" ref="D12:G12" ca="1" si="4">AVERAGE($M12:$Q12)</f>
        <v>0.64008990629569862</v>
      </c>
      <c r="E12" s="258">
        <f t="shared" ca="1" si="4"/>
        <v>0.64008990629569862</v>
      </c>
      <c r="F12" s="258">
        <f t="shared" ca="1" si="4"/>
        <v>0.64008990629569862</v>
      </c>
      <c r="G12" s="258">
        <f t="shared" ca="1" si="4"/>
        <v>0.64008990629569862</v>
      </c>
      <c r="H12" s="258">
        <f ca="1">AVERAGE($M12:$Q12)</f>
        <v>0.64008990629569862</v>
      </c>
      <c r="I12" s="259"/>
      <c r="J12" s="259"/>
      <c r="K12" s="259"/>
      <c r="L12" s="255"/>
      <c r="M12" s="260">
        <f ca="1">M33 / M32</f>
        <v>0.64627345858076535</v>
      </c>
      <c r="N12" s="260">
        <f t="shared" ref="N12:Q12" ca="1" si="5">N33 / N32</f>
        <v>0.64010593561943796</v>
      </c>
      <c r="O12" s="260">
        <f t="shared" ca="1" si="5"/>
        <v>0.62417944393499247</v>
      </c>
      <c r="P12" s="260">
        <f t="shared" ca="1" si="5"/>
        <v>0.64764973695072359</v>
      </c>
      <c r="Q12" s="260">
        <f t="shared" ca="1" si="5"/>
        <v>0.6422409563925735</v>
      </c>
      <c r="AJ12" s="141" t="s">
        <v>842</v>
      </c>
    </row>
    <row r="13" spans="2:36" hidden="1" outlineLevel="2" x14ac:dyDescent="0.25">
      <c r="B13" s="251" t="s">
        <v>843</v>
      </c>
      <c r="C13" s="255"/>
      <c r="D13" s="258">
        <f t="shared" ca="1" si="2"/>
        <v>0.26330943810782215</v>
      </c>
      <c r="E13" s="258">
        <f t="shared" ca="1" si="2"/>
        <v>0.26330943810782215</v>
      </c>
      <c r="F13" s="258">
        <f t="shared" ca="1" si="2"/>
        <v>0.26330943810782215</v>
      </c>
      <c r="G13" s="258">
        <f t="shared" ca="1" si="2"/>
        <v>0.26330943810782215</v>
      </c>
      <c r="H13" s="258">
        <f t="shared" ca="1" si="2"/>
        <v>0.26330943810782215</v>
      </c>
      <c r="I13" s="259"/>
      <c r="J13" s="259"/>
      <c r="K13" s="259"/>
      <c r="L13" s="255"/>
      <c r="M13" s="260">
        <f ca="1">M35 / M$32</f>
        <v>0.26330943810782215</v>
      </c>
      <c r="N13" s="260">
        <f t="shared" ref="N13:Q13" ca="1" si="6">N35 / N$32</f>
        <v>0.27136103930553462</v>
      </c>
      <c r="O13" s="260">
        <f t="shared" ca="1" si="6"/>
        <v>0.30469037791358411</v>
      </c>
      <c r="P13" s="260">
        <f t="shared" ca="1" si="6"/>
        <v>0.29518340118209796</v>
      </c>
      <c r="Q13" s="260">
        <f t="shared" ca="1" si="6"/>
        <v>0.26822692481940086</v>
      </c>
      <c r="AI13" s="131" t="s">
        <v>844</v>
      </c>
      <c r="AJ13" s="130" t="e">
        <f t="array" aca="1" ref="AJ13" ca="1">INDEX(LINEST($M$23:$V$23, $M$10:$V$10 ^ {1;2}), 1)</f>
        <v>#VALUE!</v>
      </c>
    </row>
    <row r="14" spans="2:36" hidden="1" outlineLevel="2" x14ac:dyDescent="0.25">
      <c r="B14" s="251" t="s">
        <v>577</v>
      </c>
      <c r="C14" s="255"/>
      <c r="D14" s="258">
        <f t="shared" ref="D14:G14" ca="1" si="7">AVERAGE($M14:$Q14)</f>
        <v>0.17677581943919052</v>
      </c>
      <c r="E14" s="258">
        <f t="shared" ca="1" si="7"/>
        <v>0.17677581943919052</v>
      </c>
      <c r="F14" s="258">
        <f t="shared" ca="1" si="7"/>
        <v>0.17677581943919052</v>
      </c>
      <c r="G14" s="258">
        <f t="shared" ca="1" si="7"/>
        <v>0.17677581943919052</v>
      </c>
      <c r="H14" s="258">
        <f ca="1">AVERAGE($M14:$Q14)</f>
        <v>0.17677581943919052</v>
      </c>
      <c r="I14" s="266"/>
      <c r="J14" s="266"/>
      <c r="K14" s="262"/>
      <c r="L14" s="255"/>
      <c r="M14" s="260">
        <f ca="1">M$36 / M65</f>
        <v>0.16989109601357902</v>
      </c>
      <c r="N14" s="260">
        <f t="shared" ref="N14:Q14" ca="1" si="8">N$36 / N65</f>
        <v>0.18455094773774264</v>
      </c>
      <c r="O14" s="260">
        <f t="shared" ca="1" si="8"/>
        <v>0.1931113087388962</v>
      </c>
      <c r="P14" s="260">
        <f t="shared" ca="1" si="8"/>
        <v>0.18122220796393521</v>
      </c>
      <c r="Q14" s="260">
        <f t="shared" ca="1" si="8"/>
        <v>0.15510353674179952</v>
      </c>
      <c r="AI14" s="131" t="s">
        <v>844</v>
      </c>
      <c r="AJ14" s="130" t="e">
        <f t="array" aca="1" ref="AJ14" ca="1">INDEX(LINEST($M$23:$V$23, $M$10:$V$10 ^ {1;2}), 1, 2)</f>
        <v>#VALUE!</v>
      </c>
    </row>
    <row r="15" spans="2:36" hidden="1" outlineLevel="2" x14ac:dyDescent="0.25">
      <c r="B15" s="251" t="s">
        <v>226</v>
      </c>
      <c r="C15" s="255"/>
      <c r="D15" s="258">
        <f t="shared" ref="D15:H15" ca="1" si="9">AVERAGE($M15:$N15)</f>
        <v>0.15541892301474208</v>
      </c>
      <c r="E15" s="258">
        <f t="shared" ca="1" si="9"/>
        <v>0.15541892301474208</v>
      </c>
      <c r="F15" s="258">
        <f t="shared" ca="1" si="9"/>
        <v>0.15541892301474208</v>
      </c>
      <c r="G15" s="258">
        <f t="shared" ca="1" si="9"/>
        <v>0.15541892301474208</v>
      </c>
      <c r="H15" s="258">
        <f t="shared" ca="1" si="9"/>
        <v>0.15541892301474208</v>
      </c>
      <c r="I15" s="266"/>
      <c r="J15" s="266"/>
      <c r="K15" s="262"/>
      <c r="L15" s="255"/>
      <c r="M15" s="258">
        <f ca="1">M40 / AVERAGE(M91:N91)</f>
        <v>0.10413666955889594</v>
      </c>
      <c r="N15" s="258">
        <f ca="1">N40 / AVERAGE(N91:O91)</f>
        <v>0.20670117647058822</v>
      </c>
      <c r="O15" s="258">
        <v>0</v>
      </c>
      <c r="P15" s="258">
        <v>0</v>
      </c>
      <c r="Q15" s="258">
        <v>0</v>
      </c>
      <c r="AI15" s="131" t="s">
        <v>845</v>
      </c>
      <c r="AJ15" s="130" t="e">
        <f t="array" aca="1" ref="AJ15" ca="1">INDEX(LINEST($M$23:$V$23, $M$10:$V$10 ^ {1;2}), 1, 3)</f>
        <v>#VALUE!</v>
      </c>
    </row>
    <row r="16" spans="2:36" hidden="1" outlineLevel="2" x14ac:dyDescent="0.25">
      <c r="B16" s="251" t="s">
        <v>227</v>
      </c>
      <c r="C16" s="255"/>
      <c r="D16" s="258">
        <f t="shared" ref="D16:G16" ca="1" si="10">AVERAGE($M16:$N16)</f>
        <v>0.22952704733180745</v>
      </c>
      <c r="E16" s="258">
        <f t="shared" ca="1" si="10"/>
        <v>0.22952704733180745</v>
      </c>
      <c r="F16" s="258">
        <f t="shared" ca="1" si="10"/>
        <v>0.22952704733180745</v>
      </c>
      <c r="G16" s="258">
        <f t="shared" ca="1" si="10"/>
        <v>0.22952704733180745</v>
      </c>
      <c r="H16" s="258">
        <f ca="1">AVERAGE($M16:$N16)</f>
        <v>0.22952704733180745</v>
      </c>
      <c r="I16" s="259"/>
      <c r="J16" s="259"/>
      <c r="K16" s="259"/>
      <c r="L16" s="255"/>
      <c r="M16" s="260">
        <f ca="1">M42 / M41</f>
        <v>0.21011213742050983</v>
      </c>
      <c r="N16" s="260">
        <f ca="1">N42 / N41</f>
        <v>0.24894195724310506</v>
      </c>
      <c r="O16" s="260">
        <f ca="1">O42 / O41</f>
        <v>0.43548782814927894</v>
      </c>
      <c r="P16" s="260">
        <f ca="1">P42 / P41</f>
        <v>0.33209022401687199</v>
      </c>
      <c r="Q16" s="260">
        <f ca="1">Q42 / Q41</f>
        <v>0.36446879235965418</v>
      </c>
    </row>
    <row r="17" spans="2:35" hidden="1" outlineLevel="1" x14ac:dyDescent="0.25">
      <c r="B17" s="251"/>
      <c r="C17" s="255"/>
      <c r="D17" s="263"/>
      <c r="E17" s="263"/>
      <c r="F17" s="263"/>
      <c r="G17" s="263"/>
      <c r="H17" s="263"/>
      <c r="I17" s="263"/>
      <c r="J17" s="263"/>
      <c r="K17" s="263"/>
      <c r="L17" s="255"/>
      <c r="M17" s="263"/>
      <c r="N17" s="263"/>
      <c r="O17" s="263"/>
      <c r="P17" s="263"/>
      <c r="Q17" s="263"/>
    </row>
    <row r="18" spans="2:35" hidden="1" outlineLevel="2" x14ac:dyDescent="0.25">
      <c r="B18" s="251" t="s">
        <v>580</v>
      </c>
      <c r="C18" s="255"/>
      <c r="D18" s="258">
        <f t="shared" ref="D18:G19" ca="1" si="11">$M18</f>
        <v>0.43306552455588798</v>
      </c>
      <c r="E18" s="258">
        <f t="shared" ca="1" si="11"/>
        <v>0.43306552455588798</v>
      </c>
      <c r="F18" s="258">
        <f t="shared" ca="1" si="11"/>
        <v>0.43306552455588798</v>
      </c>
      <c r="G18" s="258">
        <f t="shared" ca="1" si="11"/>
        <v>0.43306552455588798</v>
      </c>
      <c r="H18" s="258">
        <f t="shared" ref="H18:H19" ca="1" si="12">$M18</f>
        <v>0.43306552455588798</v>
      </c>
      <c r="I18" s="266"/>
      <c r="J18" s="266"/>
      <c r="K18" s="262"/>
      <c r="L18" s="255"/>
      <c r="M18" s="260">
        <f ca="1">M62 / M$32</f>
        <v>0.43306552455588798</v>
      </c>
      <c r="N18" s="260">
        <f ca="1">N62 / N$32</f>
        <v>0.40761060370430086</v>
      </c>
      <c r="O18" s="260">
        <f ca="1">O62 / O$32</f>
        <v>0.34186754392152585</v>
      </c>
      <c r="P18" s="260">
        <f ca="1">P62 / P$32</f>
        <v>0.36998200244297458</v>
      </c>
      <c r="Q18" s="260">
        <f ca="1">Q62 / Q$32</f>
        <v>0.38497667803400987</v>
      </c>
    </row>
    <row r="19" spans="2:35" hidden="1" outlineLevel="2" x14ac:dyDescent="0.25">
      <c r="B19" s="251" t="s">
        <v>684</v>
      </c>
      <c r="C19" s="255"/>
      <c r="D19" s="258">
        <f t="shared" ca="1" si="11"/>
        <v>0.37856751413716466</v>
      </c>
      <c r="E19" s="258">
        <f t="shared" ca="1" si="11"/>
        <v>0.37856751413716466</v>
      </c>
      <c r="F19" s="258">
        <f t="shared" ca="1" si="11"/>
        <v>0.37856751413716466</v>
      </c>
      <c r="G19" s="258">
        <f t="shared" ca="1" si="11"/>
        <v>0.37856751413716466</v>
      </c>
      <c r="H19" s="258">
        <f t="shared" ca="1" si="12"/>
        <v>0.37856751413716466</v>
      </c>
      <c r="I19" s="266"/>
      <c r="J19" s="266"/>
      <c r="K19" s="262"/>
      <c r="L19" s="255"/>
      <c r="M19" s="260">
        <f ca="1">M72 / M$32</f>
        <v>0.37856751413716466</v>
      </c>
      <c r="N19" s="260">
        <f ca="1">N72 / N$32</f>
        <v>0.31017505968387055</v>
      </c>
      <c r="O19" s="260">
        <f ca="1">O72 / O$32</f>
        <v>0.34043359703705606</v>
      </c>
      <c r="P19" s="260">
        <f ca="1">P72 / P$32</f>
        <v>0.4060475143886173</v>
      </c>
      <c r="Q19" s="260">
        <f ca="1">Q72 / Q$32</f>
        <v>0.12014203917680755</v>
      </c>
    </row>
    <row r="20" spans="2:35" hidden="1" outlineLevel="2" x14ac:dyDescent="0.25">
      <c r="B20" s="251" t="s">
        <v>687</v>
      </c>
      <c r="C20" s="255"/>
      <c r="D20" s="258">
        <f t="shared" ref="D20:G20" ca="1" si="13">$J20 + $I20 * D$10</f>
        <v>0.31411793044465508</v>
      </c>
      <c r="E20" s="258">
        <f t="shared" ca="1" si="13"/>
        <v>0.29043809560004696</v>
      </c>
      <c r="F20" s="258">
        <f t="shared" ca="1" si="13"/>
        <v>0.2668229597577465</v>
      </c>
      <c r="G20" s="258">
        <f t="shared" ca="1" si="13"/>
        <v>0.24320782391544604</v>
      </c>
      <c r="H20" s="258">
        <f ca="1">$J20 + $I20 * H$10</f>
        <v>0.21959268807314558</v>
      </c>
      <c r="I20" s="266">
        <f ca="1">SLOPE($M20:$Q20, $M$10:$Q$10)</f>
        <v>6.4699002307672525E-5</v>
      </c>
      <c r="J20" s="266">
        <f ca="1">INTERCEPT($M20:$Q20, $M$10:$Q$10)</f>
        <v>-2.641850086988287</v>
      </c>
      <c r="K20" s="262">
        <f ca="1">RSQ($M20:$Q20, $M$10:$Q$10)</f>
        <v>0.85329754304200245</v>
      </c>
      <c r="L20" s="255"/>
      <c r="M20" s="260">
        <f ca="1">M83 / M$32</f>
        <v>0.19426261460342531</v>
      </c>
      <c r="N20" s="260">
        <f ca="1">N83 / N$32</f>
        <v>0.18879997711468144</v>
      </c>
      <c r="O20" s="260">
        <f ca="1">O83 / O$32</f>
        <v>0.12368174858155043</v>
      </c>
      <c r="P20" s="260">
        <f ca="1">P83 / P$32</f>
        <v>0.13217162839130334</v>
      </c>
      <c r="Q20" s="260">
        <f ca="1">Q83 / Q$32</f>
        <v>0.10443224002641478</v>
      </c>
    </row>
    <row r="21" spans="2:35" hidden="1" outlineLevel="2" x14ac:dyDescent="0.25">
      <c r="B21" s="251" t="str">
        <f>B65 &amp; " Trends"</f>
        <v>Property &amp; equipment, gross Trends</v>
      </c>
      <c r="C21" s="255"/>
      <c r="D21" s="260">
        <f t="shared" ref="D21:G21" ca="1" si="14">AVERAGE($M21:$Q21)</f>
        <v>7.1032980667691481E-2</v>
      </c>
      <c r="E21" s="260">
        <f t="shared" ca="1" si="14"/>
        <v>7.1032980667691481E-2</v>
      </c>
      <c r="F21" s="260">
        <f t="shared" ca="1" si="14"/>
        <v>7.1032980667691481E-2</v>
      </c>
      <c r="G21" s="260">
        <f t="shared" ca="1" si="14"/>
        <v>7.1032980667691481E-2</v>
      </c>
      <c r="H21" s="260">
        <f ca="1">AVERAGE($M21:$Q21)</f>
        <v>7.1032980667691481E-2</v>
      </c>
      <c r="I21" s="266">
        <f ca="1">SLOPE($M21:$Q21, $M$10:$Q$10)</f>
        <v>-5.7967556129089335E-7</v>
      </c>
      <c r="J21" s="266">
        <f ca="1">INTERCEPT($M21:$Q21, $M$10:$Q$10)</f>
        <v>9.6034851366616741E-2</v>
      </c>
      <c r="K21" s="262">
        <f ca="1">RSQ($M21:$Q21, $M$10:$Q$10)</f>
        <v>1.59738534881021E-2</v>
      </c>
      <c r="L21" s="255"/>
      <c r="M21" s="260">
        <f ca="1">M65 / M32</f>
        <v>7.2140989424337693E-2</v>
      </c>
      <c r="N21" s="260">
        <f t="shared" ref="N21:Q21" ca="1" si="15">N65 / N32</f>
        <v>6.8377365899835119E-2</v>
      </c>
      <c r="O21" s="260">
        <f t="shared" ca="1" si="15"/>
        <v>6.9703712728959463E-2</v>
      </c>
      <c r="P21" s="260">
        <f t="shared" ca="1" si="15"/>
        <v>7.510491591013374E-2</v>
      </c>
      <c r="Q21" s="260">
        <f t="shared" ca="1" si="15"/>
        <v>6.9837919375191432E-2</v>
      </c>
    </row>
    <row r="22" spans="2:35" customFormat="1" hidden="1" outlineLevel="1" x14ac:dyDescent="0.25">
      <c r="B22" s="255"/>
      <c r="C22" s="255"/>
      <c r="D22" s="255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255"/>
      <c r="P22" s="255"/>
      <c r="Q22" s="255"/>
      <c r="AI22" s="135"/>
    </row>
    <row r="23" spans="2:35" hidden="1" outlineLevel="2" x14ac:dyDescent="0.25">
      <c r="B23" s="251" t="str">
        <f>B104 &amp; " - Trends (Reg)"</f>
        <v>Additional paid-in capital - Trends (Reg)</v>
      </c>
      <c r="C23" s="255"/>
      <c r="D23" s="260">
        <f t="shared" ref="D23:H27" ca="1" si="16">$J23 + $I23 * D$10</f>
        <v>0.18612288323567183</v>
      </c>
      <c r="E23" s="260">
        <f t="shared" ca="1" si="16"/>
        <v>0.17904411805096299</v>
      </c>
      <c r="F23" s="260">
        <f t="shared" ca="1" si="16"/>
        <v>0.17198469375473702</v>
      </c>
      <c r="G23" s="260">
        <f t="shared" ca="1" si="16"/>
        <v>0.16492526945851105</v>
      </c>
      <c r="H23" s="260">
        <f t="shared" ca="1" si="16"/>
        <v>0.15786584516228497</v>
      </c>
      <c r="I23" s="261">
        <f ca="1">SLOPE($M23:$V23, $M$10:$V$10)</f>
        <v>1.9340888482810966E-5</v>
      </c>
      <c r="J23" s="262">
        <f ca="1">INTERCEPT($M23:$V23, $M$10:$V$10)</f>
        <v>-0.69752362976699556</v>
      </c>
      <c r="K23" s="297">
        <f ca="1">RSQ($M23:$P23, $M$10:$P$10)</f>
        <v>0.44049652825777469</v>
      </c>
      <c r="L23" s="255"/>
      <c r="M23" s="260">
        <f ca="1">M104 / $M$32</f>
        <v>0.14306190483422687</v>
      </c>
      <c r="N23" s="260">
        <f t="shared" ref="N23:Q23" ca="1" si="17">N104 / $M$32</f>
        <v>0.14684932339048951</v>
      </c>
      <c r="O23" s="260">
        <f t="shared" ca="1" si="17"/>
        <v>0.14296761488186543</v>
      </c>
      <c r="P23" s="260">
        <f t="shared" ca="1" si="17"/>
        <v>0.13851668615747562</v>
      </c>
      <c r="Q23" s="260">
        <f t="shared" ca="1" si="17"/>
        <v>0.11192628677308142</v>
      </c>
    </row>
    <row r="24" spans="2:35" hidden="1" outlineLevel="2" x14ac:dyDescent="0.25">
      <c r="B24" s="251" t="str">
        <f>B105 &amp; " - Trends (Reg)"</f>
        <v>Accumulated other comprehensive income (loss) - Trends (Reg)</v>
      </c>
      <c r="C24" s="255"/>
      <c r="D24" s="295">
        <f t="shared" ref="D24:H24" ca="1" si="18">AVERAGE($M24:$Q24)</f>
        <v>5.7039092993940131E-3</v>
      </c>
      <c r="E24" s="295">
        <f t="shared" ca="1" si="18"/>
        <v>5.7039092993940131E-3</v>
      </c>
      <c r="F24" s="295">
        <f t="shared" ca="1" si="18"/>
        <v>5.7039092993940131E-3</v>
      </c>
      <c r="G24" s="295">
        <f t="shared" ca="1" si="18"/>
        <v>5.7039092993940131E-3</v>
      </c>
      <c r="H24" s="295">
        <f t="shared" ca="1" si="18"/>
        <v>5.7039092993940131E-3</v>
      </c>
      <c r="I24" s="266"/>
      <c r="J24" s="267"/>
      <c r="K24" s="268"/>
      <c r="L24" s="255"/>
      <c r="M24" s="295">
        <f ca="1">M105 / $M$32</f>
        <v>5.6978975239078819E-3</v>
      </c>
      <c r="N24" s="295">
        <f t="shared" ref="N24:Q24" ca="1" si="19">N105 / $M$32</f>
        <v>4.8075219334882471E-3</v>
      </c>
      <c r="O24" s="295">
        <f t="shared" ca="1" si="19"/>
        <v>1.7472118018113797E-3</v>
      </c>
      <c r="P24" s="295">
        <f t="shared" ca="1" si="19"/>
        <v>8.7714968435014598E-3</v>
      </c>
      <c r="Q24" s="295">
        <f t="shared" ca="1" si="19"/>
        <v>7.4954183942610962E-3</v>
      </c>
    </row>
    <row r="25" spans="2:35" hidden="1" outlineLevel="2" x14ac:dyDescent="0.25">
      <c r="B25" s="251" t="str">
        <f t="shared" ref="B25:B26" si="20">B107 &amp; " - Trends (Reg)"</f>
        <v>Common stock held in treasury, at cost - Trends (Reg)</v>
      </c>
      <c r="C25" s="255"/>
      <c r="D25" s="265">
        <f t="shared" ca="1" si="16"/>
        <v>72302362.726611972</v>
      </c>
      <c r="E25" s="265">
        <f t="shared" ca="1" si="16"/>
        <v>63685051.777941704</v>
      </c>
      <c r="F25" s="265">
        <f t="shared" ca="1" si="16"/>
        <v>55091285.3947047</v>
      </c>
      <c r="G25" s="265">
        <f t="shared" ca="1" si="16"/>
        <v>46497519.011467814</v>
      </c>
      <c r="H25" s="265">
        <f t="shared" ca="1" si="16"/>
        <v>37903752.628230929</v>
      </c>
      <c r="I25" s="266">
        <f ca="1">SLOPE($M25:$V25, $M$10:$V$10)</f>
        <v>23544.565433525771</v>
      </c>
      <c r="J25" s="267">
        <f ca="1">INTERCEPT($M25:$V25, $M$10:$V$10)</f>
        <v>-1003401742.8003134</v>
      </c>
      <c r="K25" s="268">
        <f ca="1">RSQ($M25:$P25, $M$10:$P$10)</f>
        <v>0.87597342236112918</v>
      </c>
      <c r="L25" s="255"/>
      <c r="M25" s="265">
        <f t="shared" ref="M25:Q26" ca="1" si="21">M107</f>
        <v>36864000</v>
      </c>
      <c r="N25" s="265">
        <f t="shared" ca="1" si="21"/>
        <v>19054000</v>
      </c>
      <c r="O25" s="265">
        <f t="shared" ca="1" si="21"/>
        <v>420000</v>
      </c>
      <c r="P25" s="265">
        <f t="shared" ca="1" si="21"/>
        <v>1490000</v>
      </c>
      <c r="Q25" s="265">
        <f t="shared" ca="1" si="21"/>
        <v>2643000</v>
      </c>
    </row>
    <row r="26" spans="2:35" hidden="1" outlineLevel="2" x14ac:dyDescent="0.25">
      <c r="B26" s="251" t="str">
        <f t="shared" si="20"/>
        <v>Total G-III stockholders' equity (deficit) - Trends (Reg)</v>
      </c>
      <c r="C26" s="255"/>
      <c r="D26" s="265">
        <f t="shared" ca="1" si="16"/>
        <v>1877582873.1584091</v>
      </c>
      <c r="E26" s="265">
        <f t="shared" ca="1" si="16"/>
        <v>1748264322.5655823</v>
      </c>
      <c r="F26" s="265">
        <f t="shared" ca="1" si="16"/>
        <v>1619299101.3459587</v>
      </c>
      <c r="G26" s="265">
        <f t="shared" ca="1" si="16"/>
        <v>1490333880.1263351</v>
      </c>
      <c r="H26" s="265">
        <f t="shared" ca="1" si="16"/>
        <v>1361368658.9067135</v>
      </c>
      <c r="I26" s="266">
        <f ca="1">SLOPE($M26:$V26, $M$10:$V$10)</f>
        <v>353329.37320444587</v>
      </c>
      <c r="J26" s="267">
        <f ca="1">INTERCEPT($M26:$V26, $M$10:$V$10)</f>
        <v>-14265329529.806314</v>
      </c>
      <c r="K26" s="268">
        <f ca="1">RSQ($M26:$V26, $M$10:$V$10)</f>
        <v>0.88714046892036014</v>
      </c>
      <c r="L26" s="255"/>
      <c r="M26" s="265">
        <f t="shared" ca="1" si="21"/>
        <v>1315542000</v>
      </c>
      <c r="N26" s="265">
        <f t="shared" ca="1" si="21"/>
        <v>1050054000</v>
      </c>
      <c r="O26" s="265">
        <f t="shared" ca="1" si="21"/>
        <v>902587000</v>
      </c>
      <c r="P26" s="265">
        <f t="shared" ca="1" si="21"/>
        <v>813544000</v>
      </c>
      <c r="Q26" s="265">
        <f t="shared" ca="1" si="21"/>
        <v>788518000</v>
      </c>
    </row>
    <row r="27" spans="2:35" hidden="1" outlineLevel="2" x14ac:dyDescent="0.25">
      <c r="B27" s="251" t="s">
        <v>312</v>
      </c>
      <c r="C27" s="255"/>
      <c r="D27" s="265">
        <f t="shared" si="16"/>
        <v>3570245.992694065</v>
      </c>
      <c r="E27" s="265">
        <f t="shared" si="16"/>
        <v>3343449.3296803683</v>
      </c>
      <c r="F27" s="265">
        <f t="shared" si="16"/>
        <v>3117272.3296803683</v>
      </c>
      <c r="G27" s="265">
        <f t="shared" si="16"/>
        <v>2891095.3296803683</v>
      </c>
      <c r="H27" s="265">
        <f t="shared" si="16"/>
        <v>2664918.3296803683</v>
      </c>
      <c r="I27" s="279">
        <f>SLOPE($M27:$O27, $M$10:$O$10)</f>
        <v>619.66301369863015</v>
      </c>
      <c r="J27" s="279">
        <f>INTERCEPT($M27:$O27, $M$10:$O$10)</f>
        <v>-24740917.777168948</v>
      </c>
      <c r="K27" s="268">
        <f>RSQ($M27:$O27, $M$10:$O$10)</f>
        <v>0.88963478842602284</v>
      </c>
      <c r="L27" s="255"/>
      <c r="M27" s="265">
        <f t="shared" ref="M27:Q27" si="22">M120</f>
        <v>2392128</v>
      </c>
      <c r="N27" s="265">
        <f t="shared" si="22"/>
        <v>2303932</v>
      </c>
      <c r="O27" s="265">
        <f t="shared" si="22"/>
        <v>1939774</v>
      </c>
      <c r="P27" s="265">
        <f t="shared" si="22"/>
        <v>394670</v>
      </c>
      <c r="Q27" s="265">
        <f t="shared" si="22"/>
        <v>0</v>
      </c>
    </row>
    <row r="28" spans="2:35" hidden="1" outlineLevel="1" x14ac:dyDescent="0.25">
      <c r="B28" s="58"/>
      <c r="C28" s="255"/>
      <c r="L28" s="255"/>
    </row>
    <row r="29" spans="2:35" s="35" customFormat="1" ht="15.95" customHeight="1" collapsed="1" x14ac:dyDescent="0.25">
      <c r="B29" s="32" t="s">
        <v>231</v>
      </c>
      <c r="C29" s="269"/>
      <c r="D29" s="44" t="s">
        <v>232</v>
      </c>
      <c r="E29" s="44"/>
      <c r="F29" s="34"/>
      <c r="G29" s="34"/>
      <c r="H29" s="34"/>
      <c r="I29" s="34"/>
      <c r="J29" s="34"/>
      <c r="K29" s="34"/>
      <c r="L29" s="269"/>
      <c r="M29" s="34" t="s">
        <v>233</v>
      </c>
      <c r="N29" s="34"/>
      <c r="O29" s="34"/>
      <c r="P29" s="34"/>
      <c r="Q29" s="34"/>
      <c r="R29"/>
      <c r="S29"/>
      <c r="T29"/>
      <c r="U29"/>
      <c r="V29"/>
      <c r="W29"/>
      <c r="X29"/>
      <c r="Y29"/>
      <c r="Z29"/>
      <c r="AI29" s="136"/>
    </row>
    <row r="30" spans="2:35" s="40" customFormat="1" ht="15.95" customHeight="1" x14ac:dyDescent="0.25">
      <c r="B30" s="36" t="s">
        <v>234</v>
      </c>
      <c r="C30" s="252"/>
      <c r="D30" s="38">
        <f t="shared" ref="D30:F30" si="23">EOMONTH(E30, 12)</f>
        <v>45688</v>
      </c>
      <c r="E30" s="38">
        <f t="shared" si="23"/>
        <v>45322</v>
      </c>
      <c r="F30" s="38">
        <f t="shared" si="23"/>
        <v>44957</v>
      </c>
      <c r="G30" s="38">
        <f>EOMONTH(H30, 12)</f>
        <v>44592</v>
      </c>
      <c r="H30" s="38">
        <f>EOMONTH(M30, 12)</f>
        <v>44227</v>
      </c>
      <c r="I30" s="38"/>
      <c r="J30" s="38"/>
      <c r="K30" s="38"/>
      <c r="L30" s="252"/>
      <c r="M30" s="38">
        <v>43861</v>
      </c>
      <c r="N30" s="38">
        <v>43496</v>
      </c>
      <c r="O30" s="38">
        <v>43131</v>
      </c>
      <c r="P30" s="38">
        <v>42766</v>
      </c>
      <c r="Q30" s="38">
        <v>42400</v>
      </c>
      <c r="R30"/>
      <c r="S30"/>
      <c r="T30"/>
      <c r="U30"/>
      <c r="V30"/>
      <c r="W30"/>
      <c r="X30"/>
      <c r="Y30"/>
      <c r="Z30"/>
      <c r="AI30" s="137"/>
    </row>
    <row r="31" spans="2:35" s="22" customFormat="1" x14ac:dyDescent="0.25">
      <c r="B31" s="270" t="s">
        <v>235</v>
      </c>
      <c r="C31" s="255"/>
      <c r="D31" s="271"/>
      <c r="E31" s="271"/>
      <c r="F31" s="271"/>
      <c r="G31" s="271"/>
      <c r="H31" s="271"/>
      <c r="I31" s="271"/>
      <c r="J31" s="271"/>
      <c r="K31" s="271"/>
      <c r="L31" s="255"/>
      <c r="M31" s="271"/>
      <c r="N31" s="271"/>
      <c r="O31" s="271"/>
      <c r="P31" s="271"/>
      <c r="Q31" s="271"/>
      <c r="R31"/>
      <c r="S31"/>
      <c r="T31" s="384">
        <v>2020</v>
      </c>
      <c r="U31" s="383">
        <f>T31 - 1</f>
        <v>2019</v>
      </c>
      <c r="V31" s="383">
        <f t="shared" ref="V31:X31" si="24">U31 - 1</f>
        <v>2018</v>
      </c>
      <c r="W31" s="383">
        <f t="shared" si="24"/>
        <v>2017</v>
      </c>
      <c r="X31" s="383">
        <f t="shared" si="24"/>
        <v>2016</v>
      </c>
      <c r="Y31"/>
      <c r="Z31" s="54">
        <v>2020</v>
      </c>
      <c r="AA31" s="54">
        <v>2019</v>
      </c>
      <c r="AB31" s="54">
        <v>2018</v>
      </c>
      <c r="AC31" s="54">
        <v>2017</v>
      </c>
      <c r="AD31" s="54">
        <v>2016</v>
      </c>
      <c r="AI31" s="134"/>
    </row>
    <row r="32" spans="2:35" x14ac:dyDescent="0.25">
      <c r="B32" s="143" t="s">
        <v>846</v>
      </c>
      <c r="C32" s="255"/>
      <c r="D32" s="120">
        <f t="shared" ref="D32:G32" ca="1" si="25">ROUND(E32 * (1 + D11), -3)</f>
        <v>1931730000</v>
      </c>
      <c r="E32" s="120">
        <f t="shared" ca="1" si="25"/>
        <v>1880231000</v>
      </c>
      <c r="F32" s="120">
        <f t="shared" ca="1" si="25"/>
        <v>1830105000</v>
      </c>
      <c r="G32" s="120">
        <f t="shared" ca="1" si="25"/>
        <v>1781316000</v>
      </c>
      <c r="H32" s="120">
        <f ca="1">T32</f>
        <v>1733826784.7449207</v>
      </c>
      <c r="I32" s="120"/>
      <c r="J32" s="120"/>
      <c r="K32" s="120"/>
      <c r="L32" s="288"/>
      <c r="M32" s="120">
        <f t="shared" ref="M32:Q42" ca="1" si="26">SUMIFS(INDIRECT("'" &amp; $B$2 &amp; "'!" &amp; M$2), INDIRECT("'" &amp; $B$2 &amp; "'!$A:$A"), $B32)</f>
        <v>3160464000</v>
      </c>
      <c r="N32" s="120">
        <f t="shared" ca="1" si="26"/>
        <v>3076208000</v>
      </c>
      <c r="O32" s="120">
        <f t="shared" ca="1" si="26"/>
        <v>2806938000</v>
      </c>
      <c r="P32" s="120">
        <f t="shared" ca="1" si="26"/>
        <v>2386435000</v>
      </c>
      <c r="Q32" s="120">
        <f t="shared" ca="1" si="26"/>
        <v>2344142000</v>
      </c>
      <c r="T32" s="382">
        <f ca="1">Z32 / (1 - AVERAGE(U32:X32))</f>
        <v>1733826784.7449207</v>
      </c>
      <c r="U32" s="381">
        <f ca="1">(N32 - AA32) / N32</f>
        <v>0.21791796913602721</v>
      </c>
      <c r="V32" s="381">
        <f t="shared" ref="V32:X32" ca="1" si="27">(O32 - AB32) / O32</f>
        <v>0.17724474142286006</v>
      </c>
      <c r="W32" s="381">
        <f t="shared" ca="1" si="27"/>
        <v>0.12336141566814098</v>
      </c>
      <c r="X32" s="381">
        <f t="shared" ca="1" si="27"/>
        <v>0.42798729769783572</v>
      </c>
      <c r="Z32" s="121">
        <v>1323555070.0279248</v>
      </c>
      <c r="AA32" s="121">
        <v>2405847000</v>
      </c>
      <c r="AB32" s="121">
        <v>2309423000</v>
      </c>
      <c r="AC32" s="121">
        <v>2092041000</v>
      </c>
      <c r="AD32" s="121">
        <v>1340879000</v>
      </c>
    </row>
    <row r="33" spans="2:35" x14ac:dyDescent="0.25">
      <c r="B33" s="143" t="s">
        <v>582</v>
      </c>
      <c r="C33" s="255"/>
      <c r="D33" s="120">
        <f t="shared" ref="D33:G33" ca="1" si="28">D32 * D12</f>
        <v>1236480874.6885898</v>
      </c>
      <c r="E33" s="120">
        <f t="shared" ca="1" si="28"/>
        <v>1203516884.6042676</v>
      </c>
      <c r="F33" s="120">
        <f t="shared" ca="1" si="28"/>
        <v>1171431737.9612894</v>
      </c>
      <c r="G33" s="120">
        <f t="shared" ca="1" si="28"/>
        <v>1140202391.5230286</v>
      </c>
      <c r="H33" s="120">
        <f ca="1">H32 * H12</f>
        <v>1109805024.1803486</v>
      </c>
      <c r="I33" s="120"/>
      <c r="J33" s="120"/>
      <c r="K33" s="120"/>
      <c r="L33" s="288"/>
      <c r="M33" s="120">
        <f t="shared" ca="1" si="26"/>
        <v>2042524000</v>
      </c>
      <c r="N33" s="120">
        <f t="shared" ca="1" si="26"/>
        <v>1969099000</v>
      </c>
      <c r="O33" s="120">
        <f t="shared" ca="1" si="26"/>
        <v>1752033000</v>
      </c>
      <c r="P33" s="120">
        <f t="shared" ca="1" si="26"/>
        <v>1545574000</v>
      </c>
      <c r="Q33" s="120">
        <f t="shared" ca="1" si="26"/>
        <v>1505504000</v>
      </c>
      <c r="T33" t="s">
        <v>1155</v>
      </c>
      <c r="U33" s="385">
        <f ca="1">AVERAGE(U32:X32)</f>
        <v>0.236627855981216</v>
      </c>
      <c r="AA33"/>
    </row>
    <row r="34" spans="2:35" s="31" customFormat="1" x14ac:dyDescent="0.25">
      <c r="B34" s="60" t="s">
        <v>700</v>
      </c>
      <c r="C34" s="272"/>
      <c r="D34" s="105">
        <f ca="1">D32 - D33</f>
        <v>695249125.31141019</v>
      </c>
      <c r="E34" s="105">
        <f ca="1">E32 - E33</f>
        <v>676714115.3957324</v>
      </c>
      <c r="F34" s="105">
        <f t="shared" ref="F34" ca="1" si="29">F32 - F33</f>
        <v>658673262.03871059</v>
      </c>
      <c r="G34" s="105">
        <f ca="1">G32 - G33</f>
        <v>641113608.47697139</v>
      </c>
      <c r="H34" s="105">
        <f t="shared" ref="H34" ca="1" si="30">H32 - H33</f>
        <v>624021760.5645721</v>
      </c>
      <c r="I34" s="105"/>
      <c r="J34" s="105"/>
      <c r="K34" s="105"/>
      <c r="L34" s="289"/>
      <c r="M34" s="105">
        <f t="shared" ref="M34:Q34" ca="1" si="31">M32 - M33</f>
        <v>1117940000</v>
      </c>
      <c r="N34" s="105">
        <f t="shared" ca="1" si="31"/>
        <v>1107109000</v>
      </c>
      <c r="O34" s="105">
        <f t="shared" ca="1" si="31"/>
        <v>1054905000</v>
      </c>
      <c r="P34" s="105">
        <f t="shared" ca="1" si="31"/>
        <v>840861000</v>
      </c>
      <c r="Q34" s="105">
        <f t="shared" ca="1" si="31"/>
        <v>838638000</v>
      </c>
      <c r="R34"/>
      <c r="S34"/>
      <c r="T34"/>
      <c r="U34"/>
      <c r="V34"/>
      <c r="W34"/>
      <c r="X34"/>
      <c r="Y34"/>
      <c r="Z34"/>
      <c r="AA34"/>
      <c r="AI34" s="138"/>
    </row>
    <row r="35" spans="2:35" x14ac:dyDescent="0.25">
      <c r="B35" s="143" t="s">
        <v>583</v>
      </c>
      <c r="C35" s="255"/>
      <c r="D35" s="120">
        <f ca="1">D32 * D13</f>
        <v>508642740.87602329</v>
      </c>
      <c r="E35" s="120">
        <f ca="1">E32 * E13</f>
        <v>495082568.12290853</v>
      </c>
      <c r="F35" s="120">
        <f ca="1">F32 * F13</f>
        <v>481883919.22831583</v>
      </c>
      <c r="G35" s="120">
        <f ca="1">G32 * G13</f>
        <v>469037315.05247331</v>
      </c>
      <c r="H35" s="120">
        <f ca="1">H32 * H13</f>
        <v>456532956.46747696</v>
      </c>
      <c r="I35" s="120"/>
      <c r="J35" s="120"/>
      <c r="K35" s="120"/>
      <c r="L35" s="288"/>
      <c r="M35" s="120">
        <f t="shared" ca="1" si="26"/>
        <v>832180000</v>
      </c>
      <c r="N35" s="120">
        <f t="shared" ca="1" si="26"/>
        <v>834763000</v>
      </c>
      <c r="O35" s="120">
        <f t="shared" ca="1" si="26"/>
        <v>855247000</v>
      </c>
      <c r="P35" s="120">
        <f t="shared" ca="1" si="26"/>
        <v>704436000</v>
      </c>
      <c r="Q35" s="120">
        <f t="shared" ca="1" si="26"/>
        <v>628762000</v>
      </c>
    </row>
    <row r="36" spans="2:35" x14ac:dyDescent="0.25">
      <c r="B36" s="143" t="s">
        <v>803</v>
      </c>
      <c r="C36" s="255"/>
      <c r="D36" s="120">
        <f t="shared" ref="D36:G36" ca="1" si="32" xml:space="preserve"> D14 * D65</f>
        <v>24256647.615987405</v>
      </c>
      <c r="E36" s="120">
        <f t="shared" ca="1" si="32"/>
        <v>23609824.892659407</v>
      </c>
      <c r="F36" s="120">
        <f t="shared" ca="1" si="32"/>
        <v>22980502.975455888</v>
      </c>
      <c r="G36" s="120">
        <f t="shared" ca="1" si="32"/>
        <v>22367797.985279653</v>
      </c>
      <c r="H36" s="120">
        <f ca="1" xml:space="preserve"> H14 * H65</f>
        <v>21771533.146311264</v>
      </c>
      <c r="I36" s="120"/>
      <c r="J36" s="120"/>
      <c r="K36" s="120"/>
      <c r="L36" s="288"/>
      <c r="M36" s="120">
        <f t="shared" ca="1" si="26"/>
        <v>38735000</v>
      </c>
      <c r="N36" s="120">
        <f t="shared" ca="1" si="26"/>
        <v>38819000</v>
      </c>
      <c r="O36" s="120">
        <f t="shared" ca="1" si="26"/>
        <v>37783000</v>
      </c>
      <c r="P36" s="120">
        <f t="shared" ca="1" si="26"/>
        <v>32481000</v>
      </c>
      <c r="Q36" s="120">
        <f t="shared" ca="1" si="26"/>
        <v>25392000</v>
      </c>
    </row>
    <row r="37" spans="2:35" x14ac:dyDescent="0.25">
      <c r="B37" s="143" t="s">
        <v>702</v>
      </c>
      <c r="C37" s="255"/>
      <c r="D37" s="120">
        <f t="shared" ref="D37:H37" ca="1" si="33">AVERAGE($M37:$Q37)</f>
        <v>8109600</v>
      </c>
      <c r="E37" s="120">
        <f t="shared" ca="1" si="33"/>
        <v>8109600</v>
      </c>
      <c r="F37" s="120">
        <f t="shared" ca="1" si="33"/>
        <v>8109600</v>
      </c>
      <c r="G37" s="120">
        <f t="shared" ca="1" si="33"/>
        <v>8109600</v>
      </c>
      <c r="H37" s="120">
        <f t="shared" ca="1" si="33"/>
        <v>8109600</v>
      </c>
      <c r="I37" s="120"/>
      <c r="J37" s="120"/>
      <c r="K37" s="120"/>
      <c r="L37" s="288"/>
      <c r="M37" s="120">
        <f t="shared" ca="1" si="26"/>
        <v>19371000</v>
      </c>
      <c r="N37" s="120">
        <f t="shared" ca="1" si="26"/>
        <v>2813000</v>
      </c>
      <c r="O37" s="120">
        <f t="shared" ca="1" si="26"/>
        <v>7884000</v>
      </c>
      <c r="P37" s="120">
        <f t="shared" ca="1" si="26"/>
        <v>10480000</v>
      </c>
      <c r="Q37" s="120">
        <f t="shared" ca="1" si="26"/>
        <v>0</v>
      </c>
    </row>
    <row r="38" spans="2:35" s="31" customFormat="1" x14ac:dyDescent="0.25">
      <c r="B38" s="60" t="s">
        <v>448</v>
      </c>
      <c r="C38" s="272"/>
      <c r="D38" s="105">
        <f t="shared" ref="D38" ca="1" si="34">D34 - SUM(D35:D37)</f>
        <v>154240136.81939948</v>
      </c>
      <c r="E38" s="105">
        <f t="shared" ref="E38:H38" ca="1" si="35">E34 - SUM(E35:E37)</f>
        <v>149912122.38016444</v>
      </c>
      <c r="F38" s="105">
        <f t="shared" ca="1" si="35"/>
        <v>145699239.83493888</v>
      </c>
      <c r="G38" s="105">
        <f t="shared" ca="1" si="35"/>
        <v>141598895.4392184</v>
      </c>
      <c r="H38" s="105">
        <f t="shared" ca="1" si="35"/>
        <v>137607670.95078385</v>
      </c>
      <c r="I38" s="105"/>
      <c r="J38" s="105"/>
      <c r="K38" s="105"/>
      <c r="L38" s="289"/>
      <c r="M38" s="105">
        <f ca="1">M34 - SUM(M35:M37)</f>
        <v>227654000</v>
      </c>
      <c r="N38" s="105">
        <f t="shared" ref="N38:Q38" ca="1" si="36">N34 - SUM(N35:N37)</f>
        <v>230714000</v>
      </c>
      <c r="O38" s="105">
        <f t="shared" ca="1" si="36"/>
        <v>153991000</v>
      </c>
      <c r="P38" s="105">
        <f t="shared" ca="1" si="36"/>
        <v>93464000</v>
      </c>
      <c r="Q38" s="105">
        <f t="shared" ca="1" si="36"/>
        <v>184484000</v>
      </c>
      <c r="R38"/>
      <c r="S38"/>
      <c r="T38"/>
      <c r="U38"/>
      <c r="V38"/>
      <c r="W38"/>
      <c r="X38"/>
      <c r="Y38"/>
      <c r="Z38"/>
      <c r="AA38"/>
      <c r="AI38" s="138"/>
    </row>
    <row r="39" spans="2:35" x14ac:dyDescent="0.25">
      <c r="B39" s="143" t="s">
        <v>847</v>
      </c>
      <c r="C39" s="255"/>
      <c r="D39" s="120">
        <v>0</v>
      </c>
      <c r="E39" s="120">
        <v>0</v>
      </c>
      <c r="F39" s="120">
        <v>0</v>
      </c>
      <c r="G39" s="120">
        <v>0</v>
      </c>
      <c r="H39" s="120">
        <v>0</v>
      </c>
      <c r="I39" s="120"/>
      <c r="J39" s="120"/>
      <c r="K39" s="120"/>
      <c r="L39" s="288"/>
      <c r="M39" s="120">
        <f t="shared" ca="1" si="26"/>
        <v>1149000</v>
      </c>
      <c r="N39" s="120">
        <f t="shared" ca="1" si="26"/>
        <v>2960000</v>
      </c>
      <c r="O39" s="120">
        <f t="shared" ca="1" si="26"/>
        <v>454000</v>
      </c>
      <c r="P39" s="120">
        <f t="shared" ca="1" si="26"/>
        <v>27000</v>
      </c>
      <c r="Q39" s="120">
        <f t="shared" ca="1" si="26"/>
        <v>0</v>
      </c>
    </row>
    <row r="40" spans="2:35" x14ac:dyDescent="0.25">
      <c r="B40" s="143" t="s">
        <v>848</v>
      </c>
      <c r="C40" s="255"/>
      <c r="D40" s="120">
        <f t="shared" ref="D40:H40" ca="1" si="37">AVERAGE($M40:$O40)</f>
        <v>43939666.666666664</v>
      </c>
      <c r="E40" s="120">
        <f t="shared" ca="1" si="37"/>
        <v>43939666.666666664</v>
      </c>
      <c r="F40" s="120">
        <f t="shared" ca="1" si="37"/>
        <v>43939666.666666664</v>
      </c>
      <c r="G40" s="120">
        <f t="shared" ca="1" si="37"/>
        <v>43939666.666666664</v>
      </c>
      <c r="H40" s="120">
        <f t="shared" ca="1" si="37"/>
        <v>43939666.666666664</v>
      </c>
      <c r="I40" s="120"/>
      <c r="J40" s="120"/>
      <c r="K40" s="120"/>
      <c r="L40" s="288"/>
      <c r="M40" s="120">
        <f t="shared" ca="1" si="26"/>
        <v>44407000</v>
      </c>
      <c r="N40" s="120">
        <f t="shared" ca="1" si="26"/>
        <v>43924000</v>
      </c>
      <c r="O40" s="120">
        <f t="shared" ca="1" si="26"/>
        <v>43488000</v>
      </c>
      <c r="P40" s="120">
        <f t="shared" ca="1" si="26"/>
        <v>15675000</v>
      </c>
      <c r="Q40" s="120">
        <f t="shared" ca="1" si="26"/>
        <v>6691000</v>
      </c>
      <c r="AA40"/>
    </row>
    <row r="41" spans="2:35" s="31" customFormat="1" x14ac:dyDescent="0.25">
      <c r="B41" s="60" t="s">
        <v>245</v>
      </c>
      <c r="C41" s="272"/>
      <c r="D41" s="105">
        <f ca="1">SUM(D38:D38, D39, -D40)</f>
        <v>110300470.15273282</v>
      </c>
      <c r="E41" s="105">
        <f ca="1">SUM(E38:E38, E39, -E40)</f>
        <v>105972455.71349779</v>
      </c>
      <c r="F41" s="105">
        <f ca="1">SUM(F38:F38, F39, -F40)</f>
        <v>101759573.16827223</v>
      </c>
      <c r="G41" s="105">
        <f ca="1">SUM(G38:G38, G39, -G40)</f>
        <v>97659228.772551745</v>
      </c>
      <c r="H41" s="105">
        <f ca="1">SUM(H38:H38, H39, -H40)</f>
        <v>93668004.284117192</v>
      </c>
      <c r="I41" s="105"/>
      <c r="J41" s="105"/>
      <c r="K41" s="105"/>
      <c r="L41" s="289"/>
      <c r="M41" s="105">
        <f ca="1">M38 - SUM(M39:M40)</f>
        <v>182098000</v>
      </c>
      <c r="N41" s="105">
        <f ca="1">N38 - SUM(N39:N40)</f>
        <v>183830000</v>
      </c>
      <c r="O41" s="105">
        <f ca="1">O38 - SUM(O39:O40)</f>
        <v>110049000</v>
      </c>
      <c r="P41" s="105">
        <f ca="1">P38 - SUM(P39:P40)</f>
        <v>77762000</v>
      </c>
      <c r="Q41" s="105">
        <f ca="1">Q38 - SUM(Q39:Q40)</f>
        <v>177793000</v>
      </c>
      <c r="R41"/>
      <c r="S41"/>
      <c r="T41"/>
      <c r="U41"/>
      <c r="V41"/>
      <c r="W41"/>
      <c r="X41"/>
      <c r="Y41"/>
      <c r="Z41"/>
      <c r="AA41"/>
      <c r="AI41" s="138"/>
    </row>
    <row r="42" spans="2:35" x14ac:dyDescent="0.25">
      <c r="B42" s="143" t="s">
        <v>453</v>
      </c>
      <c r="C42" s="255"/>
      <c r="D42" s="120">
        <f ca="1">D41 * D16</f>
        <v>25316941.23346692</v>
      </c>
      <c r="E42" s="120">
        <f ca="1">E41 * E16</f>
        <v>24323544.858419877</v>
      </c>
      <c r="F42" s="120">
        <f ca="1">F41 * F16</f>
        <v>23356574.367058542</v>
      </c>
      <c r="G42" s="120">
        <f ca="1">G41 * G16</f>
        <v>22415434.424865298</v>
      </c>
      <c r="H42" s="120">
        <f ca="1">H41 * H16</f>
        <v>21499340.452796511</v>
      </c>
      <c r="I42" s="120"/>
      <c r="J42" s="120"/>
      <c r="K42" s="120"/>
      <c r="L42" s="288"/>
      <c r="M42" s="120">
        <f t="shared" ca="1" si="26"/>
        <v>38261000</v>
      </c>
      <c r="N42" s="120">
        <f t="shared" ca="1" si="26"/>
        <v>45763000</v>
      </c>
      <c r="O42" s="120">
        <f t="shared" ca="1" si="26"/>
        <v>47925000</v>
      </c>
      <c r="P42" s="120">
        <f t="shared" ca="1" si="26"/>
        <v>25824000</v>
      </c>
      <c r="Q42" s="120">
        <f t="shared" ca="1" si="26"/>
        <v>64800000</v>
      </c>
      <c r="AA42"/>
    </row>
    <row r="43" spans="2:35" s="31" customFormat="1" x14ac:dyDescent="0.25">
      <c r="B43" s="60" t="s">
        <v>247</v>
      </c>
      <c r="C43" s="272"/>
      <c r="D43" s="105">
        <f t="shared" ref="D43" ca="1" si="38">D41 - D42</f>
        <v>84983528.919265896</v>
      </c>
      <c r="E43" s="105">
        <f t="shared" ref="E43:H43" ca="1" si="39">E41 - E42</f>
        <v>81648910.855077907</v>
      </c>
      <c r="F43" s="105">
        <f t="shared" ca="1" si="39"/>
        <v>78402998.801213682</v>
      </c>
      <c r="G43" s="105">
        <f t="shared" ca="1" si="39"/>
        <v>75243794.34768644</v>
      </c>
      <c r="H43" s="105">
        <f t="shared" ca="1" si="39"/>
        <v>72168663.831320673</v>
      </c>
      <c r="I43" s="105"/>
      <c r="J43" s="105"/>
      <c r="K43" s="105"/>
      <c r="L43" s="289"/>
      <c r="M43" s="105">
        <f ca="1">M41 - M42</f>
        <v>143837000</v>
      </c>
      <c r="N43" s="105">
        <f t="shared" ref="N43:Q43" ca="1" si="40">N41 - N42</f>
        <v>138067000</v>
      </c>
      <c r="O43" s="105">
        <f t="shared" ca="1" si="40"/>
        <v>62124000</v>
      </c>
      <c r="P43" s="105">
        <f t="shared" ca="1" si="40"/>
        <v>51938000</v>
      </c>
      <c r="Q43" s="105">
        <f t="shared" ca="1" si="40"/>
        <v>112993000</v>
      </c>
      <c r="R43"/>
      <c r="S43"/>
      <c r="T43"/>
      <c r="U43"/>
      <c r="V43"/>
      <c r="W43"/>
      <c r="X43"/>
      <c r="Y43"/>
      <c r="Z43"/>
      <c r="AA43"/>
      <c r="AI43" s="138"/>
    </row>
    <row r="44" spans="2:35" x14ac:dyDescent="0.25">
      <c r="B44" s="143" t="s">
        <v>849</v>
      </c>
      <c r="C44" s="255"/>
      <c r="D44" s="120">
        <v>0</v>
      </c>
      <c r="E44" s="120">
        <v>0</v>
      </c>
      <c r="F44" s="120">
        <v>0</v>
      </c>
      <c r="G44" s="120">
        <v>0</v>
      </c>
      <c r="H44" s="120">
        <v>0</v>
      </c>
      <c r="I44" s="120"/>
      <c r="J44" s="120"/>
      <c r="K44" s="120"/>
      <c r="L44" s="288"/>
      <c r="M44" s="120">
        <v>0</v>
      </c>
      <c r="N44" s="120">
        <v>0</v>
      </c>
      <c r="O44" s="120">
        <v>0</v>
      </c>
      <c r="P44" s="120">
        <v>0</v>
      </c>
      <c r="Q44" s="120">
        <v>0</v>
      </c>
    </row>
    <row r="45" spans="2:35" hidden="1" outlineLevel="1" x14ac:dyDescent="0.25">
      <c r="B45" s="143" t="s">
        <v>455</v>
      </c>
      <c r="C45" s="255"/>
      <c r="L45" s="255"/>
      <c r="M45" s="120">
        <v>48214</v>
      </c>
      <c r="N45" s="120">
        <v>48025</v>
      </c>
      <c r="O45" s="120">
        <v>47768</v>
      </c>
      <c r="P45" s="120">
        <v>48450</v>
      </c>
      <c r="Q45" s="120">
        <v>48781</v>
      </c>
    </row>
    <row r="46" spans="2:35" hidden="1" outlineLevel="1" x14ac:dyDescent="0.25">
      <c r="B46" s="143" t="s">
        <v>588</v>
      </c>
      <c r="C46" s="255"/>
      <c r="L46" s="255"/>
      <c r="M46" s="120">
        <v>48214</v>
      </c>
      <c r="N46" s="120">
        <v>48025</v>
      </c>
      <c r="O46" s="120">
        <v>48356</v>
      </c>
      <c r="P46" s="120">
        <v>49116</v>
      </c>
      <c r="Q46" s="120">
        <v>49774</v>
      </c>
    </row>
    <row r="47" spans="2:35" hidden="1" outlineLevel="1" x14ac:dyDescent="0.25">
      <c r="B47" s="143" t="s">
        <v>253</v>
      </c>
      <c r="C47" s="255"/>
      <c r="L47" s="255"/>
      <c r="M47" s="120">
        <v>48359</v>
      </c>
      <c r="N47" s="120">
        <v>46708</v>
      </c>
      <c r="O47" s="120">
        <v>47825</v>
      </c>
      <c r="P47" s="120">
        <v>47745</v>
      </c>
      <c r="Q47" s="120">
        <v>48923</v>
      </c>
    </row>
    <row r="48" spans="2:35" hidden="1" outlineLevel="1" x14ac:dyDescent="0.25">
      <c r="B48" s="143" t="s">
        <v>850</v>
      </c>
      <c r="C48" s="255"/>
      <c r="L48" s="255"/>
      <c r="M48" s="24">
        <v>0.31</v>
      </c>
      <c r="N48" s="24">
        <v>0.82</v>
      </c>
      <c r="O48" s="24">
        <v>2</v>
      </c>
      <c r="P48" s="24">
        <v>0.23</v>
      </c>
      <c r="Q48" s="24">
        <v>0.25</v>
      </c>
    </row>
    <row r="49" spans="2:35" hidden="1" outlineLevel="1" x14ac:dyDescent="0.25">
      <c r="B49" s="143" t="s">
        <v>851</v>
      </c>
      <c r="C49" s="255"/>
      <c r="L49" s="255"/>
      <c r="M49" s="24">
        <v>0.31</v>
      </c>
      <c r="N49" s="24">
        <v>0.82</v>
      </c>
      <c r="O49" s="24">
        <v>1.97</v>
      </c>
      <c r="P49" s="24">
        <v>0.23</v>
      </c>
      <c r="Q49" s="24">
        <v>0.24</v>
      </c>
    </row>
    <row r="50" spans="2:35" collapsed="1" x14ac:dyDescent="0.25">
      <c r="B50" s="58"/>
      <c r="C50" s="255"/>
      <c r="L50" s="255"/>
      <c r="M50" s="120"/>
      <c r="N50" s="120"/>
      <c r="O50" s="120"/>
      <c r="P50" s="120"/>
      <c r="Q50" s="120"/>
    </row>
    <row r="51" spans="2:35" s="54" customFormat="1" x14ac:dyDescent="0.25">
      <c r="B51" s="257" t="s">
        <v>256</v>
      </c>
      <c r="C51" s="256"/>
      <c r="D51" s="274"/>
      <c r="E51" s="274"/>
      <c r="F51" s="274"/>
      <c r="G51" s="274"/>
      <c r="H51" s="274"/>
      <c r="I51" s="274"/>
      <c r="J51" s="274"/>
      <c r="K51" s="274"/>
      <c r="L51" s="256"/>
      <c r="M51" s="290"/>
      <c r="N51" s="290"/>
      <c r="O51" s="290"/>
      <c r="P51" s="290"/>
      <c r="Q51" s="290"/>
      <c r="R51"/>
      <c r="S51"/>
      <c r="T51"/>
      <c r="U51"/>
      <c r="V51"/>
      <c r="W51"/>
      <c r="X51"/>
      <c r="Y51"/>
      <c r="Z51"/>
      <c r="AI51" s="139"/>
    </row>
    <row r="52" spans="2:35" hidden="1" outlineLevel="1" x14ac:dyDescent="0.25">
      <c r="B52" s="253" t="s">
        <v>351</v>
      </c>
      <c r="C52" s="255"/>
      <c r="L52" s="255"/>
      <c r="M52" s="120">
        <f t="shared" ref="M52:Q52" ca="1" si="41">SUMIFS(INDIRECT("'" &amp; $B$2 &amp; "'!" &amp; M$2), INDIRECT("'" &amp; $B$2 &amp; "'!$A:$A"), $B52)</f>
        <v>197372000</v>
      </c>
      <c r="N52" s="120">
        <f t="shared" ca="1" si="41"/>
        <v>70138000</v>
      </c>
      <c r="O52" s="120">
        <f t="shared" ca="1" si="41"/>
        <v>45776000</v>
      </c>
      <c r="P52" s="120">
        <f t="shared" ca="1" si="41"/>
        <v>79957000</v>
      </c>
      <c r="Q52" s="120">
        <f t="shared" ca="1" si="41"/>
        <v>132587000</v>
      </c>
    </row>
    <row r="53" spans="2:35" hidden="1" outlineLevel="1" x14ac:dyDescent="0.25">
      <c r="B53" s="253" t="s">
        <v>471</v>
      </c>
      <c r="C53" s="255"/>
      <c r="L53" s="255"/>
      <c r="M53" s="120"/>
      <c r="N53" s="120"/>
      <c r="O53" s="120"/>
      <c r="P53" s="120"/>
      <c r="Q53" s="120"/>
    </row>
    <row r="54" spans="2:35" hidden="1" outlineLevel="1" x14ac:dyDescent="0.25">
      <c r="B54" s="253" t="s">
        <v>852</v>
      </c>
      <c r="C54" s="255"/>
      <c r="L54" s="255"/>
      <c r="M54" s="120"/>
      <c r="N54" s="120"/>
      <c r="O54" s="120"/>
      <c r="P54" s="120"/>
      <c r="Q54" s="120"/>
    </row>
    <row r="55" spans="2:35" hidden="1" outlineLevel="1" x14ac:dyDescent="0.25">
      <c r="B55" s="253" t="s">
        <v>473</v>
      </c>
      <c r="C55" s="255"/>
      <c r="L55" s="255"/>
      <c r="M55" s="120"/>
      <c r="N55" s="120"/>
      <c r="O55" s="120"/>
      <c r="P55" s="120"/>
      <c r="Q55" s="120"/>
    </row>
    <row r="56" spans="2:35" hidden="1" outlineLevel="1" x14ac:dyDescent="0.25">
      <c r="B56" s="253" t="s">
        <v>853</v>
      </c>
      <c r="C56" s="255"/>
      <c r="L56" s="255"/>
      <c r="M56" s="120"/>
      <c r="N56" s="120"/>
      <c r="O56" s="120"/>
      <c r="P56" s="120"/>
      <c r="Q56" s="120"/>
    </row>
    <row r="57" spans="2:35" hidden="1" outlineLevel="1" x14ac:dyDescent="0.25">
      <c r="B57" s="253" t="s">
        <v>854</v>
      </c>
      <c r="C57" s="255"/>
      <c r="L57" s="255"/>
      <c r="M57" s="120"/>
      <c r="N57" s="120"/>
      <c r="O57" s="120"/>
      <c r="P57" s="120"/>
      <c r="Q57" s="120"/>
    </row>
    <row r="58" spans="2:35" hidden="1" outlineLevel="1" x14ac:dyDescent="0.25">
      <c r="B58" s="253" t="s">
        <v>810</v>
      </c>
      <c r="C58" s="255"/>
      <c r="L58" s="255"/>
      <c r="M58" s="120"/>
      <c r="N58" s="120"/>
      <c r="O58" s="120"/>
      <c r="P58" s="120"/>
      <c r="Q58" s="120"/>
    </row>
    <row r="59" spans="2:35" hidden="1" outlineLevel="1" x14ac:dyDescent="0.25">
      <c r="B59" s="253" t="s">
        <v>855</v>
      </c>
      <c r="C59" s="255"/>
      <c r="L59" s="255"/>
      <c r="M59" s="120"/>
      <c r="N59" s="120"/>
      <c r="O59" s="120"/>
      <c r="P59" s="120"/>
      <c r="Q59" s="120"/>
    </row>
    <row r="60" spans="2:35" hidden="1" outlineLevel="1" x14ac:dyDescent="0.25">
      <c r="B60" s="253" t="s">
        <v>856</v>
      </c>
      <c r="C60" s="255"/>
      <c r="L60" s="255"/>
      <c r="M60" s="120"/>
      <c r="N60" s="120"/>
      <c r="O60" s="120"/>
      <c r="P60" s="120"/>
      <c r="Q60" s="120"/>
    </row>
    <row r="61" spans="2:35" hidden="1" outlineLevel="1" x14ac:dyDescent="0.25">
      <c r="B61" s="253" t="s">
        <v>595</v>
      </c>
      <c r="C61" s="255"/>
      <c r="L61" s="255"/>
      <c r="AA61"/>
    </row>
    <row r="62" spans="2:35" s="119" customFormat="1" collapsed="1" x14ac:dyDescent="0.25">
      <c r="B62" s="129" t="s">
        <v>596</v>
      </c>
      <c r="C62" s="273"/>
      <c r="D62" s="125">
        <f ca="1">D$32 * D18</f>
        <v>836565665.75034547</v>
      </c>
      <c r="E62" s="125">
        <f ca="1">E$32 * E18</f>
        <v>814263224.30124187</v>
      </c>
      <c r="F62" s="125">
        <f ca="1">F$32 * F18</f>
        <v>792555381.81735337</v>
      </c>
      <c r="G62" s="125">
        <f ca="1">G$32 * G18</f>
        <v>771426547.93979621</v>
      </c>
      <c r="H62" s="125">
        <f ca="1">H$32 * H18</f>
        <v>750860606.02460778</v>
      </c>
      <c r="I62" s="126"/>
      <c r="J62" s="127"/>
      <c r="K62" s="128"/>
      <c r="L62" s="273"/>
      <c r="M62" s="125">
        <f t="shared" ref="M62:Q62" ca="1" si="42">SUMIFS(INDIRECT("'" &amp; $B$2 &amp; "'!" &amp; M$2), INDIRECT("'" &amp; $B$2 &amp; "'!$A:$A"), $B62)</f>
        <v>1368688000</v>
      </c>
      <c r="N62" s="125">
        <f t="shared" ca="1" si="42"/>
        <v>1253895000</v>
      </c>
      <c r="O62" s="125">
        <f t="shared" ca="1" si="42"/>
        <v>959601000</v>
      </c>
      <c r="P62" s="125">
        <f t="shared" ca="1" si="42"/>
        <v>882938000</v>
      </c>
      <c r="Q62" s="125">
        <f t="shared" ca="1" si="42"/>
        <v>902440000</v>
      </c>
      <c r="R62"/>
      <c r="S62"/>
      <c r="T62"/>
      <c r="U62"/>
      <c r="V62"/>
      <c r="W62"/>
      <c r="X62"/>
      <c r="Y62"/>
      <c r="Z62"/>
      <c r="AI62" s="140"/>
    </row>
    <row r="63" spans="2:35" outlineLevel="1" x14ac:dyDescent="0.25">
      <c r="B63" s="253" t="s">
        <v>857</v>
      </c>
      <c r="C63" s="255"/>
      <c r="L63" s="255"/>
      <c r="M63" s="183"/>
      <c r="N63" s="183"/>
      <c r="O63" s="183"/>
      <c r="P63" s="183"/>
      <c r="Q63" s="183"/>
    </row>
    <row r="64" spans="2:35" outlineLevel="1" x14ac:dyDescent="0.25">
      <c r="B64" s="253" t="s">
        <v>858</v>
      </c>
      <c r="C64" s="255"/>
      <c r="L64" s="255"/>
      <c r="M64" s="183"/>
      <c r="N64" s="183"/>
      <c r="O64" s="183"/>
      <c r="P64" s="183"/>
      <c r="Q64" s="183"/>
    </row>
    <row r="65" spans="2:35" outlineLevel="1" x14ac:dyDescent="0.25">
      <c r="B65" s="253" t="s">
        <v>600</v>
      </c>
      <c r="C65" s="255"/>
      <c r="D65" s="25">
        <f t="shared" ref="D65:G65" ca="1" si="43">ROUND(D21 * D32, -3)</f>
        <v>137217000</v>
      </c>
      <c r="E65" s="25">
        <f t="shared" ca="1" si="43"/>
        <v>133558000</v>
      </c>
      <c r="F65" s="25">
        <f t="shared" ca="1" si="43"/>
        <v>129998000</v>
      </c>
      <c r="G65" s="25">
        <f t="shared" ca="1" si="43"/>
        <v>126532000</v>
      </c>
      <c r="H65" s="25">
        <f ca="1">ROUND(H21 * H32, -3)</f>
        <v>123159000</v>
      </c>
      <c r="L65" s="255"/>
      <c r="M65" s="232">
        <f t="shared" ref="M65:Q65" ca="1" si="44">SUMIFS(INDIRECT("'" &amp; $B$2 &amp; "'!" &amp; M$2), INDIRECT("'" &amp; $B$2 &amp; "'!$A:$A"), $B65)</f>
        <v>227999000</v>
      </c>
      <c r="N65" s="232">
        <f t="shared" ca="1" si="44"/>
        <v>210343000</v>
      </c>
      <c r="O65" s="232">
        <f t="shared" ca="1" si="44"/>
        <v>195654000</v>
      </c>
      <c r="P65" s="232">
        <f t="shared" ca="1" si="44"/>
        <v>179233000</v>
      </c>
      <c r="Q65" s="232">
        <f t="shared" ca="1" si="44"/>
        <v>163710000</v>
      </c>
    </row>
    <row r="66" spans="2:35" outlineLevel="1" x14ac:dyDescent="0.25">
      <c r="B66" s="253" t="s">
        <v>730</v>
      </c>
      <c r="C66" s="255"/>
      <c r="L66" s="255"/>
      <c r="M66" s="183"/>
      <c r="N66" s="183"/>
      <c r="O66" s="183"/>
      <c r="P66" s="183"/>
      <c r="Q66" s="183"/>
    </row>
    <row r="67" spans="2:35" outlineLevel="1" x14ac:dyDescent="0.25">
      <c r="B67" s="253" t="s">
        <v>859</v>
      </c>
      <c r="C67" s="255"/>
      <c r="L67" s="255"/>
      <c r="M67" s="183"/>
      <c r="N67" s="183"/>
      <c r="O67" s="183"/>
      <c r="P67" s="183"/>
      <c r="Q67" s="183"/>
    </row>
    <row r="68" spans="2:35" outlineLevel="1" x14ac:dyDescent="0.25">
      <c r="B68" s="253" t="s">
        <v>490</v>
      </c>
      <c r="C68" s="255"/>
      <c r="L68" s="255"/>
      <c r="M68" s="183"/>
      <c r="N68" s="183"/>
      <c r="O68" s="183"/>
      <c r="P68" s="183"/>
      <c r="Q68" s="183"/>
    </row>
    <row r="69" spans="2:35" outlineLevel="1" x14ac:dyDescent="0.25">
      <c r="B69" s="253" t="s">
        <v>860</v>
      </c>
      <c r="C69" s="255"/>
      <c r="L69" s="255"/>
      <c r="M69" s="183"/>
      <c r="N69" s="183"/>
      <c r="O69" s="183"/>
      <c r="P69" s="183"/>
      <c r="Q69" s="183"/>
    </row>
    <row r="70" spans="2:35" outlineLevel="1" x14ac:dyDescent="0.25">
      <c r="B70" s="253" t="s">
        <v>861</v>
      </c>
      <c r="C70" s="255"/>
      <c r="L70" s="255"/>
      <c r="M70" s="183"/>
      <c r="N70" s="183"/>
      <c r="O70" s="183"/>
      <c r="P70" s="183"/>
      <c r="Q70" s="183"/>
    </row>
    <row r="71" spans="2:35" outlineLevel="1" x14ac:dyDescent="0.25">
      <c r="B71" s="253" t="s">
        <v>277</v>
      </c>
      <c r="C71" s="255"/>
      <c r="L71" s="255"/>
      <c r="AA71"/>
    </row>
    <row r="72" spans="2:35" s="119" customFormat="1" x14ac:dyDescent="0.25">
      <c r="B72" s="129" t="s">
        <v>733</v>
      </c>
      <c r="C72" s="273"/>
      <c r="D72" s="125">
        <f ca="1">D$32 * D19</f>
        <v>731290224.08418512</v>
      </c>
      <c r="E72" s="125">
        <f ca="1">E$32 * E19</f>
        <v>711794375.67363524</v>
      </c>
      <c r="F72" s="125">
        <f ca="1">F$32 * F19</f>
        <v>692818300.45999575</v>
      </c>
      <c r="G72" s="125">
        <f ca="1">G$32 * G19</f>
        <v>674348370.01275766</v>
      </c>
      <c r="H72" s="125">
        <f ca="1">H$32 * H19</f>
        <v>656370495.84531748</v>
      </c>
      <c r="I72" s="126"/>
      <c r="J72" s="127"/>
      <c r="K72" s="128"/>
      <c r="L72" s="273"/>
      <c r="M72" s="125">
        <f ca="1">M73 - M62</f>
        <v>1196449000</v>
      </c>
      <c r="N72" s="125">
        <f t="shared" ref="N72:Q72" ca="1" si="45">N73 - N62</f>
        <v>954163000</v>
      </c>
      <c r="O72" s="125">
        <f t="shared" ca="1" si="45"/>
        <v>955576000</v>
      </c>
      <c r="P72" s="125">
        <f t="shared" ca="1" si="45"/>
        <v>969006000</v>
      </c>
      <c r="Q72" s="125">
        <f t="shared" ca="1" si="45"/>
        <v>281630000</v>
      </c>
      <c r="R72"/>
      <c r="S72"/>
      <c r="T72"/>
      <c r="U72"/>
      <c r="V72"/>
      <c r="W72"/>
      <c r="X72"/>
      <c r="Y72"/>
      <c r="Z72"/>
      <c r="AI72" s="140"/>
    </row>
    <row r="73" spans="2:35" s="31" customFormat="1" x14ac:dyDescent="0.25">
      <c r="B73" s="60" t="s">
        <v>279</v>
      </c>
      <c r="C73" s="272"/>
      <c r="D73" s="61">
        <f t="shared" ref="D73" ca="1" si="46">D62 + D72</f>
        <v>1567855889.8345306</v>
      </c>
      <c r="E73" s="61">
        <f t="shared" ref="E73:G73" ca="1" si="47">E62 + E72</f>
        <v>1526057599.9748771</v>
      </c>
      <c r="F73" s="61">
        <f t="shared" ca="1" si="47"/>
        <v>1485373682.277349</v>
      </c>
      <c r="G73" s="61">
        <f t="shared" ca="1" si="47"/>
        <v>1445774917.9525537</v>
      </c>
      <c r="H73" s="61">
        <f ca="1">H62 + H72</f>
        <v>1407231101.8699253</v>
      </c>
      <c r="I73" s="61"/>
      <c r="J73" s="61"/>
      <c r="K73" s="61"/>
      <c r="L73" s="272"/>
      <c r="M73" s="61">
        <f t="shared" ref="M73:Q73" ca="1" si="48">SUMIFS(INDIRECT("'" &amp; $B$2 &amp; "'!" &amp; M$2), INDIRECT("'" &amp; $B$2 &amp; "'!$A:$A"), $B73)</f>
        <v>2565137000</v>
      </c>
      <c r="N73" s="61">
        <f t="shared" ca="1" si="48"/>
        <v>2208058000</v>
      </c>
      <c r="O73" s="61">
        <f t="shared" ca="1" si="48"/>
        <v>1915177000</v>
      </c>
      <c r="P73" s="61">
        <f t="shared" ca="1" si="48"/>
        <v>1851944000</v>
      </c>
      <c r="Q73" s="61">
        <f t="shared" ca="1" si="48"/>
        <v>1184070000</v>
      </c>
      <c r="R73"/>
      <c r="S73"/>
      <c r="T73"/>
      <c r="U73"/>
      <c r="V73"/>
      <c r="W73"/>
      <c r="X73"/>
      <c r="Y73"/>
      <c r="Z73"/>
      <c r="AA73"/>
      <c r="AI73" s="138"/>
    </row>
    <row r="74" spans="2:35" s="31" customFormat="1" ht="6.95" customHeight="1" x14ac:dyDescent="0.25">
      <c r="B74" s="62"/>
      <c r="C74" s="272"/>
      <c r="D74" s="63"/>
      <c r="E74" s="63"/>
      <c r="F74" s="63"/>
      <c r="G74" s="63"/>
      <c r="H74" s="63"/>
      <c r="I74" s="63"/>
      <c r="J74" s="63"/>
      <c r="K74" s="63"/>
      <c r="L74" s="272"/>
      <c r="M74" s="63"/>
      <c r="N74" s="63"/>
      <c r="O74" s="63"/>
      <c r="P74" s="63"/>
      <c r="Q74" s="63"/>
      <c r="R74"/>
      <c r="S74"/>
      <c r="T74"/>
      <c r="U74"/>
      <c r="V74"/>
      <c r="W74"/>
      <c r="X74"/>
      <c r="Y74"/>
      <c r="Z74"/>
      <c r="AA74"/>
      <c r="AI74" s="138"/>
    </row>
    <row r="75" spans="2:35" x14ac:dyDescent="0.25">
      <c r="B75" s="253" t="s">
        <v>862</v>
      </c>
      <c r="C75" s="255"/>
      <c r="L75" s="255"/>
      <c r="M75" s="120">
        <v>0</v>
      </c>
      <c r="N75" s="120">
        <v>0</v>
      </c>
      <c r="O75" s="120">
        <v>0</v>
      </c>
      <c r="P75" s="120">
        <v>0</v>
      </c>
      <c r="Q75" s="120">
        <v>0</v>
      </c>
    </row>
    <row r="76" spans="2:35" hidden="1" outlineLevel="1" x14ac:dyDescent="0.25">
      <c r="B76" s="253" t="s">
        <v>863</v>
      </c>
      <c r="C76" s="255"/>
      <c r="L76" s="255"/>
      <c r="M76" s="120">
        <v>9075</v>
      </c>
      <c r="N76" s="120">
        <v>9115</v>
      </c>
      <c r="O76" s="120">
        <v>32029</v>
      </c>
      <c r="P76" s="120">
        <v>6966</v>
      </c>
      <c r="Q76" s="120">
        <v>3588</v>
      </c>
    </row>
    <row r="77" spans="2:35" hidden="1" outlineLevel="1" x14ac:dyDescent="0.25">
      <c r="B77" s="253" t="s">
        <v>281</v>
      </c>
      <c r="C77" s="255"/>
      <c r="L77" s="255"/>
      <c r="M77" s="120">
        <v>192192</v>
      </c>
      <c r="N77" s="120">
        <v>114750</v>
      </c>
      <c r="O77" s="120">
        <v>215217</v>
      </c>
      <c r="P77" s="120">
        <v>346642</v>
      </c>
      <c r="Q77" s="120">
        <v>172806</v>
      </c>
    </row>
    <row r="78" spans="2:35" hidden="1" outlineLevel="1" x14ac:dyDescent="0.25">
      <c r="B78" s="253" t="s">
        <v>635</v>
      </c>
      <c r="C78" s="255"/>
      <c r="L78" s="255"/>
      <c r="M78" s="120">
        <v>60257</v>
      </c>
      <c r="N78" s="120">
        <v>60523</v>
      </c>
      <c r="O78" s="120">
        <v>137402</v>
      </c>
      <c r="P78" s="120">
        <v>89137</v>
      </c>
      <c r="Q78" s="120">
        <v>78619</v>
      </c>
    </row>
    <row r="79" spans="2:35" hidden="1" outlineLevel="1" x14ac:dyDescent="0.25">
      <c r="B79" s="253" t="s">
        <v>864</v>
      </c>
      <c r="C79" s="255"/>
      <c r="L79" s="255"/>
      <c r="M79" s="120">
        <v>115370</v>
      </c>
      <c r="N79" s="120">
        <v>157886</v>
      </c>
      <c r="O79" s="120">
        <v>260040</v>
      </c>
      <c r="P79" s="120">
        <v>179078</v>
      </c>
      <c r="Q79" s="120">
        <v>210310</v>
      </c>
    </row>
    <row r="80" spans="2:35" hidden="1" outlineLevel="1" x14ac:dyDescent="0.25">
      <c r="B80" s="253" t="s">
        <v>740</v>
      </c>
      <c r="C80" s="255"/>
      <c r="L80" s="255"/>
      <c r="M80" s="120">
        <v>91700</v>
      </c>
      <c r="N80" s="120">
        <v>63632</v>
      </c>
      <c r="O80" s="120">
        <v>66850</v>
      </c>
      <c r="P80" s="120">
        <v>74297</v>
      </c>
      <c r="Q80" s="120">
        <v>74761</v>
      </c>
    </row>
    <row r="81" spans="2:35" hidden="1" outlineLevel="1" x14ac:dyDescent="0.25">
      <c r="B81" s="253" t="s">
        <v>865</v>
      </c>
      <c r="C81" s="255"/>
      <c r="L81" s="255"/>
      <c r="M81" s="120">
        <v>3717</v>
      </c>
      <c r="N81" s="120">
        <v>512</v>
      </c>
      <c r="O81" s="120">
        <v>655</v>
      </c>
      <c r="P81" s="120">
        <v>683</v>
      </c>
      <c r="Q81" s="120">
        <v>0</v>
      </c>
    </row>
    <row r="82" spans="2:35" hidden="1" outlineLevel="1" x14ac:dyDescent="0.25">
      <c r="B82" s="253" t="s">
        <v>866</v>
      </c>
      <c r="C82" s="255"/>
      <c r="L82" s="255"/>
      <c r="M82" s="25">
        <v>109</v>
      </c>
      <c r="N82" s="25">
        <v>116</v>
      </c>
      <c r="O82" s="25">
        <v>1056</v>
      </c>
      <c r="P82" s="25">
        <v>425</v>
      </c>
      <c r="Q82" s="25">
        <v>147</v>
      </c>
      <c r="AA82"/>
    </row>
    <row r="83" spans="2:35" s="119" customFormat="1" collapsed="1" x14ac:dyDescent="0.25">
      <c r="B83" s="129" t="s">
        <v>598</v>
      </c>
      <c r="C83" s="273"/>
      <c r="D83" s="125">
        <f ca="1">D$32 * D20</f>
        <v>606791029.77785361</v>
      </c>
      <c r="E83" s="125">
        <f ca="1">E$32 * E20</f>
        <v>546090710.92817187</v>
      </c>
      <c r="F83" s="125">
        <f ca="1">F$32 * F20</f>
        <v>488314032.76745069</v>
      </c>
      <c r="G83" s="125">
        <f ca="1">G$32 * G20</f>
        <v>433229988.06576669</v>
      </c>
      <c r="H83" s="125">
        <f ca="1">H$32 * H20</f>
        <v>380735684.31535631</v>
      </c>
      <c r="I83" s="126"/>
      <c r="J83" s="127"/>
      <c r="K83" s="128"/>
      <c r="L83" s="273"/>
      <c r="M83" s="125">
        <f t="shared" ref="M83:Q83" ca="1" si="49">SUMIFS(INDIRECT("'" &amp; $B$2 &amp; "'!" &amp; M$2), INDIRECT("'" &amp; $B$2 &amp; "'!$A:$A"), $B83)</f>
        <v>613960000</v>
      </c>
      <c r="N83" s="125">
        <f t="shared" ca="1" si="49"/>
        <v>580788000</v>
      </c>
      <c r="O83" s="125">
        <f t="shared" ca="1" si="49"/>
        <v>347167000</v>
      </c>
      <c r="P83" s="125">
        <f t="shared" ca="1" si="49"/>
        <v>315419000</v>
      </c>
      <c r="Q83" s="125">
        <f t="shared" ca="1" si="49"/>
        <v>244804000</v>
      </c>
      <c r="R83"/>
      <c r="S83"/>
      <c r="T83"/>
      <c r="U83"/>
      <c r="V83"/>
      <c r="W83"/>
      <c r="X83"/>
      <c r="Y83"/>
      <c r="Z83"/>
      <c r="AI83" s="140"/>
    </row>
    <row r="84" spans="2:35" hidden="1" outlineLevel="1" x14ac:dyDescent="0.25">
      <c r="B84" s="253" t="s">
        <v>862</v>
      </c>
      <c r="C84" s="255"/>
      <c r="L84" s="255"/>
      <c r="M84" s="120"/>
      <c r="N84" s="120"/>
      <c r="O84" s="120"/>
      <c r="P84" s="120"/>
      <c r="Q84" s="120"/>
    </row>
    <row r="85" spans="2:35" hidden="1" outlineLevel="1" x14ac:dyDescent="0.25">
      <c r="B85" s="253" t="s">
        <v>509</v>
      </c>
      <c r="C85" s="255"/>
      <c r="L85" s="255"/>
      <c r="M85" s="120"/>
      <c r="N85" s="120"/>
      <c r="O85" s="120"/>
      <c r="P85" s="120"/>
      <c r="Q85" s="120"/>
    </row>
    <row r="86" spans="2:35" hidden="1" outlineLevel="1" x14ac:dyDescent="0.25">
      <c r="B86" s="253" t="s">
        <v>867</v>
      </c>
      <c r="C86" s="255"/>
      <c r="L86" s="255"/>
      <c r="M86" s="120"/>
      <c r="N86" s="120"/>
      <c r="O86" s="120"/>
      <c r="P86" s="120"/>
      <c r="Q86" s="120"/>
    </row>
    <row r="87" spans="2:35" hidden="1" outlineLevel="1" x14ac:dyDescent="0.25">
      <c r="B87" s="253" t="s">
        <v>868</v>
      </c>
      <c r="C87" s="255"/>
      <c r="L87" s="255"/>
      <c r="M87" s="120"/>
      <c r="N87" s="120"/>
      <c r="O87" s="120"/>
      <c r="P87" s="120"/>
      <c r="Q87" s="120"/>
    </row>
    <row r="88" spans="2:35" hidden="1" outlineLevel="1" x14ac:dyDescent="0.25">
      <c r="B88" s="253" t="s">
        <v>869</v>
      </c>
      <c r="C88" s="255"/>
      <c r="L88" s="255"/>
      <c r="M88" s="120"/>
      <c r="N88" s="120"/>
      <c r="O88" s="120"/>
      <c r="P88" s="120"/>
      <c r="Q88" s="120"/>
    </row>
    <row r="89" spans="2:35" hidden="1" outlineLevel="1" x14ac:dyDescent="0.25">
      <c r="B89" s="253" t="s">
        <v>870</v>
      </c>
      <c r="C89" s="255"/>
      <c r="L89" s="255"/>
      <c r="M89" s="120"/>
      <c r="N89" s="120"/>
      <c r="O89" s="120"/>
      <c r="P89" s="120"/>
      <c r="Q89" s="120"/>
    </row>
    <row r="90" spans="2:35" hidden="1" outlineLevel="1" x14ac:dyDescent="0.25">
      <c r="B90" s="253" t="s">
        <v>871</v>
      </c>
      <c r="C90" s="255"/>
      <c r="L90" s="255"/>
      <c r="M90" s="120"/>
      <c r="N90" s="120"/>
      <c r="O90" s="120"/>
      <c r="P90" s="120"/>
      <c r="Q90" s="120"/>
    </row>
    <row r="91" spans="2:35" hidden="1" outlineLevel="1" x14ac:dyDescent="0.25">
      <c r="B91" s="253" t="s">
        <v>872</v>
      </c>
      <c r="C91" s="255"/>
      <c r="D91" s="25">
        <f t="shared" ref="D91:H91" ca="1" si="50">AVERAGE($M91:$P91)</f>
        <v>213215000</v>
      </c>
      <c r="E91" s="25">
        <f t="shared" ca="1" si="50"/>
        <v>213215000</v>
      </c>
      <c r="F91" s="25">
        <f t="shared" ca="1" si="50"/>
        <v>213215000</v>
      </c>
      <c r="G91" s="25">
        <f t="shared" ca="1" si="50"/>
        <v>213215000</v>
      </c>
      <c r="H91" s="25">
        <f t="shared" ca="1" si="50"/>
        <v>213215000</v>
      </c>
      <c r="L91" s="255"/>
      <c r="M91" s="120">
        <f t="shared" ref="M91:Q91" ca="1" si="51">SUMIFS(INDIRECT("'" &amp; $B$2 &amp; "'!" &amp; M$2), INDIRECT("'" &amp; $B$2 &amp; "'!$A:$A"), $B91)</f>
        <v>427860000</v>
      </c>
      <c r="N91" s="120">
        <f t="shared" ca="1" si="51"/>
        <v>425000000</v>
      </c>
      <c r="O91" s="120">
        <f t="shared" ca="1" si="51"/>
        <v>0</v>
      </c>
      <c r="P91" s="120">
        <f t="shared" ca="1" si="51"/>
        <v>0</v>
      </c>
      <c r="Q91" s="120">
        <f t="shared" ca="1" si="51"/>
        <v>0</v>
      </c>
    </row>
    <row r="92" spans="2:35" hidden="1" outlineLevel="1" x14ac:dyDescent="0.25">
      <c r="B92" s="253" t="s">
        <v>873</v>
      </c>
      <c r="C92" s="255"/>
      <c r="L92" s="255"/>
      <c r="M92" s="120"/>
      <c r="N92" s="120"/>
      <c r="O92" s="120"/>
      <c r="P92" s="120"/>
      <c r="Q92" s="120"/>
    </row>
    <row r="93" spans="2:35" hidden="1" outlineLevel="1" x14ac:dyDescent="0.25">
      <c r="B93" s="253" t="s">
        <v>874</v>
      </c>
      <c r="C93" s="255"/>
      <c r="L93" s="255"/>
      <c r="M93" s="120"/>
      <c r="N93" s="120"/>
      <c r="O93" s="120"/>
      <c r="P93" s="120"/>
      <c r="Q93" s="120"/>
    </row>
    <row r="94" spans="2:35" hidden="1" outlineLevel="1" x14ac:dyDescent="0.25">
      <c r="B94" s="253" t="s">
        <v>875</v>
      </c>
      <c r="C94" s="255"/>
      <c r="L94" s="255"/>
      <c r="M94" s="120"/>
      <c r="N94" s="120"/>
      <c r="O94" s="120"/>
      <c r="P94" s="120"/>
      <c r="Q94" s="120"/>
    </row>
    <row r="95" spans="2:35" hidden="1" outlineLevel="1" x14ac:dyDescent="0.25">
      <c r="B95" s="253" t="s">
        <v>876</v>
      </c>
      <c r="C95" s="255"/>
      <c r="L95" s="255"/>
      <c r="M95" s="120"/>
      <c r="N95" s="120"/>
      <c r="O95" s="120"/>
      <c r="P95" s="120"/>
      <c r="Q95" s="120"/>
    </row>
    <row r="96" spans="2:35" hidden="1" outlineLevel="1" x14ac:dyDescent="0.25">
      <c r="B96" s="253" t="s">
        <v>877</v>
      </c>
      <c r="C96" s="255"/>
      <c r="L96" s="255"/>
      <c r="M96" s="120"/>
      <c r="N96" s="120"/>
      <c r="O96" s="120"/>
      <c r="P96" s="120"/>
      <c r="Q96" s="120"/>
    </row>
    <row r="97" spans="2:35" hidden="1" outlineLevel="1" x14ac:dyDescent="0.25">
      <c r="B97" s="253" t="s">
        <v>878</v>
      </c>
      <c r="C97" s="255"/>
      <c r="L97" s="255"/>
      <c r="M97" s="120"/>
      <c r="N97" s="120"/>
      <c r="O97" s="120"/>
      <c r="P97" s="120"/>
      <c r="Q97" s="120"/>
    </row>
    <row r="98" spans="2:35" hidden="1" outlineLevel="1" x14ac:dyDescent="0.25">
      <c r="B98" s="253" t="s">
        <v>879</v>
      </c>
      <c r="C98" s="255"/>
      <c r="L98" s="255"/>
      <c r="M98" s="120"/>
      <c r="N98" s="120"/>
      <c r="O98" s="120"/>
      <c r="P98" s="120"/>
      <c r="Q98" s="120"/>
    </row>
    <row r="99" spans="2:35" hidden="1" outlineLevel="1" x14ac:dyDescent="0.25">
      <c r="B99" s="253" t="s">
        <v>880</v>
      </c>
      <c r="C99" s="255"/>
      <c r="L99" s="255"/>
      <c r="AA99"/>
    </row>
    <row r="100" spans="2:35" s="119" customFormat="1" collapsed="1" x14ac:dyDescent="0.25">
      <c r="B100" s="129" t="s">
        <v>759</v>
      </c>
      <c r="C100" s="273"/>
      <c r="D100" s="125">
        <f t="shared" ref="D100" ca="1" si="52">D73 - (D83 + D108)</f>
        <v>-797100036.69788766</v>
      </c>
      <c r="E100" s="125">
        <f t="shared" ref="E100:H100" ca="1" si="53">E73 - (E83 + E108)</f>
        <v>-724433478.78859353</v>
      </c>
      <c r="F100" s="125">
        <f t="shared" ca="1" si="53"/>
        <v>-655893807.47032261</v>
      </c>
      <c r="G100" s="125">
        <f t="shared" ca="1" si="53"/>
        <v>-591285528.29222012</v>
      </c>
      <c r="H100" s="125">
        <f t="shared" ca="1" si="53"/>
        <v>-530487246.27675176</v>
      </c>
      <c r="I100" s="126"/>
      <c r="J100" s="127"/>
      <c r="K100" s="128"/>
      <c r="L100" s="273"/>
      <c r="M100" s="125">
        <f ca="1">M73 - (M83 + M108)</f>
        <v>635635000</v>
      </c>
      <c r="N100" s="125">
        <f t="shared" ref="N100:Q100" ca="1" si="54">N73 - (N83 + N108)</f>
        <v>577216000</v>
      </c>
      <c r="O100" s="125">
        <f t="shared" ca="1" si="54"/>
        <v>665423000</v>
      </c>
      <c r="P100" s="125">
        <f t="shared" ca="1" si="54"/>
        <v>722981000</v>
      </c>
      <c r="Q100" s="125">
        <f t="shared" ca="1" si="54"/>
        <v>150748000</v>
      </c>
      <c r="R100"/>
      <c r="S100"/>
      <c r="T100"/>
      <c r="U100"/>
      <c r="V100"/>
      <c r="W100"/>
      <c r="X100"/>
      <c r="Y100"/>
      <c r="Z100"/>
      <c r="AI100" s="140"/>
    </row>
    <row r="101" spans="2:35" s="31" customFormat="1" x14ac:dyDescent="0.25">
      <c r="B101" s="60" t="s">
        <v>297</v>
      </c>
      <c r="C101" s="272"/>
      <c r="D101" s="61">
        <f t="shared" ref="D101" ca="1" si="55">D83 + D100</f>
        <v>-190309006.92003405</v>
      </c>
      <c r="E101" s="61">
        <f t="shared" ref="E101:H101" ca="1" si="56">E83 + E100</f>
        <v>-178342767.86042166</v>
      </c>
      <c r="F101" s="61">
        <f t="shared" ca="1" si="56"/>
        <v>-167579774.70287192</v>
      </c>
      <c r="G101" s="61">
        <f t="shared" ca="1" si="56"/>
        <v>-158055540.22645342</v>
      </c>
      <c r="H101" s="61">
        <f t="shared" ca="1" si="56"/>
        <v>-149751561.96139544</v>
      </c>
      <c r="I101" s="61"/>
      <c r="J101" s="61"/>
      <c r="K101" s="61"/>
      <c r="L101" s="272"/>
      <c r="M101" s="61">
        <f ca="1">M83 + M100</f>
        <v>1249595000</v>
      </c>
      <c r="N101" s="61">
        <f t="shared" ref="N101:Q101" ca="1" si="57">N83 + N100</f>
        <v>1158004000</v>
      </c>
      <c r="O101" s="61">
        <f t="shared" ca="1" si="57"/>
        <v>1012590000</v>
      </c>
      <c r="P101" s="61">
        <f t="shared" ca="1" si="57"/>
        <v>1038400000</v>
      </c>
      <c r="Q101" s="61">
        <f t="shared" ca="1" si="57"/>
        <v>395552000</v>
      </c>
      <c r="R101"/>
      <c r="S101"/>
      <c r="T101"/>
      <c r="U101"/>
      <c r="V101"/>
      <c r="W101"/>
      <c r="X101"/>
      <c r="Y101"/>
      <c r="Z101"/>
      <c r="AA101"/>
      <c r="AI101" s="138"/>
    </row>
    <row r="102" spans="2:35" s="31" customFormat="1" ht="6.95" customHeight="1" x14ac:dyDescent="0.25">
      <c r="B102" s="62"/>
      <c r="C102" s="272"/>
      <c r="D102" s="63"/>
      <c r="E102" s="63"/>
      <c r="F102" s="63"/>
      <c r="G102" s="63"/>
      <c r="H102" s="63"/>
      <c r="I102" s="63"/>
      <c r="J102" s="63"/>
      <c r="K102" s="63"/>
      <c r="L102" s="272"/>
      <c r="M102" s="63"/>
      <c r="N102" s="63"/>
      <c r="O102" s="63"/>
      <c r="P102" s="63"/>
      <c r="Q102" s="63"/>
      <c r="R102"/>
      <c r="S102"/>
      <c r="T102"/>
      <c r="U102"/>
      <c r="V102"/>
      <c r="W102"/>
      <c r="X102"/>
      <c r="Y102"/>
      <c r="Z102"/>
      <c r="AA102"/>
      <c r="AI102" s="138"/>
    </row>
    <row r="103" spans="2:35" x14ac:dyDescent="0.25">
      <c r="B103" s="253" t="s">
        <v>463</v>
      </c>
      <c r="C103" s="255"/>
      <c r="D103" s="25">
        <f t="shared" ref="D103:G103" ca="1" si="58">$M103</f>
        <v>264000</v>
      </c>
      <c r="E103" s="25">
        <f t="shared" ca="1" si="58"/>
        <v>264000</v>
      </c>
      <c r="F103" s="25">
        <f t="shared" ca="1" si="58"/>
        <v>264000</v>
      </c>
      <c r="G103" s="25">
        <f t="shared" ca="1" si="58"/>
        <v>264000</v>
      </c>
      <c r="H103" s="25">
        <f ca="1">$M103</f>
        <v>264000</v>
      </c>
      <c r="L103" s="255"/>
      <c r="M103" s="120">
        <f t="shared" ref="M103:Q107" ca="1" si="59">SUMIFS(INDIRECT("'" &amp; $B$2 &amp; "'!" &amp; M$2), INDIRECT("'" &amp; $B$2 &amp; "'!$A:$A"), $B103)</f>
        <v>264000</v>
      </c>
      <c r="N103" s="120">
        <f t="shared" ca="1" si="59"/>
        <v>264000</v>
      </c>
      <c r="O103" s="120">
        <f t="shared" ca="1" si="59"/>
        <v>245000</v>
      </c>
      <c r="P103" s="120">
        <f t="shared" ca="1" si="59"/>
        <v>253000</v>
      </c>
      <c r="Q103" s="120">
        <f t="shared" ca="1" si="59"/>
        <v>229000</v>
      </c>
    </row>
    <row r="104" spans="2:35" x14ac:dyDescent="0.25">
      <c r="B104" s="253" t="s">
        <v>300</v>
      </c>
      <c r="C104" s="255"/>
      <c r="D104" s="25">
        <f t="shared" ref="D104:G104" ca="1" si="60">ROUND(D23 * D$32, -3)</f>
        <v>359539000</v>
      </c>
      <c r="E104" s="25">
        <f t="shared" ca="1" si="60"/>
        <v>336644000</v>
      </c>
      <c r="F104" s="25">
        <f t="shared" ca="1" si="60"/>
        <v>314750000</v>
      </c>
      <c r="G104" s="25">
        <f t="shared" ca="1" si="60"/>
        <v>293784000</v>
      </c>
      <c r="H104" s="25">
        <f ca="1">ROUND(H23 * H$32, -3)</f>
        <v>273712000</v>
      </c>
      <c r="L104" s="255"/>
      <c r="M104" s="120">
        <f t="shared" ca="1" si="59"/>
        <v>452142000</v>
      </c>
      <c r="N104" s="120">
        <f t="shared" ca="1" si="59"/>
        <v>464112000</v>
      </c>
      <c r="O104" s="120">
        <f t="shared" ca="1" si="59"/>
        <v>451844000</v>
      </c>
      <c r="P104" s="120">
        <f t="shared" ca="1" si="59"/>
        <v>437777000</v>
      </c>
      <c r="Q104" s="120">
        <f t="shared" ca="1" si="59"/>
        <v>353739000</v>
      </c>
    </row>
    <row r="105" spans="2:35" x14ac:dyDescent="0.25">
      <c r="B105" s="253" t="s">
        <v>465</v>
      </c>
      <c r="C105" s="255"/>
      <c r="D105" s="25">
        <f t="shared" ref="D105:H105" ca="1" si="61">ROUND(D24 * D$32, -3)</f>
        <v>11018000</v>
      </c>
      <c r="E105" s="25">
        <f t="shared" ca="1" si="61"/>
        <v>10725000</v>
      </c>
      <c r="F105" s="25">
        <f t="shared" ca="1" si="61"/>
        <v>10439000</v>
      </c>
      <c r="G105" s="25">
        <f t="shared" ca="1" si="61"/>
        <v>10160000</v>
      </c>
      <c r="H105" s="25">
        <f t="shared" ca="1" si="61"/>
        <v>9890000</v>
      </c>
      <c r="L105" s="255"/>
      <c r="M105" s="120">
        <f t="shared" ca="1" si="59"/>
        <v>18008000</v>
      </c>
      <c r="N105" s="120">
        <f t="shared" ca="1" si="59"/>
        <v>15194000</v>
      </c>
      <c r="O105" s="120">
        <f t="shared" ca="1" si="59"/>
        <v>5522000</v>
      </c>
      <c r="P105" s="120">
        <f t="shared" ca="1" si="59"/>
        <v>27722000</v>
      </c>
      <c r="Q105" s="120">
        <f t="shared" ca="1" si="59"/>
        <v>23689000</v>
      </c>
    </row>
    <row r="106" spans="2:35" x14ac:dyDescent="0.25">
      <c r="B106" s="286" t="s">
        <v>301</v>
      </c>
      <c r="C106" s="255"/>
      <c r="D106" s="104">
        <f t="shared" ref="D106:F106" ca="1" si="62">E106 + D43</f>
        <v>2178723896.7545648</v>
      </c>
      <c r="E106" s="104">
        <f t="shared" ca="1" si="62"/>
        <v>2093740367.835299</v>
      </c>
      <c r="F106" s="104">
        <f t="shared" ca="1" si="62"/>
        <v>2012091456.980221</v>
      </c>
      <c r="G106" s="104">
        <f ca="1">H106 + G43</f>
        <v>1933688458.1790073</v>
      </c>
      <c r="H106" s="104">
        <f ca="1">M106 + H43</f>
        <v>1858444663.8313208</v>
      </c>
      <c r="L106" s="255"/>
      <c r="M106" s="142">
        <f t="shared" ca="1" si="59"/>
        <v>1786276000</v>
      </c>
      <c r="N106" s="142">
        <f t="shared" ca="1" si="59"/>
        <v>1517762000</v>
      </c>
      <c r="O106" s="142">
        <f t="shared" ca="1" si="59"/>
        <v>1349084000</v>
      </c>
      <c r="P106" s="142">
        <f t="shared" ca="1" si="59"/>
        <v>1224836000</v>
      </c>
      <c r="Q106" s="142">
        <f t="shared" ca="1" si="59"/>
        <v>1120982000</v>
      </c>
    </row>
    <row r="107" spans="2:35" x14ac:dyDescent="0.25">
      <c r="B107" s="253" t="s">
        <v>881</v>
      </c>
      <c r="C107" s="255"/>
      <c r="D107" s="25">
        <f ca="1">ROUND(D25, -3)</f>
        <v>72302000</v>
      </c>
      <c r="E107" s="25">
        <f ca="1">ROUND(E25, -3)</f>
        <v>63685000</v>
      </c>
      <c r="F107" s="25">
        <f ca="1">ROUND(F25, -3)</f>
        <v>55091000</v>
      </c>
      <c r="G107" s="25">
        <f ca="1">ROUND(G25, -3)</f>
        <v>46498000</v>
      </c>
      <c r="H107" s="25">
        <f ca="1">ROUND(H25, -3)</f>
        <v>37904000</v>
      </c>
      <c r="L107" s="255"/>
      <c r="M107" s="120">
        <f t="shared" ca="1" si="59"/>
        <v>36864000</v>
      </c>
      <c r="N107" s="120">
        <f t="shared" ca="1" si="59"/>
        <v>19054000</v>
      </c>
      <c r="O107" s="120">
        <f t="shared" ca="1" si="59"/>
        <v>420000</v>
      </c>
      <c r="P107" s="120">
        <f t="shared" ca="1" si="59"/>
        <v>1490000</v>
      </c>
      <c r="Q107" s="120">
        <f t="shared" ca="1" si="59"/>
        <v>2643000</v>
      </c>
    </row>
    <row r="108" spans="2:35" s="31" customFormat="1" x14ac:dyDescent="0.25">
      <c r="B108" s="60" t="s">
        <v>882</v>
      </c>
      <c r="C108" s="272"/>
      <c r="D108" s="61">
        <f t="shared" ref="D108" ca="1" si="63">D103-D104+D105 + D106 - D107</f>
        <v>1758164896.7545648</v>
      </c>
      <c r="E108" s="61">
        <f t="shared" ref="E108:H108" ca="1" si="64">E103-E104+E105 + E106 - E107</f>
        <v>1704400367.835299</v>
      </c>
      <c r="F108" s="61">
        <f t="shared" ca="1" si="64"/>
        <v>1652953456.980221</v>
      </c>
      <c r="G108" s="61">
        <f t="shared" ca="1" si="64"/>
        <v>1603830458.1790073</v>
      </c>
      <c r="H108" s="61">
        <f t="shared" ca="1" si="64"/>
        <v>1556982663.8313208</v>
      </c>
      <c r="I108" s="61"/>
      <c r="J108" s="61"/>
      <c r="K108" s="61"/>
      <c r="L108" s="272"/>
      <c r="M108" s="61">
        <f ca="1">M103-M104+M105 + M106 - M107</f>
        <v>1315542000</v>
      </c>
      <c r="N108" s="61">
        <f t="shared" ref="N108:Q108" ca="1" si="65">N103-N104+N105 + N106 - N107</f>
        <v>1050054000</v>
      </c>
      <c r="O108" s="61">
        <f t="shared" ca="1" si="65"/>
        <v>902587000</v>
      </c>
      <c r="P108" s="61">
        <f t="shared" ca="1" si="65"/>
        <v>813544000</v>
      </c>
      <c r="Q108" s="61">
        <f t="shared" ca="1" si="65"/>
        <v>788518000</v>
      </c>
      <c r="R108"/>
      <c r="S108"/>
      <c r="T108"/>
      <c r="U108"/>
      <c r="V108"/>
      <c r="W108"/>
      <c r="X108"/>
      <c r="Y108"/>
      <c r="Z108"/>
      <c r="AA108"/>
      <c r="AI108" s="138"/>
    </row>
    <row r="109" spans="2:35" x14ac:dyDescent="0.25">
      <c r="B109" s="58"/>
      <c r="C109" s="255"/>
      <c r="L109" s="255"/>
      <c r="AI109" s="19"/>
    </row>
    <row r="110" spans="2:35" x14ac:dyDescent="0.25">
      <c r="B110" s="254"/>
      <c r="C110" s="255"/>
      <c r="D110" s="246"/>
      <c r="E110" s="246"/>
      <c r="F110" s="246"/>
      <c r="G110" s="246"/>
      <c r="H110" s="246"/>
      <c r="I110" s="246"/>
      <c r="J110" s="246"/>
      <c r="K110" s="246"/>
      <c r="L110" s="255"/>
      <c r="M110" s="246"/>
      <c r="N110" s="246"/>
      <c r="O110" s="246"/>
      <c r="P110" s="246"/>
      <c r="Q110" s="246"/>
      <c r="AI110" s="19"/>
    </row>
    <row r="111" spans="2:35" ht="6.95" customHeight="1" x14ac:dyDescent="0.25">
      <c r="B111" s="58"/>
      <c r="C111" s="255"/>
      <c r="L111" s="255"/>
      <c r="AI111" s="19"/>
    </row>
    <row r="112" spans="2:35" x14ac:dyDescent="0.25">
      <c r="B112" s="58"/>
      <c r="C112" s="255"/>
      <c r="L112" s="255"/>
      <c r="AI112" s="19"/>
    </row>
    <row r="113" spans="2:35" s="54" customFormat="1" x14ac:dyDescent="0.25">
      <c r="B113" s="276" t="s">
        <v>304</v>
      </c>
      <c r="C113" s="255"/>
      <c r="D113" s="274"/>
      <c r="E113" s="274"/>
      <c r="F113" s="274"/>
      <c r="G113" s="274"/>
      <c r="H113" s="274"/>
      <c r="I113" s="274"/>
      <c r="J113" s="274"/>
      <c r="K113" s="274"/>
      <c r="L113" s="255"/>
      <c r="M113" s="274"/>
      <c r="N113" s="274"/>
      <c r="O113" s="274"/>
      <c r="P113" s="274"/>
      <c r="Q113" s="274"/>
      <c r="R113"/>
      <c r="S113"/>
      <c r="T113"/>
      <c r="U113"/>
      <c r="V113"/>
      <c r="W113"/>
      <c r="X113"/>
      <c r="Y113"/>
      <c r="Z113"/>
    </row>
    <row r="114" spans="2:35" outlineLevel="1" x14ac:dyDescent="0.25">
      <c r="B114" s="143" t="s">
        <v>305</v>
      </c>
      <c r="C114" s="255"/>
      <c r="D114" s="25">
        <f t="shared" ref="D114:P114" ca="1" si="66">D43</f>
        <v>84983528.919265896</v>
      </c>
      <c r="E114" s="25">
        <f t="shared" ca="1" si="66"/>
        <v>81648910.855077907</v>
      </c>
      <c r="F114" s="25">
        <f t="shared" ca="1" si="66"/>
        <v>78402998.801213682</v>
      </c>
      <c r="G114" s="25">
        <f t="shared" ca="1" si="66"/>
        <v>75243794.34768644</v>
      </c>
      <c r="H114" s="25">
        <f t="shared" ca="1" si="66"/>
        <v>72168663.831320673</v>
      </c>
      <c r="I114" s="25">
        <f t="shared" si="66"/>
        <v>0</v>
      </c>
      <c r="J114" s="25">
        <f t="shared" si="66"/>
        <v>0</v>
      </c>
      <c r="K114" s="25">
        <f t="shared" si="66"/>
        <v>0</v>
      </c>
      <c r="L114" s="288"/>
      <c r="M114" s="25">
        <f t="shared" ca="1" si="66"/>
        <v>143837000</v>
      </c>
      <c r="N114" s="25">
        <f t="shared" ca="1" si="66"/>
        <v>138067000</v>
      </c>
      <c r="O114" s="25">
        <f t="shared" ca="1" si="66"/>
        <v>62124000</v>
      </c>
      <c r="P114" s="25">
        <f t="shared" ca="1" si="66"/>
        <v>51938000</v>
      </c>
      <c r="AI114" s="19"/>
    </row>
    <row r="115" spans="2:35" outlineLevel="1" x14ac:dyDescent="0.25">
      <c r="B115" s="143" t="s">
        <v>306</v>
      </c>
      <c r="C115" s="255"/>
      <c r="D115" s="25">
        <f t="shared" ref="D115:K115" ca="1" si="67">D36</f>
        <v>24256647.615987405</v>
      </c>
      <c r="E115" s="25">
        <f t="shared" ca="1" si="67"/>
        <v>23609824.892659407</v>
      </c>
      <c r="F115" s="25">
        <f t="shared" ca="1" si="67"/>
        <v>22980502.975455888</v>
      </c>
      <c r="G115" s="25">
        <f t="shared" ca="1" si="67"/>
        <v>22367797.985279653</v>
      </c>
      <c r="H115" s="25">
        <f t="shared" ca="1" si="67"/>
        <v>21771533.146311264</v>
      </c>
      <c r="I115" s="25">
        <f t="shared" si="67"/>
        <v>0</v>
      </c>
      <c r="J115" s="25">
        <f t="shared" si="67"/>
        <v>0</v>
      </c>
      <c r="K115" s="25">
        <f t="shared" si="67"/>
        <v>0</v>
      </c>
      <c r="L115" s="288"/>
      <c r="M115" s="25">
        <f ca="1">M36</f>
        <v>38735000</v>
      </c>
      <c r="N115" s="25">
        <f ca="1">N36</f>
        <v>38819000</v>
      </c>
      <c r="O115" s="25">
        <f ca="1">O36</f>
        <v>37783000</v>
      </c>
      <c r="P115" s="25">
        <f ca="1">P36</f>
        <v>32481000</v>
      </c>
      <c r="AI115" s="19"/>
    </row>
    <row r="116" spans="2:35" outlineLevel="1" x14ac:dyDescent="0.25">
      <c r="B116" s="143" t="s">
        <v>307</v>
      </c>
      <c r="C116" s="255"/>
      <c r="D116" s="25">
        <f t="shared" ref="D116:F116" ca="1" si="68">-(D62 - E62)</f>
        <v>-22302441.449103594</v>
      </c>
      <c r="E116" s="25">
        <f t="shared" ca="1" si="68"/>
        <v>-21707842.483888507</v>
      </c>
      <c r="F116" s="25">
        <f t="shared" ca="1" si="68"/>
        <v>-21128833.877557158</v>
      </c>
      <c r="G116" s="25">
        <f ca="1">-(G62 - H62)</f>
        <v>-20565941.915188432</v>
      </c>
      <c r="H116" s="25">
        <f ca="1">G116</f>
        <v>-20565941.915188432</v>
      </c>
      <c r="L116" s="255"/>
      <c r="M116" s="25">
        <f t="shared" ref="M116:O116" ca="1" si="69">-(M62 - N62)</f>
        <v>-114793000</v>
      </c>
      <c r="N116" s="25">
        <f t="shared" ca="1" si="69"/>
        <v>-294294000</v>
      </c>
      <c r="O116" s="25">
        <f t="shared" ca="1" si="69"/>
        <v>-76663000</v>
      </c>
      <c r="P116" s="25">
        <f ca="1">-(P62 - Q62)</f>
        <v>19502000</v>
      </c>
      <c r="AI116" s="19"/>
    </row>
    <row r="117" spans="2:35" outlineLevel="1" x14ac:dyDescent="0.25">
      <c r="B117" s="143" t="s">
        <v>308</v>
      </c>
      <c r="C117" s="255"/>
      <c r="D117" s="25">
        <f t="shared" ref="D117:H117" ca="1" si="70">$M117</f>
        <v>33172000</v>
      </c>
      <c r="E117" s="25">
        <f t="shared" ca="1" si="70"/>
        <v>33172000</v>
      </c>
      <c r="F117" s="25">
        <f t="shared" ca="1" si="70"/>
        <v>33172000</v>
      </c>
      <c r="G117" s="25">
        <f t="shared" ca="1" si="70"/>
        <v>33172000</v>
      </c>
      <c r="H117" s="25">
        <f t="shared" ca="1" si="70"/>
        <v>33172000</v>
      </c>
      <c r="L117" s="255"/>
      <c r="M117" s="25">
        <f t="shared" ref="M117:P117" ca="1" si="71">M83 - N83</f>
        <v>33172000</v>
      </c>
      <c r="N117" s="25">
        <f t="shared" ca="1" si="71"/>
        <v>233621000</v>
      </c>
      <c r="O117" s="25">
        <f t="shared" ca="1" si="71"/>
        <v>31748000</v>
      </c>
      <c r="P117" s="25">
        <f t="shared" ca="1" si="71"/>
        <v>70615000</v>
      </c>
      <c r="AI117" s="19"/>
    </row>
    <row r="118" spans="2:35" outlineLevel="1" x14ac:dyDescent="0.25">
      <c r="B118" s="143" t="s">
        <v>309</v>
      </c>
      <c r="C118" s="255"/>
      <c r="D118" s="25">
        <f t="shared" ref="D118:H118" ca="1" si="72">AVERAGE($M118:$P118)</f>
        <v>-16072250</v>
      </c>
      <c r="E118" s="25">
        <f t="shared" ca="1" si="72"/>
        <v>-16072250</v>
      </c>
      <c r="F118" s="25">
        <f t="shared" ca="1" si="72"/>
        <v>-16072250</v>
      </c>
      <c r="G118" s="25">
        <f t="shared" ca="1" si="72"/>
        <v>-16072250</v>
      </c>
      <c r="H118" s="25">
        <f t="shared" ca="1" si="72"/>
        <v>-16072250</v>
      </c>
      <c r="L118" s="255"/>
      <c r="M118" s="25">
        <f t="shared" ref="M118:O118" ca="1" si="73">-(M65 - N65)</f>
        <v>-17656000</v>
      </c>
      <c r="N118" s="25">
        <f t="shared" ca="1" si="73"/>
        <v>-14689000</v>
      </c>
      <c r="O118" s="25">
        <f t="shared" ca="1" si="73"/>
        <v>-16421000</v>
      </c>
      <c r="P118" s="25">
        <f ca="1">-(P65 - Q65)</f>
        <v>-15523000</v>
      </c>
      <c r="AI118" s="19"/>
    </row>
    <row r="119" spans="2:35" s="203" customFormat="1" outlineLevel="1" x14ac:dyDescent="0.25">
      <c r="B119" s="204" t="s">
        <v>310</v>
      </c>
      <c r="C119" s="313"/>
      <c r="D119" s="25">
        <f t="shared" ref="D119:H119" si="74">D120 + D121</f>
        <v>-47487.719260782469</v>
      </c>
      <c r="E119" s="25">
        <f t="shared" si="74"/>
        <v>-44471.104639685247</v>
      </c>
      <c r="F119" s="25">
        <f t="shared" si="74"/>
        <v>-41462.732135038357</v>
      </c>
      <c r="G119" s="25">
        <f t="shared" si="74"/>
        <v>-38454.359630391467</v>
      </c>
      <c r="H119" s="25">
        <f t="shared" si="74"/>
        <v>-35445.987125745043</v>
      </c>
      <c r="I119" s="199"/>
      <c r="J119" s="199"/>
      <c r="K119" s="199"/>
      <c r="L119" s="313"/>
      <c r="M119" s="25">
        <f>M120 + M121</f>
        <v>2858</v>
      </c>
      <c r="N119" s="25">
        <f t="shared" ref="N119:P119" si="75">N120 + N121</f>
        <v>-12003</v>
      </c>
      <c r="O119" s="25">
        <f t="shared" si="75"/>
        <v>-79118</v>
      </c>
      <c r="P119" s="25">
        <f t="shared" si="75"/>
        <v>374326</v>
      </c>
      <c r="Q119" s="166"/>
      <c r="R119" s="198"/>
      <c r="S119" s="198"/>
      <c r="T119" s="198"/>
      <c r="U119" s="198"/>
      <c r="V119" s="198"/>
      <c r="W119" s="198"/>
      <c r="X119" s="198"/>
      <c r="Y119"/>
      <c r="Z119"/>
    </row>
    <row r="120" spans="2:35" s="119" customFormat="1" hidden="1" outlineLevel="3" x14ac:dyDescent="0.25">
      <c r="B120" s="355" t="s">
        <v>311</v>
      </c>
      <c r="C120" s="273"/>
      <c r="D120" s="118">
        <f t="shared" ref="D120:G120" si="76">D27</f>
        <v>3570245.992694065</v>
      </c>
      <c r="E120" s="118">
        <f t="shared" si="76"/>
        <v>3343449.3296803683</v>
      </c>
      <c r="F120" s="118">
        <f t="shared" si="76"/>
        <v>3117272.3296803683</v>
      </c>
      <c r="G120" s="118">
        <f t="shared" si="76"/>
        <v>2891095.3296803683</v>
      </c>
      <c r="H120" s="118">
        <f>H27</f>
        <v>2664918.3296803683</v>
      </c>
      <c r="I120" s="118"/>
      <c r="J120" s="118"/>
      <c r="K120" s="118"/>
      <c r="L120" s="273"/>
      <c r="M120" s="25">
        <v>2392128</v>
      </c>
      <c r="N120" s="25">
        <v>2303932</v>
      </c>
      <c r="O120" s="25">
        <v>1939774</v>
      </c>
      <c r="P120" s="25">
        <v>394670</v>
      </c>
      <c r="Q120" s="118"/>
      <c r="R120" s="117"/>
      <c r="S120" s="117"/>
      <c r="T120" s="117"/>
      <c r="U120" s="117">
        <f>CORREL(M120:O120, M121:O121)</f>
        <v>-0.99999514772967624</v>
      </c>
      <c r="V120" s="117"/>
      <c r="W120" s="117"/>
      <c r="X120" s="117"/>
      <c r="Y120"/>
      <c r="Z120" s="117"/>
    </row>
    <row r="121" spans="2:35" s="119" customFormat="1" hidden="1" outlineLevel="3" x14ac:dyDescent="0.25">
      <c r="B121" s="355" t="s">
        <v>312</v>
      </c>
      <c r="C121" s="273"/>
      <c r="D121" s="118">
        <f t="shared" ref="D121:G121" si="77">D120 * SUM($M121:$O121) / SUM($M120:$O120)</f>
        <v>-3617733.7119548474</v>
      </c>
      <c r="E121" s="118">
        <f t="shared" si="77"/>
        <v>-3387920.4343200536</v>
      </c>
      <c r="F121" s="118">
        <f t="shared" si="77"/>
        <v>-3158735.0618154067</v>
      </c>
      <c r="G121" s="118">
        <f t="shared" si="77"/>
        <v>-2929549.6893107598</v>
      </c>
      <c r="H121" s="118">
        <f>H120 * SUM($M121:$O121) / SUM($M120:$O120)</f>
        <v>-2700364.3168061133</v>
      </c>
      <c r="I121" s="118"/>
      <c r="J121" s="118"/>
      <c r="K121" s="118"/>
      <c r="L121" s="273"/>
      <c r="M121" s="25">
        <v>-2389270</v>
      </c>
      <c r="N121" s="25">
        <v>-2315935</v>
      </c>
      <c r="O121" s="25">
        <v>-2018892</v>
      </c>
      <c r="P121" s="25">
        <v>-20344</v>
      </c>
      <c r="Q121" s="118"/>
      <c r="R121" s="117"/>
      <c r="S121" s="117"/>
      <c r="T121" s="117"/>
      <c r="U121" s="117"/>
      <c r="V121" s="117"/>
      <c r="W121" s="117"/>
      <c r="X121" s="117"/>
      <c r="Y121"/>
      <c r="Z121" s="117"/>
    </row>
    <row r="122" spans="2:35" ht="6.95" customHeight="1" outlineLevel="2" collapsed="1" x14ac:dyDescent="0.25">
      <c r="B122" s="355"/>
      <c r="C122" s="255"/>
      <c r="L122" s="255"/>
      <c r="AI122" s="19"/>
    </row>
    <row r="123" spans="2:35" s="31" customFormat="1" x14ac:dyDescent="0.25">
      <c r="B123" s="243" t="s">
        <v>313</v>
      </c>
      <c r="C123" s="255"/>
      <c r="D123" s="244">
        <f ca="1">SUM(D114:D119)</f>
        <v>103989997.36688893</v>
      </c>
      <c r="E123" s="244">
        <f t="shared" ref="E123:H123" ca="1" si="78">SUM(E114:E119)</f>
        <v>100606172.15920913</v>
      </c>
      <c r="F123" s="244">
        <f t="shared" ca="1" si="78"/>
        <v>97312955.166977361</v>
      </c>
      <c r="G123" s="244">
        <f t="shared" ca="1" si="78"/>
        <v>94106946.058147267</v>
      </c>
      <c r="H123" s="244">
        <f t="shared" ca="1" si="78"/>
        <v>90438559.07531777</v>
      </c>
      <c r="I123" s="61"/>
      <c r="J123" s="61"/>
      <c r="K123" s="61"/>
      <c r="L123" s="255"/>
      <c r="M123" s="244">
        <f t="shared" ref="M123:P123" ca="1" si="79">SUM(M114:M119)</f>
        <v>83297858</v>
      </c>
      <c r="N123" s="244">
        <f t="shared" ca="1" si="79"/>
        <v>101511997</v>
      </c>
      <c r="O123" s="244">
        <f t="shared" ca="1" si="79"/>
        <v>38491882</v>
      </c>
      <c r="P123" s="244">
        <f t="shared" ca="1" si="79"/>
        <v>159387326</v>
      </c>
      <c r="Q123" s="255"/>
      <c r="R123"/>
      <c r="S123"/>
      <c r="T123"/>
      <c r="U123"/>
      <c r="V123"/>
      <c r="W123"/>
      <c r="X123"/>
      <c r="Y123"/>
      <c r="Z123"/>
      <c r="AA123"/>
      <c r="AI123" s="138"/>
    </row>
    <row r="124" spans="2:35" x14ac:dyDescent="0.25">
      <c r="B124" s="251"/>
      <c r="C124" s="255"/>
      <c r="L124" s="255"/>
      <c r="AI124" s="19"/>
    </row>
    <row r="125" spans="2:35" x14ac:dyDescent="0.25">
      <c r="B125" s="242" t="s">
        <v>314</v>
      </c>
      <c r="C125" s="255"/>
      <c r="D125" s="237"/>
      <c r="E125" s="237"/>
      <c r="F125" s="237"/>
      <c r="G125" s="237"/>
      <c r="H125" s="237"/>
      <c r="I125" s="237"/>
      <c r="J125" s="237"/>
      <c r="K125" s="237"/>
      <c r="L125" s="255"/>
      <c r="M125" s="237"/>
      <c r="N125" s="237"/>
      <c r="O125" s="237"/>
      <c r="P125" s="237"/>
      <c r="Q125" s="237"/>
      <c r="AI125" s="19"/>
    </row>
    <row r="126" spans="2:35" x14ac:dyDescent="0.25">
      <c r="B126" s="240" t="s">
        <v>315</v>
      </c>
      <c r="C126" s="255"/>
      <c r="D126" s="277">
        <f>D127 + (1 / D129)</f>
        <v>0.13809278350515464</v>
      </c>
      <c r="E126" s="238"/>
      <c r="F126" s="238"/>
      <c r="G126" s="238"/>
      <c r="H126" s="238"/>
      <c r="I126" s="238"/>
      <c r="J126" s="238"/>
      <c r="K126" s="238"/>
      <c r="L126" s="255"/>
      <c r="M126" s="238"/>
      <c r="N126" s="238"/>
      <c r="O126" s="238"/>
      <c r="P126" s="238"/>
      <c r="Q126" s="238"/>
      <c r="AI126" s="19"/>
    </row>
    <row r="127" spans="2:35" x14ac:dyDescent="0.25">
      <c r="B127" s="241" t="s">
        <v>316</v>
      </c>
      <c r="C127" s="255"/>
      <c r="D127" s="277">
        <f>'Sector Drivers'!$F$5</f>
        <v>3.5000000000000003E-2</v>
      </c>
      <c r="E127" s="255"/>
      <c r="L127" s="255"/>
      <c r="AI127" s="19"/>
    </row>
    <row r="128" spans="2:35" x14ac:dyDescent="0.25">
      <c r="B128" s="241" t="s">
        <v>317</v>
      </c>
      <c r="C128" s="255"/>
      <c r="D128" s="333">
        <f ca="1">AVERAGE(D11:H11)</f>
        <v>2.7389565334983823E-2</v>
      </c>
      <c r="E128" s="255"/>
      <c r="L128" s="255"/>
      <c r="AI128" s="19"/>
    </row>
    <row r="129" spans="2:35" x14ac:dyDescent="0.25">
      <c r="B129" s="377" t="s">
        <v>211</v>
      </c>
      <c r="C129" s="255"/>
      <c r="D129" s="354">
        <f>'Sector Drivers'!$F$6</f>
        <v>9.6999999999999993</v>
      </c>
      <c r="L129" s="278"/>
      <c r="AI129" s="19"/>
    </row>
    <row r="130" spans="2:35" x14ac:dyDescent="0.25">
      <c r="B130" s="239"/>
      <c r="C130" s="255"/>
      <c r="L130" s="278"/>
      <c r="AI130" s="19"/>
    </row>
    <row r="131" spans="2:35" s="40" customFormat="1" ht="15.95" customHeight="1" x14ac:dyDescent="0.25">
      <c r="B131" s="343" t="s">
        <v>234</v>
      </c>
      <c r="C131" s="252"/>
      <c r="D131" s="344">
        <f>D30</f>
        <v>45688</v>
      </c>
      <c r="E131" s="344">
        <f>E30</f>
        <v>45322</v>
      </c>
      <c r="F131" s="344">
        <f>F30</f>
        <v>44957</v>
      </c>
      <c r="G131" s="344">
        <f>G30</f>
        <v>44592</v>
      </c>
      <c r="H131" s="344">
        <f>H30</f>
        <v>44227</v>
      </c>
      <c r="I131" s="38"/>
      <c r="J131" s="38"/>
      <c r="K131" s="38"/>
      <c r="L131" s="252"/>
      <c r="M131" s="344">
        <f>M30</f>
        <v>43861</v>
      </c>
      <c r="N131" s="344">
        <f>N30</f>
        <v>43496</v>
      </c>
      <c r="O131" s="344">
        <f>O30</f>
        <v>43131</v>
      </c>
      <c r="P131" s="344">
        <f>P30</f>
        <v>42766</v>
      </c>
      <c r="Q131"/>
      <c r="R131" s="255"/>
      <c r="S131" s="255"/>
      <c r="T131"/>
      <c r="U131"/>
      <c r="V131"/>
      <c r="W131"/>
      <c r="X131"/>
      <c r="Y131"/>
      <c r="Z131"/>
    </row>
    <row r="132" spans="2:35" x14ac:dyDescent="0.25">
      <c r="B132" s="341" t="str">
        <f>B123</f>
        <v xml:space="preserve">Free cash flow </v>
      </c>
      <c r="C132" s="255"/>
      <c r="D132" s="338">
        <f ca="1">D123</f>
        <v>103989997.36688893</v>
      </c>
      <c r="E132" s="338">
        <f ca="1">E123</f>
        <v>100606172.15920913</v>
      </c>
      <c r="F132" s="338">
        <f ca="1">F123</f>
        <v>97312955.166977361</v>
      </c>
      <c r="G132" s="338">
        <f ca="1">G123</f>
        <v>94106946.058147267</v>
      </c>
      <c r="H132" s="338">
        <f ca="1">H123</f>
        <v>90438559.07531777</v>
      </c>
      <c r="M132" s="338">
        <f ca="1">M123</f>
        <v>83297858</v>
      </c>
      <c r="N132" s="338">
        <f ca="1">N123</f>
        <v>101511997</v>
      </c>
      <c r="O132" s="338">
        <f ca="1">O123</f>
        <v>38491882</v>
      </c>
      <c r="P132" s="338">
        <f ca="1">P123</f>
        <v>159387326</v>
      </c>
      <c r="Q132"/>
      <c r="R132" s="255"/>
      <c r="S132" s="255"/>
      <c r="AI132" s="19"/>
    </row>
    <row r="133" spans="2:35" x14ac:dyDescent="0.25">
      <c r="B133" s="342" t="s">
        <v>318</v>
      </c>
      <c r="C133" s="255"/>
      <c r="D133" s="339">
        <f ca="1">IFERROR(D132 * (1 + D127) / (D126 - D127), 0)</f>
        <v>1044007578.5648813</v>
      </c>
      <c r="E133" s="340"/>
      <c r="F133" s="335"/>
      <c r="G133" s="335"/>
      <c r="H133" s="335"/>
      <c r="M133"/>
      <c r="N133"/>
      <c r="O133"/>
      <c r="P133"/>
      <c r="Q133"/>
      <c r="R133" s="255"/>
      <c r="AI133" s="19"/>
    </row>
    <row r="134" spans="2:35" x14ac:dyDescent="0.25">
      <c r="B134" s="342" t="s">
        <v>319</v>
      </c>
      <c r="C134" s="255"/>
      <c r="D134" s="335">
        <f ca="1">D133 + D132</f>
        <v>1147997575.9317703</v>
      </c>
      <c r="E134" s="335">
        <f ca="1">E133 + E132</f>
        <v>100606172.15920913</v>
      </c>
      <c r="F134" s="335">
        <f t="shared" ref="F134:H134" ca="1" si="80">F133 + F132</f>
        <v>97312955.166977361</v>
      </c>
      <c r="G134" s="335">
        <f t="shared" ca="1" si="80"/>
        <v>94106946.058147267</v>
      </c>
      <c r="H134" s="335">
        <f t="shared" ca="1" si="80"/>
        <v>90438559.07531777</v>
      </c>
      <c r="M134"/>
      <c r="N134"/>
      <c r="O134"/>
      <c r="P134"/>
      <c r="Q134"/>
      <c r="R134" s="255"/>
      <c r="AI134" s="19"/>
    </row>
    <row r="135" spans="2:35" x14ac:dyDescent="0.25">
      <c r="B135" s="239"/>
      <c r="C135" s="255"/>
      <c r="L135" s="278"/>
      <c r="R135" s="255"/>
      <c r="S135" s="255"/>
      <c r="AI135" s="19"/>
    </row>
    <row r="136" spans="2:35" x14ac:dyDescent="0.25">
      <c r="B136" s="254"/>
      <c r="C136" s="255"/>
      <c r="D136" s="246"/>
      <c r="E136" s="246"/>
      <c r="F136" s="246"/>
      <c r="G136" s="246"/>
      <c r="H136" s="246"/>
      <c r="I136" s="246"/>
      <c r="J136" s="246"/>
      <c r="K136" s="246"/>
      <c r="L136" s="255"/>
      <c r="M136" s="246"/>
      <c r="N136" s="246"/>
      <c r="O136" s="246"/>
      <c r="P136" s="246"/>
      <c r="Q136" s="246"/>
      <c r="R136" s="255"/>
      <c r="S136" s="255"/>
      <c r="AI136" s="19"/>
    </row>
    <row r="137" spans="2:35" ht="6.95" customHeight="1" x14ac:dyDescent="0.25">
      <c r="B137" s="58"/>
      <c r="C137" s="255"/>
      <c r="G137"/>
      <c r="H137"/>
      <c r="I137"/>
      <c r="J137"/>
      <c r="K137"/>
      <c r="M137"/>
      <c r="N137"/>
      <c r="O137"/>
      <c r="P137"/>
      <c r="Q137"/>
      <c r="S137" s="255"/>
      <c r="AI137" s="19"/>
    </row>
    <row r="138" spans="2:35" hidden="1" outlineLevel="1" x14ac:dyDescent="0.25">
      <c r="B138" s="239"/>
      <c r="C138" s="255"/>
      <c r="G138"/>
      <c r="H138"/>
      <c r="I138"/>
      <c r="J138"/>
      <c r="K138"/>
      <c r="M138"/>
      <c r="N138"/>
      <c r="O138"/>
      <c r="P138"/>
      <c r="Q138"/>
      <c r="AI138" s="19"/>
    </row>
    <row r="139" spans="2:35" collapsed="1" x14ac:dyDescent="0.25">
      <c r="B139" s="58"/>
      <c r="C139" s="249" t="s">
        <v>320</v>
      </c>
      <c r="D139" s="49">
        <f ca="1">NPV(D126, D134:H134)</f>
        <v>1255849222.5195324</v>
      </c>
      <c r="G139"/>
      <c r="H139"/>
      <c r="I139"/>
      <c r="J139"/>
      <c r="K139"/>
      <c r="M139"/>
      <c r="N139"/>
      <c r="O139"/>
      <c r="P139"/>
      <c r="Q139"/>
      <c r="AI139" s="19"/>
    </row>
    <row r="140" spans="2:35" x14ac:dyDescent="0.25">
      <c r="B140" s="58"/>
      <c r="C140" s="249" t="s">
        <v>322</v>
      </c>
      <c r="D140" s="49">
        <f ca="1">M52</f>
        <v>197372000</v>
      </c>
      <c r="G140"/>
      <c r="H140"/>
      <c r="I140"/>
      <c r="J140"/>
      <c r="K140"/>
      <c r="M140" t="s">
        <v>315</v>
      </c>
      <c r="N140" s="378">
        <f ca="1">D143</f>
        <v>1025361222.5195324</v>
      </c>
      <c r="O140" t="s">
        <v>883</v>
      </c>
      <c r="P140"/>
      <c r="Q140"/>
      <c r="AI140" s="19"/>
    </row>
    <row r="141" spans="2:35" x14ac:dyDescent="0.25">
      <c r="B141" s="58"/>
      <c r="C141" s="249" t="s">
        <v>323</v>
      </c>
      <c r="D141" s="49">
        <f ca="1">D140 + D139</f>
        <v>1453221222.5195324</v>
      </c>
      <c r="G141"/>
      <c r="H141"/>
      <c r="I141"/>
      <c r="J141"/>
      <c r="K141"/>
      <c r="M141" s="51">
        <v>0.11</v>
      </c>
      <c r="N141" s="362">
        <f t="dataTable" ref="N141:N145" dt2D="0" dtr="0" r1="D126" ca="1"/>
        <v>1424515961.8210766</v>
      </c>
      <c r="O141" s="379">
        <f ca="1">N141 / $D$144</f>
        <v>29.671234364113239</v>
      </c>
      <c r="P141"/>
      <c r="Q141"/>
      <c r="AI141" s="19"/>
    </row>
    <row r="142" spans="2:35" x14ac:dyDescent="0.25">
      <c r="B142" s="58"/>
      <c r="C142" s="249" t="s">
        <v>324</v>
      </c>
      <c r="D142" s="49">
        <f ca="1">-M91</f>
        <v>-427860000</v>
      </c>
      <c r="G142"/>
      <c r="H142"/>
      <c r="I142"/>
      <c r="J142"/>
      <c r="K142"/>
      <c r="M142" s="51">
        <f>M141 + 0.01</f>
        <v>0.12</v>
      </c>
      <c r="N142" s="362">
        <v>1253515730.296726</v>
      </c>
      <c r="O142" s="379">
        <f t="shared" ref="O142:O145" ca="1" si="81">N142 / $D$144</f>
        <v>26.109471574603749</v>
      </c>
      <c r="P142"/>
      <c r="Q142"/>
      <c r="AI142" s="19"/>
    </row>
    <row r="143" spans="2:35" x14ac:dyDescent="0.25">
      <c r="B143" s="58"/>
      <c r="C143" s="249" t="s">
        <v>325</v>
      </c>
      <c r="D143" s="346">
        <f ca="1">D142 + D141</f>
        <v>1025361222.5195324</v>
      </c>
      <c r="G143"/>
      <c r="H143"/>
      <c r="I143"/>
      <c r="J143"/>
      <c r="K143"/>
      <c r="M143" s="51">
        <f t="shared" ref="M143:M145" si="82">M142 + 0.01</f>
        <v>0.13</v>
      </c>
      <c r="N143" s="362">
        <v>1117179679.6118</v>
      </c>
      <c r="O143" s="379">
        <f t="shared" ca="1" si="81"/>
        <v>23.269728798412828</v>
      </c>
      <c r="P143"/>
      <c r="Q143"/>
      <c r="AI143" s="19"/>
    </row>
    <row r="144" spans="2:35" x14ac:dyDescent="0.25">
      <c r="B144" s="58"/>
      <c r="C144" s="345" t="s">
        <v>253</v>
      </c>
      <c r="D144" s="247">
        <f ca="1">SUMIFS(INDIRECT("'" &amp; $B$2 &amp; "'!" &amp; M$2), INDIRECT("'" &amp; $B$2 &amp; "'!$A:$A"), $C144)</f>
        <v>48010000</v>
      </c>
      <c r="G144"/>
      <c r="H144"/>
      <c r="I144"/>
      <c r="J144"/>
      <c r="K144"/>
      <c r="M144" s="51">
        <f t="shared" si="82"/>
        <v>0.14000000000000001</v>
      </c>
      <c r="N144" s="362">
        <v>1005679403.1972048</v>
      </c>
      <c r="O144" s="379">
        <f t="shared" ca="1" si="81"/>
        <v>20.947290214480418</v>
      </c>
      <c r="P144"/>
      <c r="Q144"/>
      <c r="AI144" s="19"/>
    </row>
    <row r="145" spans="2:35" outlineLevel="1" x14ac:dyDescent="0.25">
      <c r="C145" s="249" t="s">
        <v>326</v>
      </c>
      <c r="D145" s="291">
        <f ca="1">D143 / D144</f>
        <v>21.357242710258955</v>
      </c>
      <c r="E145" s="66"/>
      <c r="G145"/>
      <c r="H145"/>
      <c r="I145"/>
      <c r="J145"/>
      <c r="K145"/>
      <c r="M145" s="51">
        <f t="shared" si="82"/>
        <v>0.15000000000000002</v>
      </c>
      <c r="N145" s="362">
        <v>912600313.67371154</v>
      </c>
      <c r="O145" s="379">
        <f t="shared" ca="1" si="81"/>
        <v>19.008546421031276</v>
      </c>
      <c r="P145"/>
      <c r="Q145"/>
    </row>
    <row r="146" spans="2:35" outlineLevel="1" x14ac:dyDescent="0.25">
      <c r="B146" s="249"/>
      <c r="C146" s="249" t="s">
        <v>1156</v>
      </c>
      <c r="D146" s="336">
        <v>19.16</v>
      </c>
      <c r="E146" s="372" t="str">
        <f ca="1">IF(D145 / D146 - 1 &lt; 0, "Overvalued", "Undervalued") &amp; " by " &amp; TEXT(ABS(D145 / D146 - 1), "#.0%")</f>
        <v>Undervalued by 11.5%</v>
      </c>
      <c r="I146"/>
      <c r="J146"/>
      <c r="K146"/>
      <c r="M146"/>
      <c r="N146"/>
      <c r="O146"/>
      <c r="P146"/>
      <c r="Q146"/>
      <c r="AI146" s="19"/>
    </row>
    <row r="147" spans="2:35" x14ac:dyDescent="0.25">
      <c r="G147"/>
      <c r="H147"/>
      <c r="I147"/>
      <c r="J147"/>
      <c r="K147"/>
      <c r="M147"/>
      <c r="N147"/>
      <c r="O147"/>
      <c r="P147"/>
      <c r="Q147"/>
      <c r="AI147" s="19"/>
    </row>
    <row r="148" spans="2:35" x14ac:dyDescent="0.25">
      <c r="C148" s="337" t="s">
        <v>333</v>
      </c>
      <c r="D148" s="361" t="s">
        <v>1157</v>
      </c>
      <c r="G148"/>
      <c r="H148"/>
      <c r="I148"/>
      <c r="J148"/>
      <c r="K148"/>
      <c r="M148"/>
      <c r="N148"/>
      <c r="O148"/>
      <c r="P148"/>
      <c r="Q148"/>
    </row>
    <row r="149" spans="2:35" x14ac:dyDescent="0.25">
      <c r="G149"/>
      <c r="H149"/>
      <c r="I149"/>
      <c r="J149"/>
      <c r="K149"/>
      <c r="M149"/>
      <c r="N149"/>
      <c r="O149"/>
      <c r="P149"/>
      <c r="Q149"/>
    </row>
    <row r="150" spans="2:35" x14ac:dyDescent="0.25">
      <c r="G150"/>
      <c r="H150"/>
      <c r="I150"/>
      <c r="J150"/>
      <c r="K150"/>
      <c r="M150"/>
      <c r="N150"/>
      <c r="O150"/>
      <c r="P150"/>
      <c r="Q150"/>
    </row>
    <row r="151" spans="2:35" x14ac:dyDescent="0.25">
      <c r="G151"/>
      <c r="H151"/>
      <c r="I151"/>
      <c r="J151"/>
      <c r="K151"/>
      <c r="M151"/>
      <c r="N151"/>
      <c r="O151"/>
      <c r="P151"/>
      <c r="Q151"/>
    </row>
    <row r="152" spans="2:35" x14ac:dyDescent="0.25">
      <c r="G152"/>
      <c r="H152"/>
      <c r="I152"/>
      <c r="J152"/>
      <c r="K152"/>
      <c r="M152"/>
      <c r="N152"/>
      <c r="O152"/>
      <c r="P152"/>
      <c r="Q152"/>
    </row>
    <row r="153" spans="2:35" x14ac:dyDescent="0.25">
      <c r="G153"/>
      <c r="H153"/>
      <c r="I153"/>
      <c r="J153"/>
      <c r="K153"/>
      <c r="M153"/>
      <c r="N153"/>
      <c r="O153"/>
      <c r="P153"/>
      <c r="Q153"/>
    </row>
    <row r="154" spans="2:35" x14ac:dyDescent="0.25">
      <c r="G154"/>
      <c r="H154"/>
      <c r="I154"/>
      <c r="J154"/>
      <c r="K154"/>
      <c r="M154"/>
      <c r="N154"/>
      <c r="O154"/>
      <c r="P154"/>
      <c r="Q154"/>
    </row>
  </sheetData>
  <sheetProtection formatCells="0" formatColumns="0" formatRows="0" insertColumns="0" insertRows="0" insertHyperlinks="0" deleteColumns="0" deleteRows="0" sort="0" autoFilter="0" pivotTables="0"/>
  <dataValidations disablePrompts="1" count="3">
    <dataValidation allowBlank="1" showInputMessage="1" showErrorMessage="1" promptTitle="Do not change the value" prompt="Change value on &quot;Sector Drivers&quot; sheet" sqref="D127 D129" xr:uid="{B8CDF262-0CF0-4278-BDB8-D6A5B1E73965}"/>
    <dataValidation allowBlank="1" showInputMessage="1" showErrorMessage="1" promptTitle="Do not change the value" prompt="Value based on historical YoY trends" sqref="D128" xr:uid="{1930727C-151E-430E-BE0F-C276E358F21B}"/>
    <dataValidation allowBlank="1" showInputMessage="1" showErrorMessage="1" promptTitle="Do not change the value" prompt="Dependencies: _x000a_LT Growth Rate, Forward P/E Ratio" sqref="D126" xr:uid="{ED5D38A2-8F9C-437C-9450-924387ABBFCC}"/>
  </dataValidations>
  <pageMargins left="0.7" right="0.7" top="0.75" bottom="0.75" header="0.3" footer="0.3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21B51-733C-4FB0-9391-5CF55726A1A2}">
  <dimension ref="A4:G174"/>
  <sheetViews>
    <sheetView topLeftCell="A33" workbookViewId="0">
      <selection activeCell="C56" sqref="C56"/>
    </sheetView>
  </sheetViews>
  <sheetFormatPr defaultColWidth="9.140625" defaultRowHeight="12.75" x14ac:dyDescent="0.2"/>
  <cols>
    <col min="1" max="1" width="50" style="19" customWidth="1"/>
    <col min="2" max="5" width="14" style="19" bestFit="1" customWidth="1"/>
    <col min="6" max="6" width="12.28515625" style="19" bestFit="1" customWidth="1"/>
    <col min="7" max="196" width="12" style="19" customWidth="1"/>
    <col min="197" max="16384" width="9.140625" style="19"/>
  </cols>
  <sheetData>
    <row r="4" spans="1:7" x14ac:dyDescent="0.2">
      <c r="A4" s="208" t="s">
        <v>335</v>
      </c>
    </row>
    <row r="5" spans="1:7" ht="20.25" x14ac:dyDescent="0.3">
      <c r="A5" s="209" t="s">
        <v>840</v>
      </c>
    </row>
    <row r="7" spans="1:7" x14ac:dyDescent="0.2">
      <c r="A7" s="210" t="s">
        <v>336</v>
      </c>
    </row>
    <row r="10" spans="1:7" x14ac:dyDescent="0.2">
      <c r="A10" s="211" t="s">
        <v>337</v>
      </c>
      <c r="B10" s="229">
        <f>DATE(YEAR(B11), MONTH(B11), DAY(B11))</f>
        <v>43861</v>
      </c>
      <c r="C10" s="229">
        <f t="shared" ref="C10:F10" si="0">DATE(YEAR(C11), MONTH(C11), DAY(C11))</f>
        <v>43496</v>
      </c>
      <c r="D10" s="229">
        <f t="shared" si="0"/>
        <v>43131</v>
      </c>
      <c r="E10" s="229">
        <f t="shared" si="0"/>
        <v>42766</v>
      </c>
      <c r="F10" s="229">
        <f t="shared" si="0"/>
        <v>42400</v>
      </c>
    </row>
    <row r="11" spans="1:7" x14ac:dyDescent="0.2">
      <c r="A11" s="212" t="s">
        <v>234</v>
      </c>
      <c r="B11" s="213" t="s">
        <v>884</v>
      </c>
      <c r="C11" s="213" t="s">
        <v>885</v>
      </c>
      <c r="D11" s="213" t="s">
        <v>886</v>
      </c>
      <c r="E11" s="213" t="s">
        <v>887</v>
      </c>
      <c r="F11" s="213" t="s">
        <v>888</v>
      </c>
      <c r="G11" s="212"/>
    </row>
    <row r="12" spans="1:7" x14ac:dyDescent="0.2">
      <c r="A12" s="212" t="s">
        <v>343</v>
      </c>
      <c r="B12" s="213" t="s">
        <v>344</v>
      </c>
      <c r="C12" s="213" t="s">
        <v>344</v>
      </c>
      <c r="D12" s="213" t="s">
        <v>344</v>
      </c>
      <c r="E12" s="213" t="s">
        <v>344</v>
      </c>
      <c r="F12" s="213" t="s">
        <v>344</v>
      </c>
      <c r="G12" s="212"/>
    </row>
    <row r="13" spans="1:7" ht="25.5" x14ac:dyDescent="0.2">
      <c r="A13" s="212" t="s">
        <v>345</v>
      </c>
      <c r="B13" s="213" t="s">
        <v>346</v>
      </c>
      <c r="C13" s="213" t="s">
        <v>346</v>
      </c>
      <c r="D13" s="213" t="s">
        <v>346</v>
      </c>
      <c r="E13" s="213" t="s">
        <v>346</v>
      </c>
      <c r="F13" s="213" t="s">
        <v>346</v>
      </c>
      <c r="G13" s="212"/>
    </row>
    <row r="14" spans="1:7" x14ac:dyDescent="0.2">
      <c r="A14" s="212" t="s">
        <v>347</v>
      </c>
      <c r="B14" s="213" t="s">
        <v>348</v>
      </c>
      <c r="C14" s="213" t="s">
        <v>348</v>
      </c>
      <c r="D14" s="213" t="s">
        <v>348</v>
      </c>
      <c r="E14" s="213" t="s">
        <v>348</v>
      </c>
      <c r="F14" s="213" t="s">
        <v>348</v>
      </c>
      <c r="G14" s="212"/>
    </row>
    <row r="15" spans="1:7" x14ac:dyDescent="0.2">
      <c r="A15" s="214" t="s">
        <v>351</v>
      </c>
      <c r="B15" s="215">
        <v>197372000</v>
      </c>
      <c r="C15" s="215">
        <v>70138000</v>
      </c>
      <c r="D15" s="215">
        <v>45776000</v>
      </c>
      <c r="E15" s="215">
        <v>79957000</v>
      </c>
      <c r="F15" s="215">
        <v>132587000</v>
      </c>
      <c r="G15" s="214"/>
    </row>
    <row r="16" spans="1:7" x14ac:dyDescent="0.2">
      <c r="A16" s="214" t="s">
        <v>471</v>
      </c>
      <c r="B16" s="215">
        <v>530837000</v>
      </c>
      <c r="C16" s="215">
        <v>503033000</v>
      </c>
      <c r="D16" s="215">
        <v>459846000</v>
      </c>
      <c r="E16" s="215">
        <v>359567000</v>
      </c>
      <c r="F16" s="215">
        <v>295761000</v>
      </c>
      <c r="G16" s="214"/>
    </row>
    <row r="17" spans="1:7" x14ac:dyDescent="0.2">
      <c r="A17" s="214" t="s">
        <v>889</v>
      </c>
      <c r="B17" s="215">
        <v>700000</v>
      </c>
      <c r="C17" s="215">
        <v>900000</v>
      </c>
      <c r="D17" s="215">
        <v>165416000</v>
      </c>
      <c r="E17" s="215">
        <v>95686000</v>
      </c>
      <c r="F17" s="215">
        <v>74261000</v>
      </c>
      <c r="G17" s="214"/>
    </row>
    <row r="18" spans="1:7" x14ac:dyDescent="0.2">
      <c r="A18" s="214" t="s">
        <v>473</v>
      </c>
      <c r="B18" s="215">
        <v>530137000</v>
      </c>
      <c r="C18" s="215">
        <v>502133000</v>
      </c>
      <c r="D18" s="215">
        <v>294430000</v>
      </c>
      <c r="E18" s="215">
        <v>263881000</v>
      </c>
      <c r="F18" s="215">
        <v>221500000</v>
      </c>
      <c r="G18" s="214"/>
    </row>
    <row r="19" spans="1:7" x14ac:dyDescent="0.2">
      <c r="A19" s="214" t="s">
        <v>853</v>
      </c>
      <c r="B19" s="131">
        <v>0</v>
      </c>
      <c r="C19" s="131">
        <v>0</v>
      </c>
      <c r="D19" s="131">
        <v>0</v>
      </c>
      <c r="E19" s="215">
        <v>483085000</v>
      </c>
      <c r="F19" s="215">
        <v>484805000</v>
      </c>
      <c r="G19" s="214"/>
    </row>
    <row r="20" spans="1:7" x14ac:dyDescent="0.2">
      <c r="A20" s="214" t="s">
        <v>854</v>
      </c>
      <c r="B20" s="131">
        <v>0</v>
      </c>
      <c r="C20" s="131">
        <v>0</v>
      </c>
      <c r="D20" s="131">
        <v>0</v>
      </c>
      <c r="E20" s="215">
        <v>184000</v>
      </c>
      <c r="F20" s="215">
        <v>506000</v>
      </c>
      <c r="G20" s="214"/>
    </row>
    <row r="21" spans="1:7" x14ac:dyDescent="0.2">
      <c r="A21" s="214" t="s">
        <v>810</v>
      </c>
      <c r="B21" s="215">
        <v>551918000</v>
      </c>
      <c r="C21" s="215">
        <v>576383000</v>
      </c>
      <c r="D21" s="215">
        <v>553323000</v>
      </c>
      <c r="E21" s="215">
        <v>483269000</v>
      </c>
      <c r="F21" s="215">
        <v>485311000</v>
      </c>
      <c r="G21" s="214"/>
    </row>
    <row r="22" spans="1:7" x14ac:dyDescent="0.2">
      <c r="A22" s="214" t="s">
        <v>855</v>
      </c>
      <c r="B22" s="215">
        <v>8566000</v>
      </c>
      <c r="C22" s="215">
        <v>8308000</v>
      </c>
      <c r="D22" s="215">
        <v>15058000</v>
      </c>
      <c r="E22" s="215">
        <v>8885000</v>
      </c>
      <c r="F22" s="215">
        <v>23347000</v>
      </c>
      <c r="G22" s="214"/>
    </row>
    <row r="23" spans="1:7" x14ac:dyDescent="0.2">
      <c r="A23" s="214" t="s">
        <v>856</v>
      </c>
      <c r="B23" s="131">
        <v>0</v>
      </c>
      <c r="C23" s="131">
        <v>0</v>
      </c>
      <c r="D23" s="131">
        <v>0</v>
      </c>
      <c r="E23" s="131">
        <v>0</v>
      </c>
      <c r="F23" s="215">
        <v>17564000</v>
      </c>
      <c r="G23" s="214"/>
    </row>
    <row r="24" spans="1:7" x14ac:dyDescent="0.2">
      <c r="A24" s="214" t="s">
        <v>595</v>
      </c>
      <c r="B24" s="215">
        <v>80695000</v>
      </c>
      <c r="C24" s="215">
        <v>96933000</v>
      </c>
      <c r="D24" s="215">
        <v>51014000</v>
      </c>
      <c r="E24" s="215">
        <v>46946000</v>
      </c>
      <c r="F24" s="215">
        <v>22131000</v>
      </c>
      <c r="G24" s="214"/>
    </row>
    <row r="25" spans="1:7" x14ac:dyDescent="0.2">
      <c r="A25" s="214" t="s">
        <v>596</v>
      </c>
      <c r="B25" s="215">
        <v>1368688000</v>
      </c>
      <c r="C25" s="215">
        <v>1253895000</v>
      </c>
      <c r="D25" s="215">
        <v>959601000</v>
      </c>
      <c r="E25" s="215">
        <v>882938000</v>
      </c>
      <c r="F25" s="215">
        <v>902440000</v>
      </c>
      <c r="G25" s="214"/>
    </row>
    <row r="26" spans="1:7" x14ac:dyDescent="0.2">
      <c r="A26" s="214" t="s">
        <v>857</v>
      </c>
      <c r="B26" s="215">
        <v>61987000</v>
      </c>
      <c r="C26" s="215">
        <v>66587000</v>
      </c>
      <c r="D26" s="215">
        <v>62422000</v>
      </c>
      <c r="E26" s="215">
        <v>61171000</v>
      </c>
      <c r="F26" s="215">
        <v>25662000</v>
      </c>
      <c r="G26" s="214"/>
    </row>
    <row r="27" spans="1:7" x14ac:dyDescent="0.2">
      <c r="A27" s="214" t="s">
        <v>726</v>
      </c>
      <c r="B27" s="215">
        <v>1867000</v>
      </c>
      <c r="C27" s="215">
        <v>2270000</v>
      </c>
      <c r="D27" s="215">
        <v>1529000</v>
      </c>
      <c r="E27" s="215">
        <v>1376000</v>
      </c>
      <c r="F27" s="215">
        <v>1820000</v>
      </c>
      <c r="G27" s="214"/>
    </row>
    <row r="28" spans="1:7" x14ac:dyDescent="0.2">
      <c r="A28" s="214" t="s">
        <v>618</v>
      </c>
      <c r="B28" s="215">
        <v>75808000</v>
      </c>
      <c r="C28" s="215">
        <v>78403000</v>
      </c>
      <c r="D28" s="215">
        <v>77091000</v>
      </c>
      <c r="E28" s="215">
        <v>82658000</v>
      </c>
      <c r="F28" s="215">
        <v>78082000</v>
      </c>
      <c r="G28" s="214"/>
    </row>
    <row r="29" spans="1:7" x14ac:dyDescent="0.2">
      <c r="A29" s="214" t="s">
        <v>727</v>
      </c>
      <c r="B29" s="215">
        <v>109284000</v>
      </c>
      <c r="C29" s="215">
        <v>97133000</v>
      </c>
      <c r="D29" s="215">
        <v>88733000</v>
      </c>
      <c r="E29" s="215">
        <v>79292000</v>
      </c>
      <c r="F29" s="215">
        <v>70899000</v>
      </c>
      <c r="G29" s="214"/>
    </row>
    <row r="30" spans="1:7" x14ac:dyDescent="0.2">
      <c r="A30" s="214" t="s">
        <v>890</v>
      </c>
      <c r="B30" s="215">
        <v>41040000</v>
      </c>
      <c r="C30" s="215">
        <v>32537000</v>
      </c>
      <c r="D30" s="215">
        <v>28301000</v>
      </c>
      <c r="E30" s="215">
        <v>15907000</v>
      </c>
      <c r="F30" s="215">
        <v>12909000</v>
      </c>
      <c r="G30" s="214"/>
    </row>
    <row r="31" spans="1:7" x14ac:dyDescent="0.2">
      <c r="A31" s="214" t="s">
        <v>600</v>
      </c>
      <c r="B31" s="215">
        <v>227999000</v>
      </c>
      <c r="C31" s="215">
        <v>210343000</v>
      </c>
      <c r="D31" s="215">
        <v>195654000</v>
      </c>
      <c r="E31" s="215">
        <v>179233000</v>
      </c>
      <c r="F31" s="215">
        <v>163710000</v>
      </c>
      <c r="G31" s="214"/>
    </row>
    <row r="32" spans="1:7" x14ac:dyDescent="0.2">
      <c r="A32" s="214" t="s">
        <v>272</v>
      </c>
      <c r="B32" s="215">
        <v>151976000</v>
      </c>
      <c r="C32" s="215">
        <v>123936000</v>
      </c>
      <c r="D32" s="215">
        <v>97797000</v>
      </c>
      <c r="E32" s="215">
        <v>76662000</v>
      </c>
      <c r="F32" s="215">
        <v>60131000</v>
      </c>
      <c r="G32" s="214"/>
    </row>
    <row r="33" spans="1:7" x14ac:dyDescent="0.2">
      <c r="A33" s="214" t="s">
        <v>621</v>
      </c>
      <c r="B33" s="215">
        <v>76023000</v>
      </c>
      <c r="C33" s="215">
        <v>86407000</v>
      </c>
      <c r="D33" s="215">
        <v>97857000</v>
      </c>
      <c r="E33" s="215">
        <v>102571000</v>
      </c>
      <c r="F33" s="215">
        <v>103579000</v>
      </c>
      <c r="G33" s="214"/>
    </row>
    <row r="34" spans="1:7" x14ac:dyDescent="0.2">
      <c r="A34" s="214" t="s">
        <v>730</v>
      </c>
      <c r="B34" s="215">
        <v>270032000</v>
      </c>
      <c r="C34" s="131">
        <v>0</v>
      </c>
      <c r="D34" s="131">
        <v>0</v>
      </c>
      <c r="E34" s="131">
        <v>0</v>
      </c>
      <c r="F34" s="131">
        <v>0</v>
      </c>
      <c r="G34" s="214"/>
    </row>
    <row r="35" spans="1:7" x14ac:dyDescent="0.2">
      <c r="A35" s="214" t="s">
        <v>859</v>
      </c>
      <c r="B35" s="215">
        <v>32629000</v>
      </c>
      <c r="C35" s="215">
        <v>35459000</v>
      </c>
      <c r="D35" s="215">
        <v>32478000</v>
      </c>
      <c r="E35" s="215">
        <v>36181000</v>
      </c>
      <c r="F35" s="215">
        <v>24886000</v>
      </c>
      <c r="G35" s="214"/>
    </row>
    <row r="36" spans="1:7" x14ac:dyDescent="0.2">
      <c r="A36" s="214" t="s">
        <v>490</v>
      </c>
      <c r="B36" s="215">
        <v>38363000</v>
      </c>
      <c r="C36" s="215">
        <v>42404000</v>
      </c>
      <c r="D36" s="215">
        <v>46405000</v>
      </c>
      <c r="E36" s="215">
        <v>48558000</v>
      </c>
      <c r="F36" s="215">
        <v>10799000</v>
      </c>
      <c r="G36" s="214"/>
    </row>
    <row r="37" spans="1:7" x14ac:dyDescent="0.2">
      <c r="A37" s="214" t="s">
        <v>860</v>
      </c>
      <c r="B37" s="215">
        <v>18135000</v>
      </c>
      <c r="C37" s="215">
        <v>22427000</v>
      </c>
      <c r="D37" s="215">
        <v>11439000</v>
      </c>
      <c r="E37" s="215">
        <v>15849000</v>
      </c>
      <c r="F37" s="131">
        <v>0</v>
      </c>
      <c r="G37" s="214"/>
    </row>
    <row r="38" spans="1:7" x14ac:dyDescent="0.2">
      <c r="A38" s="214" t="s">
        <v>861</v>
      </c>
      <c r="B38" s="215">
        <v>438658000</v>
      </c>
      <c r="C38" s="215">
        <v>439742000</v>
      </c>
      <c r="D38" s="215">
        <v>442265000</v>
      </c>
      <c r="E38" s="215">
        <v>435414000</v>
      </c>
      <c r="F38" s="215">
        <v>67267000</v>
      </c>
      <c r="G38" s="214"/>
    </row>
    <row r="39" spans="1:7" x14ac:dyDescent="0.2">
      <c r="A39" s="214" t="s">
        <v>277</v>
      </c>
      <c r="B39" s="215">
        <v>260622000</v>
      </c>
      <c r="C39" s="215">
        <v>261137000</v>
      </c>
      <c r="D39" s="215">
        <v>262710000</v>
      </c>
      <c r="E39" s="215">
        <v>269262000</v>
      </c>
      <c r="F39" s="215">
        <v>49437000</v>
      </c>
      <c r="G39" s="214"/>
    </row>
    <row r="40" spans="1:7" x14ac:dyDescent="0.2">
      <c r="A40" s="214" t="s">
        <v>279</v>
      </c>
      <c r="B40" s="215">
        <v>2565137000</v>
      </c>
      <c r="C40" s="215">
        <v>2208058000</v>
      </c>
      <c r="D40" s="215">
        <v>1915177000</v>
      </c>
      <c r="E40" s="215">
        <v>1851944000</v>
      </c>
      <c r="F40" s="215">
        <v>1184070000</v>
      </c>
      <c r="G40" s="214"/>
    </row>
    <row r="41" spans="1:7" x14ac:dyDescent="0.2">
      <c r="A41" s="214" t="s">
        <v>865</v>
      </c>
      <c r="B41" s="215">
        <v>673000</v>
      </c>
      <c r="C41" s="131">
        <v>0</v>
      </c>
      <c r="D41" s="131">
        <v>0</v>
      </c>
      <c r="E41" s="131">
        <v>0</v>
      </c>
      <c r="F41" s="131">
        <v>0</v>
      </c>
      <c r="G41" s="214"/>
    </row>
    <row r="42" spans="1:7" x14ac:dyDescent="0.2">
      <c r="A42" s="214" t="s">
        <v>866</v>
      </c>
      <c r="B42" s="215">
        <v>1611000</v>
      </c>
      <c r="C42" s="131">
        <v>0</v>
      </c>
      <c r="D42" s="131">
        <v>0</v>
      </c>
      <c r="E42" s="131">
        <v>0</v>
      </c>
      <c r="F42" s="131">
        <v>0</v>
      </c>
      <c r="G42" s="214"/>
    </row>
    <row r="43" spans="1:7" x14ac:dyDescent="0.2">
      <c r="A43" s="214" t="s">
        <v>863</v>
      </c>
      <c r="B43" s="215">
        <v>8468000</v>
      </c>
      <c r="C43" s="215">
        <v>8859000</v>
      </c>
      <c r="D43" s="215">
        <v>19748000</v>
      </c>
      <c r="E43" s="215">
        <v>2242000</v>
      </c>
      <c r="F43" s="131">
        <v>0</v>
      </c>
      <c r="G43" s="214"/>
    </row>
    <row r="44" spans="1:7" x14ac:dyDescent="0.2">
      <c r="A44" s="214" t="s">
        <v>281</v>
      </c>
      <c r="B44" s="215">
        <v>204786000</v>
      </c>
      <c r="C44" s="215">
        <v>225499000</v>
      </c>
      <c r="D44" s="215">
        <v>232364000</v>
      </c>
      <c r="E44" s="215">
        <v>217902000</v>
      </c>
      <c r="F44" s="215">
        <v>173586000</v>
      </c>
      <c r="G44" s="214"/>
    </row>
    <row r="45" spans="1:7" x14ac:dyDescent="0.2">
      <c r="A45" s="214" t="s">
        <v>891</v>
      </c>
      <c r="B45" s="215">
        <v>40980000</v>
      </c>
      <c r="C45" s="215">
        <v>44519000</v>
      </c>
      <c r="D45" s="215">
        <v>36137000</v>
      </c>
      <c r="E45" s="131">
        <v>0</v>
      </c>
      <c r="F45" s="131">
        <v>0</v>
      </c>
      <c r="G45" s="214"/>
    </row>
    <row r="46" spans="1:7" x14ac:dyDescent="0.2">
      <c r="A46" s="214" t="s">
        <v>634</v>
      </c>
      <c r="B46" s="215">
        <v>60858000</v>
      </c>
      <c r="C46" s="215">
        <v>58322000</v>
      </c>
      <c r="D46" s="215">
        <v>58918000</v>
      </c>
      <c r="E46" s="131">
        <v>0</v>
      </c>
      <c r="F46" s="131">
        <v>0</v>
      </c>
      <c r="G46" s="214"/>
    </row>
    <row r="47" spans="1:7" x14ac:dyDescent="0.2">
      <c r="A47" s="214" t="s">
        <v>635</v>
      </c>
      <c r="B47" s="215">
        <v>101838000</v>
      </c>
      <c r="C47" s="215">
        <v>102841000</v>
      </c>
      <c r="D47" s="215">
        <v>95055000</v>
      </c>
      <c r="E47" s="215">
        <v>95275000</v>
      </c>
      <c r="F47" s="215">
        <v>71218000</v>
      </c>
      <c r="G47" s="214"/>
    </row>
    <row r="48" spans="1:7" x14ac:dyDescent="0.2">
      <c r="A48" s="214" t="s">
        <v>892</v>
      </c>
      <c r="B48" s="215">
        <v>233418000</v>
      </c>
      <c r="C48" s="215">
        <v>243589000</v>
      </c>
      <c r="D48" s="131">
        <v>0</v>
      </c>
      <c r="E48" s="131">
        <v>0</v>
      </c>
      <c r="F48" s="131">
        <v>0</v>
      </c>
      <c r="G48" s="214"/>
    </row>
    <row r="49" spans="1:7" x14ac:dyDescent="0.2">
      <c r="A49" s="214" t="s">
        <v>740</v>
      </c>
      <c r="B49" s="215">
        <v>63166000</v>
      </c>
      <c r="C49" s="131">
        <v>0</v>
      </c>
      <c r="D49" s="131">
        <v>0</v>
      </c>
      <c r="E49" s="131">
        <v>0</v>
      </c>
      <c r="F49" s="131">
        <v>0</v>
      </c>
      <c r="G49" s="214"/>
    </row>
    <row r="50" spans="1:7" x14ac:dyDescent="0.2">
      <c r="A50" s="214" t="s">
        <v>598</v>
      </c>
      <c r="B50" s="215">
        <v>613960000</v>
      </c>
      <c r="C50" s="215">
        <v>580788000</v>
      </c>
      <c r="D50" s="215">
        <v>347167000</v>
      </c>
      <c r="E50" s="215">
        <v>315419000</v>
      </c>
      <c r="F50" s="215">
        <v>244804000</v>
      </c>
      <c r="G50" s="214"/>
    </row>
    <row r="51" spans="1:7" x14ac:dyDescent="0.2">
      <c r="A51" s="214" t="s">
        <v>509</v>
      </c>
      <c r="B51" s="215">
        <v>300000000</v>
      </c>
      <c r="C51" s="215">
        <v>300000000</v>
      </c>
      <c r="D51" s="131">
        <v>0</v>
      </c>
      <c r="E51" s="131">
        <v>0</v>
      </c>
      <c r="F51" s="131">
        <v>0</v>
      </c>
      <c r="G51" s="214"/>
    </row>
    <row r="52" spans="1:7" x14ac:dyDescent="0.2">
      <c r="A52" s="214" t="s">
        <v>893</v>
      </c>
      <c r="B52" s="215">
        <v>125000000</v>
      </c>
      <c r="C52" s="215">
        <v>125000000</v>
      </c>
      <c r="D52" s="131">
        <v>0</v>
      </c>
      <c r="E52" s="131">
        <v>0</v>
      </c>
      <c r="F52" s="131">
        <v>0</v>
      </c>
      <c r="G52" s="214"/>
    </row>
    <row r="53" spans="1:7" x14ac:dyDescent="0.2">
      <c r="A53" s="214" t="s">
        <v>870</v>
      </c>
      <c r="B53" s="215">
        <v>2860000</v>
      </c>
      <c r="C53" s="131">
        <v>0</v>
      </c>
      <c r="D53" s="131">
        <v>0</v>
      </c>
      <c r="E53" s="131">
        <v>0</v>
      </c>
      <c r="F53" s="131">
        <v>0</v>
      </c>
      <c r="G53" s="214"/>
    </row>
    <row r="54" spans="1:7" s="203" customFormat="1" x14ac:dyDescent="0.2">
      <c r="A54" s="292" t="s">
        <v>872</v>
      </c>
      <c r="B54" s="293">
        <v>427860000</v>
      </c>
      <c r="C54" s="293">
        <v>425000000</v>
      </c>
      <c r="D54" s="294">
        <v>0</v>
      </c>
      <c r="E54" s="294">
        <v>0</v>
      </c>
      <c r="F54" s="294">
        <v>0</v>
      </c>
      <c r="G54" s="292"/>
    </row>
    <row r="55" spans="1:7" x14ac:dyDescent="0.2">
      <c r="A55" s="214" t="s">
        <v>874</v>
      </c>
      <c r="B55" s="215">
        <v>7402000</v>
      </c>
      <c r="C55" s="215">
        <v>10014000</v>
      </c>
      <c r="D55" s="131">
        <v>0</v>
      </c>
      <c r="E55" s="131">
        <v>0</v>
      </c>
      <c r="F55" s="131">
        <v>0</v>
      </c>
      <c r="G55" s="214"/>
    </row>
    <row r="56" spans="1:7" x14ac:dyDescent="0.2">
      <c r="A56" s="214" t="s">
        <v>894</v>
      </c>
      <c r="B56" s="215">
        <v>22991000</v>
      </c>
      <c r="C56" s="215">
        <v>28382000</v>
      </c>
      <c r="D56" s="131">
        <v>0</v>
      </c>
      <c r="E56" s="131">
        <v>0</v>
      </c>
      <c r="F56" s="131">
        <v>0</v>
      </c>
      <c r="G56" s="214"/>
    </row>
    <row r="57" spans="1:7" x14ac:dyDescent="0.2">
      <c r="A57" s="214" t="s">
        <v>895</v>
      </c>
      <c r="B57" s="215">
        <v>673000</v>
      </c>
      <c r="C57" s="131">
        <v>0</v>
      </c>
      <c r="D57" s="131">
        <v>0</v>
      </c>
      <c r="E57" s="131">
        <v>0</v>
      </c>
      <c r="F57" s="131">
        <v>0</v>
      </c>
      <c r="G57" s="214"/>
    </row>
    <row r="58" spans="1:7" x14ac:dyDescent="0.2">
      <c r="A58" s="214" t="s">
        <v>896</v>
      </c>
      <c r="B58" s="215">
        <v>396794000</v>
      </c>
      <c r="C58" s="215">
        <v>386604000</v>
      </c>
      <c r="D58" s="215">
        <v>391044000</v>
      </c>
      <c r="E58" s="215">
        <v>461756000</v>
      </c>
      <c r="F58" s="131">
        <v>0</v>
      </c>
      <c r="G58" s="214"/>
    </row>
    <row r="59" spans="1:7" x14ac:dyDescent="0.2">
      <c r="A59" s="214" t="s">
        <v>897</v>
      </c>
      <c r="B59" s="215">
        <v>7952000</v>
      </c>
      <c r="C59" s="215">
        <v>15128000</v>
      </c>
      <c r="D59" s="215">
        <v>15888000</v>
      </c>
      <c r="E59" s="215">
        <v>14300000</v>
      </c>
      <c r="F59" s="215">
        <v>23840000</v>
      </c>
      <c r="G59" s="214"/>
    </row>
    <row r="60" spans="1:7" x14ac:dyDescent="0.2">
      <c r="A60" s="214" t="s">
        <v>879</v>
      </c>
      <c r="B60" s="215">
        <v>249040000</v>
      </c>
      <c r="C60" s="131">
        <v>0</v>
      </c>
      <c r="D60" s="131">
        <v>0</v>
      </c>
      <c r="E60" s="131">
        <v>0</v>
      </c>
      <c r="F60" s="131">
        <v>0</v>
      </c>
      <c r="G60" s="214"/>
    </row>
    <row r="61" spans="1:7" x14ac:dyDescent="0.2">
      <c r="A61" s="214" t="s">
        <v>880</v>
      </c>
      <c r="B61" s="215">
        <v>6719000</v>
      </c>
      <c r="C61" s="215">
        <v>36529000</v>
      </c>
      <c r="D61" s="215">
        <v>40389000</v>
      </c>
      <c r="E61" s="215">
        <v>39233000</v>
      </c>
      <c r="F61" s="215">
        <v>27299000</v>
      </c>
      <c r="G61" s="214"/>
    </row>
    <row r="62" spans="1:7" x14ac:dyDescent="0.2">
      <c r="A62" s="214" t="s">
        <v>297</v>
      </c>
      <c r="B62" s="215">
        <v>1274465000</v>
      </c>
      <c r="C62" s="215">
        <v>1019049000</v>
      </c>
      <c r="D62" s="215">
        <v>794488000</v>
      </c>
      <c r="E62" s="215">
        <v>830708000</v>
      </c>
      <c r="F62" s="215">
        <v>295943000</v>
      </c>
      <c r="G62" s="214"/>
    </row>
    <row r="63" spans="1:7" x14ac:dyDescent="0.2">
      <c r="A63" s="214" t="s">
        <v>463</v>
      </c>
      <c r="B63" s="121">
        <v>264000</v>
      </c>
      <c r="C63" s="121">
        <v>264000</v>
      </c>
      <c r="D63" s="121">
        <v>245000</v>
      </c>
      <c r="E63" s="121">
        <v>253000</v>
      </c>
      <c r="F63" s="121">
        <v>229000</v>
      </c>
      <c r="G63" s="214"/>
    </row>
    <row r="64" spans="1:7" x14ac:dyDescent="0.2">
      <c r="A64" s="214" t="s">
        <v>300</v>
      </c>
      <c r="B64" s="121">
        <v>452142000</v>
      </c>
      <c r="C64" s="121">
        <v>464112000</v>
      </c>
      <c r="D64" s="121">
        <v>451844000</v>
      </c>
      <c r="E64" s="121">
        <v>437777000</v>
      </c>
      <c r="F64" s="121">
        <v>353739000</v>
      </c>
      <c r="G64" s="214"/>
    </row>
    <row r="65" spans="1:7" x14ac:dyDescent="0.2">
      <c r="A65" s="214" t="s">
        <v>465</v>
      </c>
      <c r="B65" s="121">
        <v>18008000</v>
      </c>
      <c r="C65" s="121">
        <v>15194000</v>
      </c>
      <c r="D65" s="121">
        <v>5522000</v>
      </c>
      <c r="E65" s="121">
        <v>27722000</v>
      </c>
      <c r="F65" s="121">
        <v>23689000</v>
      </c>
      <c r="G65" s="214"/>
    </row>
    <row r="66" spans="1:7" x14ac:dyDescent="0.2">
      <c r="A66" s="214" t="s">
        <v>301</v>
      </c>
      <c r="B66" s="121">
        <v>893138000</v>
      </c>
      <c r="C66" s="121">
        <v>758881000</v>
      </c>
      <c r="D66" s="121">
        <v>674542000</v>
      </c>
      <c r="E66" s="121">
        <v>612418000</v>
      </c>
      <c r="F66" s="121">
        <v>560491000</v>
      </c>
      <c r="G66" s="214"/>
    </row>
    <row r="67" spans="1:7" x14ac:dyDescent="0.2">
      <c r="A67" s="214" t="s">
        <v>881</v>
      </c>
      <c r="B67" s="121">
        <v>36864000</v>
      </c>
      <c r="C67" s="121">
        <v>19054000</v>
      </c>
      <c r="D67" s="121">
        <v>420000</v>
      </c>
      <c r="E67" s="121">
        <v>1490000</v>
      </c>
      <c r="F67" s="121">
        <v>2643000</v>
      </c>
      <c r="G67" s="214"/>
    </row>
    <row r="68" spans="1:7" x14ac:dyDescent="0.2">
      <c r="A68" s="214" t="s">
        <v>604</v>
      </c>
      <c r="B68" s="121">
        <v>1290672000</v>
      </c>
      <c r="C68" s="121">
        <v>1189009000</v>
      </c>
      <c r="D68" s="121">
        <v>1120689000</v>
      </c>
      <c r="E68" s="121">
        <v>1021236000</v>
      </c>
      <c r="F68" s="121">
        <v>888127000</v>
      </c>
      <c r="G68" s="214"/>
    </row>
    <row r="70" spans="1:7" x14ac:dyDescent="0.2">
      <c r="A70" s="211" t="s">
        <v>356</v>
      </c>
    </row>
    <row r="71" spans="1:7" x14ac:dyDescent="0.2">
      <c r="A71" s="212" t="s">
        <v>234</v>
      </c>
      <c r="B71" s="213" t="s">
        <v>884</v>
      </c>
      <c r="C71" s="213" t="s">
        <v>885</v>
      </c>
      <c r="D71" s="213" t="s">
        <v>886</v>
      </c>
      <c r="E71" s="213" t="s">
        <v>887</v>
      </c>
      <c r="F71" s="213" t="s">
        <v>888</v>
      </c>
      <c r="G71" s="212"/>
    </row>
    <row r="72" spans="1:7" x14ac:dyDescent="0.2">
      <c r="A72" s="212" t="s">
        <v>343</v>
      </c>
      <c r="B72" s="213" t="s">
        <v>344</v>
      </c>
      <c r="C72" s="213" t="s">
        <v>344</v>
      </c>
      <c r="D72" s="213" t="s">
        <v>344</v>
      </c>
      <c r="E72" s="213" t="s">
        <v>344</v>
      </c>
      <c r="F72" s="213" t="s">
        <v>344</v>
      </c>
      <c r="G72" s="212"/>
    </row>
    <row r="73" spans="1:7" ht="25.5" x14ac:dyDescent="0.2">
      <c r="A73" s="212" t="s">
        <v>345</v>
      </c>
      <c r="B73" s="213" t="s">
        <v>346</v>
      </c>
      <c r="C73" s="213" t="s">
        <v>346</v>
      </c>
      <c r="D73" s="213" t="s">
        <v>346</v>
      </c>
      <c r="E73" s="213" t="s">
        <v>346</v>
      </c>
      <c r="F73" s="213" t="s">
        <v>346</v>
      </c>
      <c r="G73" s="212"/>
    </row>
    <row r="74" spans="1:7" x14ac:dyDescent="0.2">
      <c r="A74" s="212" t="s">
        <v>347</v>
      </c>
      <c r="B74" s="213" t="s">
        <v>348</v>
      </c>
      <c r="C74" s="213" t="s">
        <v>348</v>
      </c>
      <c r="D74" s="213" t="s">
        <v>348</v>
      </c>
      <c r="E74" s="213" t="s">
        <v>348</v>
      </c>
      <c r="F74" s="213" t="s">
        <v>348</v>
      </c>
      <c r="G74" s="212"/>
    </row>
    <row r="75" spans="1:7" x14ac:dyDescent="0.2">
      <c r="A75" s="214" t="s">
        <v>846</v>
      </c>
      <c r="B75" s="215">
        <v>3160464000</v>
      </c>
      <c r="C75" s="215">
        <v>3076208000</v>
      </c>
      <c r="D75" s="215">
        <v>2806938000</v>
      </c>
      <c r="E75" s="215">
        <v>2386435000</v>
      </c>
      <c r="F75" s="215">
        <v>2344142000</v>
      </c>
      <c r="G75" s="214"/>
    </row>
    <row r="76" spans="1:7" x14ac:dyDescent="0.2">
      <c r="A76" s="214" t="s">
        <v>582</v>
      </c>
      <c r="B76" s="215">
        <v>2042524000</v>
      </c>
      <c r="C76" s="215">
        <v>1969099000</v>
      </c>
      <c r="D76" s="215">
        <v>1752033000</v>
      </c>
      <c r="E76" s="215">
        <v>1545574000</v>
      </c>
      <c r="F76" s="215">
        <v>1505504000</v>
      </c>
      <c r="G76" s="214"/>
    </row>
    <row r="77" spans="1:7" x14ac:dyDescent="0.2">
      <c r="A77" s="214" t="s">
        <v>786</v>
      </c>
      <c r="B77" s="215">
        <v>1117940000</v>
      </c>
      <c r="C77" s="215">
        <v>1107109000</v>
      </c>
      <c r="D77" s="215">
        <v>1054905000</v>
      </c>
      <c r="E77" s="215">
        <v>840861000</v>
      </c>
      <c r="F77" s="215">
        <v>838638000</v>
      </c>
      <c r="G77" s="214"/>
    </row>
    <row r="78" spans="1:7" x14ac:dyDescent="0.2">
      <c r="A78" s="214" t="s">
        <v>583</v>
      </c>
      <c r="B78" s="215">
        <v>832180000</v>
      </c>
      <c r="C78" s="215">
        <v>834763000</v>
      </c>
      <c r="D78" s="215">
        <v>855247000</v>
      </c>
      <c r="E78" s="215">
        <v>704436000</v>
      </c>
      <c r="F78" s="215">
        <v>628762000</v>
      </c>
      <c r="G78" s="214"/>
    </row>
    <row r="79" spans="1:7" x14ac:dyDescent="0.2">
      <c r="A79" s="214" t="s">
        <v>803</v>
      </c>
      <c r="B79" s="215">
        <v>38735000</v>
      </c>
      <c r="C79" s="215">
        <v>38819000</v>
      </c>
      <c r="D79" s="215">
        <v>37783000</v>
      </c>
      <c r="E79" s="215">
        <v>32481000</v>
      </c>
      <c r="F79" s="215">
        <v>25392000</v>
      </c>
      <c r="G79" s="214"/>
    </row>
    <row r="80" spans="1:7" x14ac:dyDescent="0.2">
      <c r="A80" s="214" t="s">
        <v>702</v>
      </c>
      <c r="B80" s="215">
        <v>19371000</v>
      </c>
      <c r="C80" s="215">
        <v>2813000</v>
      </c>
      <c r="D80" s="215">
        <v>7884000</v>
      </c>
      <c r="E80" s="215">
        <v>10480000</v>
      </c>
      <c r="F80" s="131">
        <v>0</v>
      </c>
      <c r="G80" s="214"/>
    </row>
    <row r="81" spans="1:7" x14ac:dyDescent="0.2">
      <c r="A81" s="214" t="s">
        <v>448</v>
      </c>
      <c r="B81" s="215">
        <v>227654000</v>
      </c>
      <c r="C81" s="215">
        <v>230714000</v>
      </c>
      <c r="D81" s="215">
        <v>153991000</v>
      </c>
      <c r="E81" s="215">
        <v>93464000</v>
      </c>
      <c r="F81" s="215">
        <v>184484000</v>
      </c>
      <c r="G81" s="214"/>
    </row>
    <row r="82" spans="1:7" x14ac:dyDescent="0.2">
      <c r="A82" s="214" t="s">
        <v>898</v>
      </c>
      <c r="B82" s="131">
        <v>0</v>
      </c>
      <c r="C82" s="131">
        <v>0</v>
      </c>
      <c r="D82" s="131">
        <v>0</v>
      </c>
      <c r="E82" s="131">
        <v>0</v>
      </c>
      <c r="F82" s="215">
        <v>1340000</v>
      </c>
      <c r="G82" s="214"/>
    </row>
    <row r="83" spans="1:7" x14ac:dyDescent="0.2">
      <c r="A83" s="214" t="s">
        <v>847</v>
      </c>
      <c r="B83" s="215">
        <v>1149000</v>
      </c>
      <c r="C83" s="215">
        <v>2960000</v>
      </c>
      <c r="D83" s="215">
        <v>454000</v>
      </c>
      <c r="E83" s="215">
        <v>27000</v>
      </c>
      <c r="F83" s="131">
        <v>0</v>
      </c>
      <c r="G83" s="214"/>
    </row>
    <row r="84" spans="1:7" x14ac:dyDescent="0.2">
      <c r="A84" s="214" t="s">
        <v>848</v>
      </c>
      <c r="B84" s="215">
        <v>44407000</v>
      </c>
      <c r="C84" s="215">
        <v>43924000</v>
      </c>
      <c r="D84" s="215">
        <v>43488000</v>
      </c>
      <c r="E84" s="215">
        <v>15675000</v>
      </c>
      <c r="F84" s="215">
        <v>6691000</v>
      </c>
      <c r="G84" s="214"/>
    </row>
    <row r="85" spans="1:7" x14ac:dyDescent="0.2">
      <c r="A85" s="214" t="s">
        <v>899</v>
      </c>
      <c r="B85" s="215">
        <v>138292000</v>
      </c>
      <c r="C85" s="215">
        <v>137748000</v>
      </c>
      <c r="D85" s="215">
        <v>93691000</v>
      </c>
      <c r="E85" s="215">
        <v>55363000</v>
      </c>
      <c r="F85" s="215">
        <v>149578000</v>
      </c>
      <c r="G85" s="214"/>
    </row>
    <row r="86" spans="1:7" x14ac:dyDescent="0.2">
      <c r="A86" s="214" t="s">
        <v>900</v>
      </c>
      <c r="B86" s="215">
        <v>43806000</v>
      </c>
      <c r="C86" s="215">
        <v>46082000</v>
      </c>
      <c r="D86" s="215">
        <v>16358000</v>
      </c>
      <c r="E86" s="215">
        <v>22399000</v>
      </c>
      <c r="F86" s="215">
        <v>29555000</v>
      </c>
      <c r="G86" s="214"/>
    </row>
    <row r="87" spans="1:7" x14ac:dyDescent="0.2">
      <c r="A87" s="214" t="s">
        <v>245</v>
      </c>
      <c r="B87" s="215">
        <v>182098000</v>
      </c>
      <c r="C87" s="215">
        <v>183830000</v>
      </c>
      <c r="D87" s="215">
        <v>110049000</v>
      </c>
      <c r="E87" s="215">
        <v>77762000</v>
      </c>
      <c r="F87" s="215">
        <v>179133000</v>
      </c>
      <c r="G87" s="214"/>
    </row>
    <row r="88" spans="1:7" x14ac:dyDescent="0.2">
      <c r="A88" s="214" t="s">
        <v>901</v>
      </c>
      <c r="B88" s="215">
        <v>22471000</v>
      </c>
      <c r="C88" s="215">
        <v>23463000</v>
      </c>
      <c r="D88" s="215">
        <v>28723000</v>
      </c>
      <c r="E88" s="215">
        <v>22925000</v>
      </c>
      <c r="F88" s="215">
        <v>47585000</v>
      </c>
      <c r="G88" s="214"/>
    </row>
    <row r="89" spans="1:7" x14ac:dyDescent="0.2">
      <c r="A89" s="214" t="s">
        <v>902</v>
      </c>
      <c r="B89" s="215">
        <v>4856000</v>
      </c>
      <c r="C89" s="215">
        <v>5907000</v>
      </c>
      <c r="D89" s="215">
        <v>2592000</v>
      </c>
      <c r="E89" s="215">
        <v>4034000</v>
      </c>
      <c r="F89" s="215">
        <v>5910000</v>
      </c>
      <c r="G89" s="214"/>
    </row>
    <row r="90" spans="1:7" x14ac:dyDescent="0.2">
      <c r="A90" s="214" t="s">
        <v>903</v>
      </c>
      <c r="B90" s="215">
        <v>10615000</v>
      </c>
      <c r="C90" s="215">
        <v>10989000</v>
      </c>
      <c r="D90" s="215">
        <v>12532000</v>
      </c>
      <c r="E90" s="215">
        <v>6150000</v>
      </c>
      <c r="F90" s="215">
        <v>7768000</v>
      </c>
      <c r="G90" s="214"/>
    </row>
    <row r="91" spans="1:7" x14ac:dyDescent="0.2">
      <c r="A91" s="214" t="s">
        <v>904</v>
      </c>
      <c r="B91" s="215">
        <v>37942000</v>
      </c>
      <c r="C91" s="215">
        <v>40359000</v>
      </c>
      <c r="D91" s="215">
        <v>43847000</v>
      </c>
      <c r="E91" s="215">
        <v>33109000</v>
      </c>
      <c r="F91" s="215">
        <v>61263000</v>
      </c>
      <c r="G91" s="214"/>
    </row>
    <row r="92" spans="1:7" x14ac:dyDescent="0.2">
      <c r="A92" s="214" t="s">
        <v>905</v>
      </c>
      <c r="B92" s="215">
        <v>8250000</v>
      </c>
      <c r="C92" s="215">
        <v>4419000</v>
      </c>
      <c r="D92" s="215">
        <v>4084000</v>
      </c>
      <c r="E92" s="215">
        <v>4776000</v>
      </c>
      <c r="F92" s="215">
        <v>3458000</v>
      </c>
      <c r="G92" s="214"/>
    </row>
    <row r="93" spans="1:7" x14ac:dyDescent="0.2">
      <c r="A93" s="214" t="s">
        <v>906</v>
      </c>
      <c r="B93" s="215">
        <v>315000</v>
      </c>
      <c r="C93" s="215">
        <v>191000</v>
      </c>
      <c r="D93" s="215">
        <v>1285000</v>
      </c>
      <c r="E93" s="215">
        <v>2807000</v>
      </c>
      <c r="F93" s="215">
        <v>535000</v>
      </c>
      <c r="G93" s="214"/>
    </row>
    <row r="94" spans="1:7" x14ac:dyDescent="0.2">
      <c r="A94" s="214" t="s">
        <v>907</v>
      </c>
      <c r="B94" s="215">
        <v>8246000</v>
      </c>
      <c r="C94" s="215">
        <v>794000</v>
      </c>
      <c r="D94" s="215">
        <v>1291000</v>
      </c>
      <c r="E94" s="215">
        <v>298000</v>
      </c>
      <c r="F94" s="215">
        <v>456000</v>
      </c>
      <c r="G94" s="214"/>
    </row>
    <row r="95" spans="1:7" x14ac:dyDescent="0.2">
      <c r="A95" s="214" t="s">
        <v>908</v>
      </c>
      <c r="B95" s="215">
        <v>319000</v>
      </c>
      <c r="C95" s="215">
        <v>5404000</v>
      </c>
      <c r="D95" s="215">
        <v>4078000</v>
      </c>
      <c r="E95" s="215">
        <v>7285000</v>
      </c>
      <c r="F95" s="215">
        <v>3537000</v>
      </c>
      <c r="G95" s="214"/>
    </row>
    <row r="96" spans="1:7" x14ac:dyDescent="0.2">
      <c r="A96" s="214" t="s">
        <v>453</v>
      </c>
      <c r="B96" s="215">
        <v>38261000</v>
      </c>
      <c r="C96" s="215">
        <v>45763000</v>
      </c>
      <c r="D96" s="215">
        <v>47925000</v>
      </c>
      <c r="E96" s="215">
        <v>25824000</v>
      </c>
      <c r="F96" s="215">
        <v>64800000</v>
      </c>
      <c r="G96" s="214"/>
    </row>
    <row r="97" spans="1:7" x14ac:dyDescent="0.2">
      <c r="A97" s="214" t="s">
        <v>247</v>
      </c>
      <c r="B97" s="215">
        <v>143837000</v>
      </c>
      <c r="C97" s="215">
        <v>138067000</v>
      </c>
      <c r="D97" s="215">
        <v>62124000</v>
      </c>
      <c r="E97" s="215">
        <v>51938000</v>
      </c>
      <c r="F97" s="215">
        <v>114333000</v>
      </c>
      <c r="G97" s="214"/>
    </row>
    <row r="98" spans="1:7" x14ac:dyDescent="0.2">
      <c r="A98" s="214" t="s">
        <v>909</v>
      </c>
      <c r="B98" s="215">
        <v>143837000</v>
      </c>
      <c r="C98" s="215">
        <v>138067000</v>
      </c>
      <c r="D98" s="215">
        <v>62124000</v>
      </c>
      <c r="E98" s="215">
        <v>51938000</v>
      </c>
      <c r="F98" s="215">
        <v>114333000</v>
      </c>
      <c r="G98" s="214"/>
    </row>
    <row r="99" spans="1:7" x14ac:dyDescent="0.2">
      <c r="A99" s="214" t="s">
        <v>251</v>
      </c>
      <c r="B99" s="215">
        <v>48209000</v>
      </c>
      <c r="C99" s="215">
        <v>49140000</v>
      </c>
      <c r="D99" s="215">
        <v>48820000</v>
      </c>
      <c r="E99" s="215">
        <v>46308000</v>
      </c>
      <c r="F99" s="215">
        <v>45328000</v>
      </c>
      <c r="G99" s="214"/>
    </row>
    <row r="100" spans="1:7" x14ac:dyDescent="0.2">
      <c r="A100" s="214" t="s">
        <v>252</v>
      </c>
      <c r="B100" s="215">
        <v>48895000</v>
      </c>
      <c r="C100" s="215">
        <v>50274000</v>
      </c>
      <c r="D100" s="215">
        <v>49750000</v>
      </c>
      <c r="E100" s="215">
        <v>47394000</v>
      </c>
      <c r="F100" s="215">
        <v>46512000</v>
      </c>
      <c r="G100" s="214"/>
    </row>
    <row r="101" spans="1:7" x14ac:dyDescent="0.2">
      <c r="A101" s="214" t="s">
        <v>253</v>
      </c>
      <c r="B101" s="215">
        <v>48010000</v>
      </c>
      <c r="C101" s="215">
        <v>48709000</v>
      </c>
      <c r="D101" s="215">
        <v>49113000</v>
      </c>
      <c r="E101" s="215">
        <v>48640000</v>
      </c>
      <c r="F101" s="215">
        <v>45545000</v>
      </c>
      <c r="G101" s="214"/>
    </row>
    <row r="102" spans="1:7" x14ac:dyDescent="0.2">
      <c r="A102" s="214" t="s">
        <v>653</v>
      </c>
      <c r="B102" s="216">
        <v>2.98</v>
      </c>
      <c r="C102" s="216">
        <v>2.81</v>
      </c>
      <c r="D102" s="216">
        <v>1.27</v>
      </c>
      <c r="E102" s="216">
        <v>1.1200000000000001</v>
      </c>
      <c r="F102" s="216">
        <v>2.52</v>
      </c>
      <c r="G102" s="214"/>
    </row>
    <row r="103" spans="1:7" x14ac:dyDescent="0.2">
      <c r="A103" s="214" t="s">
        <v>910</v>
      </c>
      <c r="B103" s="216">
        <v>2.94</v>
      </c>
      <c r="C103" s="216">
        <v>2.75</v>
      </c>
      <c r="D103" s="216">
        <v>1.25</v>
      </c>
      <c r="E103" s="228">
        <v>1.1000000000000001</v>
      </c>
      <c r="F103" s="216">
        <v>2.46</v>
      </c>
      <c r="G103" s="214"/>
    </row>
    <row r="104" spans="1:7" x14ac:dyDescent="0.2">
      <c r="A104" s="214" t="s">
        <v>911</v>
      </c>
      <c r="B104" s="215">
        <v>4000</v>
      </c>
      <c r="C104" s="215">
        <v>4100</v>
      </c>
      <c r="D104" s="131">
        <v>0</v>
      </c>
      <c r="E104" s="131">
        <v>0</v>
      </c>
      <c r="F104" s="131">
        <v>0</v>
      </c>
      <c r="G104" s="214"/>
    </row>
    <row r="105" spans="1:7" x14ac:dyDescent="0.2">
      <c r="A105" s="214" t="s">
        <v>912</v>
      </c>
      <c r="B105" s="215">
        <v>2400</v>
      </c>
      <c r="C105" s="215">
        <v>3300</v>
      </c>
      <c r="D105" s="131">
        <v>0</v>
      </c>
      <c r="E105" s="131">
        <v>0</v>
      </c>
      <c r="F105" s="131">
        <v>0</v>
      </c>
      <c r="G105" s="214"/>
    </row>
    <row r="106" spans="1:7" x14ac:dyDescent="0.2">
      <c r="A106" s="214" t="s">
        <v>368</v>
      </c>
      <c r="B106" s="131">
        <v>0</v>
      </c>
      <c r="C106" s="131">
        <v>0</v>
      </c>
      <c r="D106" s="215">
        <v>9071</v>
      </c>
      <c r="E106" s="215">
        <v>8734</v>
      </c>
      <c r="F106" s="215">
        <v>7693</v>
      </c>
      <c r="G106" s="214"/>
    </row>
    <row r="107" spans="1:7" x14ac:dyDescent="0.2">
      <c r="A107" s="214" t="s">
        <v>524</v>
      </c>
      <c r="B107" s="215">
        <v>19</v>
      </c>
      <c r="C107" s="215">
        <v>20</v>
      </c>
      <c r="D107" s="215">
        <v>27</v>
      </c>
      <c r="E107" s="215">
        <v>28</v>
      </c>
      <c r="F107" s="215">
        <v>27</v>
      </c>
      <c r="G107" s="214"/>
    </row>
    <row r="108" spans="1:7" x14ac:dyDescent="0.2">
      <c r="A108" s="214" t="s">
        <v>913</v>
      </c>
      <c r="B108" s="215">
        <v>31000</v>
      </c>
      <c r="C108" s="215">
        <v>22000</v>
      </c>
      <c r="D108" s="215">
        <v>17000</v>
      </c>
      <c r="E108" s="215">
        <v>20000</v>
      </c>
      <c r="F108" s="215">
        <v>12000</v>
      </c>
      <c r="G108" s="214"/>
    </row>
    <row r="109" spans="1:7" x14ac:dyDescent="0.2">
      <c r="A109" s="214" t="s">
        <v>525</v>
      </c>
      <c r="B109" s="215">
        <v>2814000</v>
      </c>
      <c r="C109" s="215">
        <v>9672000</v>
      </c>
      <c r="D109" s="215">
        <v>22200000</v>
      </c>
      <c r="E109" s="215">
        <v>4033000</v>
      </c>
      <c r="F109" s="215">
        <v>13584000</v>
      </c>
      <c r="G109" s="214"/>
    </row>
    <row r="111" spans="1:7" x14ac:dyDescent="0.2">
      <c r="A111" s="211" t="s">
        <v>370</v>
      </c>
    </row>
    <row r="112" spans="1:7" x14ac:dyDescent="0.2">
      <c r="A112" s="212" t="s">
        <v>234</v>
      </c>
      <c r="B112" s="213" t="s">
        <v>884</v>
      </c>
      <c r="C112" s="213" t="s">
        <v>885</v>
      </c>
      <c r="D112" s="213" t="s">
        <v>886</v>
      </c>
      <c r="E112" s="213" t="s">
        <v>887</v>
      </c>
      <c r="F112" s="213" t="s">
        <v>888</v>
      </c>
      <c r="G112" s="212"/>
    </row>
    <row r="113" spans="1:7" x14ac:dyDescent="0.2">
      <c r="A113" s="212" t="s">
        <v>343</v>
      </c>
      <c r="B113" s="213" t="s">
        <v>344</v>
      </c>
      <c r="C113" s="213" t="s">
        <v>344</v>
      </c>
      <c r="D113" s="213" t="s">
        <v>344</v>
      </c>
      <c r="E113" s="213" t="s">
        <v>344</v>
      </c>
      <c r="F113" s="213" t="s">
        <v>344</v>
      </c>
      <c r="G113" s="212"/>
    </row>
    <row r="114" spans="1:7" ht="25.5" x14ac:dyDescent="0.2">
      <c r="A114" s="212" t="s">
        <v>345</v>
      </c>
      <c r="B114" s="213" t="s">
        <v>346</v>
      </c>
      <c r="C114" s="213" t="s">
        <v>346</v>
      </c>
      <c r="D114" s="213" t="s">
        <v>346</v>
      </c>
      <c r="E114" s="213" t="s">
        <v>346</v>
      </c>
      <c r="F114" s="213" t="s">
        <v>346</v>
      </c>
      <c r="G114" s="212"/>
    </row>
    <row r="115" spans="1:7" x14ac:dyDescent="0.2">
      <c r="A115" s="212" t="s">
        <v>347</v>
      </c>
      <c r="B115" s="213" t="s">
        <v>348</v>
      </c>
      <c r="C115" s="213" t="s">
        <v>348</v>
      </c>
      <c r="D115" s="213" t="s">
        <v>348</v>
      </c>
      <c r="E115" s="213" t="s">
        <v>348</v>
      </c>
      <c r="F115" s="213" t="s">
        <v>348</v>
      </c>
      <c r="G115" s="212"/>
    </row>
    <row r="116" spans="1:7" x14ac:dyDescent="0.2">
      <c r="A116" s="214" t="s">
        <v>798</v>
      </c>
      <c r="B116" s="215">
        <v>758881000</v>
      </c>
      <c r="C116" s="215">
        <v>674542000</v>
      </c>
      <c r="D116" s="215">
        <v>612418000</v>
      </c>
      <c r="E116" s="215">
        <v>560480000</v>
      </c>
      <c r="F116" s="215">
        <v>446158000</v>
      </c>
      <c r="G116" s="214"/>
    </row>
    <row r="117" spans="1:7" x14ac:dyDescent="0.2">
      <c r="A117" s="214" t="s">
        <v>914</v>
      </c>
      <c r="B117" s="215">
        <v>9580000</v>
      </c>
      <c r="C117" s="215">
        <v>53728000</v>
      </c>
      <c r="D117" s="131">
        <v>0</v>
      </c>
      <c r="E117" s="131">
        <v>0</v>
      </c>
      <c r="F117" s="131">
        <v>0</v>
      </c>
      <c r="G117" s="214"/>
    </row>
    <row r="118" spans="1:7" x14ac:dyDescent="0.2">
      <c r="A118" s="214" t="s">
        <v>301</v>
      </c>
      <c r="B118" s="215">
        <v>893138000</v>
      </c>
      <c r="C118" s="215">
        <v>758881000</v>
      </c>
      <c r="D118" s="215">
        <v>674542000</v>
      </c>
      <c r="E118" s="215">
        <v>612418000</v>
      </c>
      <c r="F118" s="215">
        <v>560491000</v>
      </c>
      <c r="G118" s="214"/>
    </row>
    <row r="120" spans="1:7" x14ac:dyDescent="0.2">
      <c r="A120" s="211" t="s">
        <v>374</v>
      </c>
    </row>
    <row r="121" spans="1:7" x14ac:dyDescent="0.2">
      <c r="A121" s="212" t="s">
        <v>234</v>
      </c>
      <c r="B121" s="213" t="s">
        <v>884</v>
      </c>
      <c r="C121" s="213" t="s">
        <v>885</v>
      </c>
      <c r="D121" s="213" t="s">
        <v>886</v>
      </c>
      <c r="E121" s="213" t="s">
        <v>887</v>
      </c>
      <c r="F121" s="213" t="s">
        <v>888</v>
      </c>
      <c r="G121" s="212"/>
    </row>
    <row r="122" spans="1:7" x14ac:dyDescent="0.2">
      <c r="A122" s="212" t="s">
        <v>343</v>
      </c>
      <c r="B122" s="213" t="s">
        <v>344</v>
      </c>
      <c r="C122" s="213" t="s">
        <v>344</v>
      </c>
      <c r="D122" s="213" t="s">
        <v>344</v>
      </c>
      <c r="E122" s="213" t="s">
        <v>344</v>
      </c>
      <c r="F122" s="213" t="s">
        <v>344</v>
      </c>
      <c r="G122" s="212"/>
    </row>
    <row r="123" spans="1:7" ht="25.5" x14ac:dyDescent="0.2">
      <c r="A123" s="212" t="s">
        <v>345</v>
      </c>
      <c r="B123" s="213" t="s">
        <v>346</v>
      </c>
      <c r="C123" s="213" t="s">
        <v>346</v>
      </c>
      <c r="D123" s="213" t="s">
        <v>346</v>
      </c>
      <c r="E123" s="213" t="s">
        <v>346</v>
      </c>
      <c r="F123" s="213" t="s">
        <v>346</v>
      </c>
      <c r="G123" s="212"/>
    </row>
    <row r="124" spans="1:7" x14ac:dyDescent="0.2">
      <c r="A124" s="212" t="s">
        <v>347</v>
      </c>
      <c r="B124" s="213" t="s">
        <v>348</v>
      </c>
      <c r="C124" s="213" t="s">
        <v>348</v>
      </c>
      <c r="D124" s="213" t="s">
        <v>348</v>
      </c>
      <c r="E124" s="213" t="s">
        <v>348</v>
      </c>
      <c r="F124" s="213" t="s">
        <v>348</v>
      </c>
      <c r="G124" s="212"/>
    </row>
    <row r="125" spans="1:7" x14ac:dyDescent="0.2">
      <c r="A125" s="214" t="s">
        <v>247</v>
      </c>
      <c r="B125" s="215">
        <v>143837000</v>
      </c>
      <c r="C125" s="215">
        <v>138067000</v>
      </c>
      <c r="D125" s="215">
        <v>62124000</v>
      </c>
      <c r="E125" s="215">
        <v>51938000</v>
      </c>
      <c r="F125" s="215">
        <v>114333000</v>
      </c>
      <c r="G125" s="214"/>
    </row>
    <row r="126" spans="1:7" x14ac:dyDescent="0.2">
      <c r="A126" s="214"/>
      <c r="B126" s="215">
        <v>38735000</v>
      </c>
      <c r="C126" s="215">
        <v>38819000</v>
      </c>
      <c r="D126" s="215">
        <v>37783000</v>
      </c>
      <c r="E126" s="215">
        <v>32481000</v>
      </c>
      <c r="F126" s="215">
        <v>25392000</v>
      </c>
      <c r="G126" s="214"/>
    </row>
    <row r="127" spans="1:7" x14ac:dyDescent="0.2">
      <c r="A127" s="214"/>
      <c r="B127" s="215">
        <v>21787000</v>
      </c>
      <c r="C127" s="215">
        <v>2813000</v>
      </c>
      <c r="D127" s="215">
        <v>7884000</v>
      </c>
      <c r="E127" s="215">
        <v>10480000</v>
      </c>
      <c r="F127" s="131">
        <v>0</v>
      </c>
      <c r="G127" s="214"/>
    </row>
    <row r="128" spans="1:7" x14ac:dyDescent="0.2">
      <c r="A128" s="214" t="s">
        <v>915</v>
      </c>
      <c r="B128" s="215">
        <v>3675000</v>
      </c>
      <c r="C128" s="131">
        <v>0</v>
      </c>
      <c r="D128" s="215">
        <v>3575000</v>
      </c>
      <c r="E128" s="131">
        <v>0</v>
      </c>
      <c r="F128" s="131">
        <v>0</v>
      </c>
      <c r="G128" s="214"/>
    </row>
    <row r="129" spans="1:7" x14ac:dyDescent="0.2">
      <c r="A129" s="214" t="s">
        <v>916</v>
      </c>
      <c r="B129" s="131">
        <v>0</v>
      </c>
      <c r="C129" s="131">
        <v>0</v>
      </c>
      <c r="D129" s="131">
        <v>0</v>
      </c>
      <c r="E129" s="215">
        <v>27000</v>
      </c>
      <c r="F129" s="131">
        <v>0</v>
      </c>
      <c r="G129" s="214"/>
    </row>
    <row r="130" spans="1:7" x14ac:dyDescent="0.2">
      <c r="A130" s="214" t="s">
        <v>917</v>
      </c>
      <c r="B130" s="215">
        <v>3200000</v>
      </c>
      <c r="C130" s="215">
        <v>1543000</v>
      </c>
      <c r="D130" s="215">
        <v>454000</v>
      </c>
      <c r="E130" s="131">
        <v>0</v>
      </c>
      <c r="F130" s="131">
        <v>0</v>
      </c>
      <c r="G130" s="214"/>
    </row>
    <row r="131" spans="1:7" x14ac:dyDescent="0.2">
      <c r="A131" s="214" t="s">
        <v>918</v>
      </c>
      <c r="B131" s="131">
        <v>0</v>
      </c>
      <c r="C131" s="131">
        <v>0</v>
      </c>
      <c r="D131" s="131">
        <v>0</v>
      </c>
      <c r="E131" s="131">
        <v>0</v>
      </c>
      <c r="F131" s="215">
        <v>899000</v>
      </c>
      <c r="G131" s="214"/>
    </row>
    <row r="132" spans="1:7" x14ac:dyDescent="0.2">
      <c r="A132" s="214" t="s">
        <v>919</v>
      </c>
      <c r="B132" s="131">
        <v>0</v>
      </c>
      <c r="C132" s="131">
        <v>0</v>
      </c>
      <c r="D132" s="131">
        <v>0</v>
      </c>
      <c r="E132" s="215">
        <v>16901000</v>
      </c>
      <c r="F132" s="215">
        <v>15576000</v>
      </c>
      <c r="G132" s="214"/>
    </row>
    <row r="133" spans="1:7" x14ac:dyDescent="0.2">
      <c r="A133" s="214" t="s">
        <v>920</v>
      </c>
      <c r="B133" s="215">
        <v>17559000</v>
      </c>
      <c r="C133" s="215">
        <v>19694000</v>
      </c>
      <c r="D133" s="215">
        <v>19665000</v>
      </c>
      <c r="E133" s="131">
        <v>0</v>
      </c>
      <c r="F133" s="131">
        <v>0</v>
      </c>
      <c r="G133" s="214"/>
    </row>
    <row r="134" spans="1:7" x14ac:dyDescent="0.2">
      <c r="A134" s="214" t="s">
        <v>921</v>
      </c>
      <c r="B134" s="131">
        <v>0</v>
      </c>
      <c r="C134" s="131">
        <v>0</v>
      </c>
      <c r="D134" s="131">
        <v>0</v>
      </c>
      <c r="E134" s="131">
        <v>0</v>
      </c>
      <c r="F134" s="215">
        <v>10127000</v>
      </c>
      <c r="G134" s="214"/>
    </row>
    <row r="135" spans="1:7" x14ac:dyDescent="0.2">
      <c r="A135" s="214" t="s">
        <v>922</v>
      </c>
      <c r="B135" s="131">
        <v>0</v>
      </c>
      <c r="C135" s="131">
        <v>0</v>
      </c>
      <c r="D135" s="131">
        <v>0</v>
      </c>
      <c r="E135" s="215">
        <v>5157000</v>
      </c>
      <c r="F135" s="215">
        <v>845000</v>
      </c>
      <c r="G135" s="214"/>
    </row>
    <row r="136" spans="1:7" x14ac:dyDescent="0.2">
      <c r="A136" s="214" t="s">
        <v>923</v>
      </c>
      <c r="B136" s="215">
        <v>10491000</v>
      </c>
      <c r="C136" s="215">
        <v>10052000</v>
      </c>
      <c r="D136" s="215">
        <v>10890000</v>
      </c>
      <c r="E136" s="131">
        <v>0</v>
      </c>
      <c r="F136" s="131">
        <v>0</v>
      </c>
      <c r="G136" s="214"/>
    </row>
    <row r="137" spans="1:7" x14ac:dyDescent="0.2">
      <c r="A137" s="214" t="s">
        <v>534</v>
      </c>
      <c r="B137" s="215">
        <v>319000</v>
      </c>
      <c r="C137" s="215">
        <v>5404000</v>
      </c>
      <c r="D137" s="215">
        <v>4078000</v>
      </c>
      <c r="E137" s="215">
        <v>7319000</v>
      </c>
      <c r="F137" s="215">
        <v>3590000</v>
      </c>
      <c r="G137" s="214"/>
    </row>
    <row r="138" spans="1:7" x14ac:dyDescent="0.2">
      <c r="A138" s="214" t="s">
        <v>924</v>
      </c>
      <c r="B138" s="215">
        <v>2500000</v>
      </c>
      <c r="C138" s="215">
        <v>128000</v>
      </c>
      <c r="D138" s="215">
        <v>2922000</v>
      </c>
      <c r="E138" s="215">
        <v>3201000</v>
      </c>
      <c r="F138" s="131">
        <v>0</v>
      </c>
      <c r="G138" s="214"/>
    </row>
    <row r="139" spans="1:7" x14ac:dyDescent="0.2">
      <c r="A139" s="214" t="s">
        <v>925</v>
      </c>
      <c r="B139" s="215">
        <v>73273000</v>
      </c>
      <c r="C139" s="131">
        <v>0</v>
      </c>
      <c r="D139" s="131">
        <v>0</v>
      </c>
      <c r="E139" s="131">
        <v>0</v>
      </c>
      <c r="F139" s="131">
        <v>0</v>
      </c>
      <c r="G139" s="214"/>
    </row>
    <row r="140" spans="1:7" x14ac:dyDescent="0.2">
      <c r="A140" s="214" t="s">
        <v>926</v>
      </c>
      <c r="B140" s="215">
        <v>2415000</v>
      </c>
      <c r="C140" s="131">
        <v>0</v>
      </c>
      <c r="D140" s="131">
        <v>0</v>
      </c>
      <c r="E140" s="131">
        <v>0</v>
      </c>
      <c r="F140" s="131">
        <v>0</v>
      </c>
      <c r="G140" s="214"/>
    </row>
    <row r="141" spans="1:7" x14ac:dyDescent="0.2">
      <c r="A141" s="214" t="s">
        <v>808</v>
      </c>
      <c r="B141" s="131">
        <v>0</v>
      </c>
      <c r="C141" s="131">
        <v>0</v>
      </c>
      <c r="D141" s="131">
        <v>0</v>
      </c>
      <c r="E141" s="131">
        <v>0</v>
      </c>
      <c r="F141" s="215">
        <v>353000</v>
      </c>
      <c r="G141" s="214"/>
    </row>
    <row r="142" spans="1:7" x14ac:dyDescent="0.2">
      <c r="A142" s="214" t="s">
        <v>473</v>
      </c>
      <c r="B142" s="215">
        <v>28003000</v>
      </c>
      <c r="C142" s="215">
        <v>207877000</v>
      </c>
      <c r="D142" s="215">
        <v>29947000</v>
      </c>
      <c r="E142" s="215">
        <v>29310000</v>
      </c>
      <c r="F142" s="215">
        <v>23616000</v>
      </c>
      <c r="G142" s="214"/>
    </row>
    <row r="143" spans="1:7" x14ac:dyDescent="0.2">
      <c r="A143" s="214" t="s">
        <v>810</v>
      </c>
      <c r="B143" s="215">
        <v>24465000</v>
      </c>
      <c r="C143" s="215">
        <v>23568000</v>
      </c>
      <c r="D143" s="215">
        <v>68775000</v>
      </c>
      <c r="E143" s="215">
        <v>12633000</v>
      </c>
      <c r="F143" s="215">
        <v>59908000</v>
      </c>
      <c r="G143" s="214"/>
    </row>
    <row r="144" spans="1:7" x14ac:dyDescent="0.2">
      <c r="A144" s="214" t="s">
        <v>927</v>
      </c>
      <c r="B144" s="215">
        <v>621000</v>
      </c>
      <c r="C144" s="215">
        <v>3866000</v>
      </c>
      <c r="D144" s="215">
        <v>11284000</v>
      </c>
      <c r="E144" s="215">
        <v>14233000</v>
      </c>
      <c r="F144" s="215">
        <v>16833000</v>
      </c>
      <c r="G144" s="214"/>
    </row>
    <row r="145" spans="1:7" x14ac:dyDescent="0.2">
      <c r="A145" s="214" t="s">
        <v>595</v>
      </c>
      <c r="B145" s="215">
        <v>15929000</v>
      </c>
      <c r="C145" s="215">
        <v>47959000</v>
      </c>
      <c r="D145" s="215">
        <v>3877000</v>
      </c>
      <c r="E145" s="215">
        <v>6300000</v>
      </c>
      <c r="F145" s="215">
        <v>725000</v>
      </c>
      <c r="G145" s="214"/>
    </row>
    <row r="146" spans="1:7" x14ac:dyDescent="0.2">
      <c r="A146" s="214" t="s">
        <v>859</v>
      </c>
      <c r="B146" s="215">
        <v>731000</v>
      </c>
      <c r="C146" s="215">
        <v>6237000</v>
      </c>
      <c r="D146" s="215">
        <v>10991000</v>
      </c>
      <c r="E146" s="215">
        <v>10863000</v>
      </c>
      <c r="F146" s="215">
        <v>97000</v>
      </c>
      <c r="G146" s="214"/>
    </row>
    <row r="147" spans="1:7" x14ac:dyDescent="0.2">
      <c r="A147" s="214" t="s">
        <v>864</v>
      </c>
      <c r="B147" s="215">
        <v>10172000</v>
      </c>
      <c r="C147" s="215">
        <v>177144000</v>
      </c>
      <c r="D147" s="131">
        <v>0</v>
      </c>
      <c r="E147" s="131">
        <v>0</v>
      </c>
      <c r="F147" s="131">
        <v>0</v>
      </c>
      <c r="G147" s="214"/>
    </row>
    <row r="148" spans="1:7" x14ac:dyDescent="0.2">
      <c r="A148" s="214" t="s">
        <v>283</v>
      </c>
      <c r="B148" s="215">
        <v>79843000</v>
      </c>
      <c r="C148" s="131">
        <v>0</v>
      </c>
      <c r="D148" s="131">
        <v>0</v>
      </c>
      <c r="E148" s="131">
        <v>0</v>
      </c>
      <c r="F148" s="131">
        <v>0</v>
      </c>
      <c r="G148" s="214"/>
    </row>
    <row r="149" spans="1:7" x14ac:dyDescent="0.2">
      <c r="A149" s="214" t="s">
        <v>667</v>
      </c>
      <c r="B149" s="215">
        <v>18564000</v>
      </c>
      <c r="C149" s="215">
        <v>328000</v>
      </c>
      <c r="D149" s="215">
        <v>10683000</v>
      </c>
      <c r="E149" s="215">
        <v>12436000</v>
      </c>
      <c r="F149" s="215">
        <v>14835000</v>
      </c>
      <c r="G149" s="214"/>
    </row>
    <row r="150" spans="1:7" x14ac:dyDescent="0.2">
      <c r="A150" s="214" t="s">
        <v>394</v>
      </c>
      <c r="B150" s="215">
        <v>209021000</v>
      </c>
      <c r="C150" s="215">
        <v>103829000</v>
      </c>
      <c r="D150" s="215">
        <v>79734000</v>
      </c>
      <c r="E150" s="215">
        <v>105695000</v>
      </c>
      <c r="F150" s="215">
        <v>64169000</v>
      </c>
      <c r="G150" s="214"/>
    </row>
    <row r="151" spans="1:7" x14ac:dyDescent="0.2">
      <c r="A151" s="214" t="s">
        <v>928</v>
      </c>
      <c r="B151" s="215">
        <v>2104000</v>
      </c>
      <c r="C151" s="131">
        <v>0</v>
      </c>
      <c r="D151" s="131">
        <v>0</v>
      </c>
      <c r="E151" s="131">
        <v>0</v>
      </c>
      <c r="F151" s="131">
        <v>0</v>
      </c>
      <c r="G151" s="214"/>
    </row>
    <row r="152" spans="1:7" x14ac:dyDescent="0.2">
      <c r="A152" s="214" t="s">
        <v>929</v>
      </c>
      <c r="B152" s="215">
        <v>37990000</v>
      </c>
      <c r="C152" s="215">
        <v>29205000</v>
      </c>
      <c r="D152" s="215">
        <v>34507000</v>
      </c>
      <c r="E152" s="215">
        <v>24928000</v>
      </c>
      <c r="F152" s="215">
        <v>42172000</v>
      </c>
      <c r="G152" s="214"/>
    </row>
    <row r="153" spans="1:7" x14ac:dyDescent="0.2">
      <c r="A153" s="214" t="s">
        <v>930</v>
      </c>
      <c r="B153" s="131">
        <v>0</v>
      </c>
      <c r="C153" s="215">
        <v>9951000</v>
      </c>
      <c r="D153" s="215">
        <v>49000</v>
      </c>
      <c r="E153" s="215">
        <v>35432000</v>
      </c>
      <c r="F153" s="215">
        <v>25490000</v>
      </c>
      <c r="G153" s="214"/>
    </row>
    <row r="154" spans="1:7" x14ac:dyDescent="0.2">
      <c r="A154" s="214" t="s">
        <v>931</v>
      </c>
      <c r="B154" s="131">
        <v>0</v>
      </c>
      <c r="C154" s="215">
        <v>1470000</v>
      </c>
      <c r="D154" s="131">
        <v>0</v>
      </c>
      <c r="E154" s="131">
        <v>0</v>
      </c>
      <c r="F154" s="131">
        <v>0</v>
      </c>
      <c r="G154" s="214"/>
    </row>
    <row r="155" spans="1:7" x14ac:dyDescent="0.2">
      <c r="A155" s="214" t="s">
        <v>932</v>
      </c>
      <c r="B155" s="131">
        <v>0</v>
      </c>
      <c r="C155" s="215">
        <v>354000</v>
      </c>
      <c r="D155" s="215">
        <v>644000</v>
      </c>
      <c r="E155" s="131">
        <v>0</v>
      </c>
      <c r="F155" s="131">
        <v>0</v>
      </c>
      <c r="G155" s="214"/>
    </row>
    <row r="156" spans="1:7" x14ac:dyDescent="0.2">
      <c r="A156" s="214" t="s">
        <v>933</v>
      </c>
      <c r="B156" s="131">
        <v>0</v>
      </c>
      <c r="C156" s="131">
        <v>0</v>
      </c>
      <c r="D156" s="131">
        <v>0</v>
      </c>
      <c r="E156" s="215">
        <v>465403000</v>
      </c>
      <c r="F156" s="131">
        <v>0</v>
      </c>
      <c r="G156" s="214"/>
    </row>
    <row r="157" spans="1:7" x14ac:dyDescent="0.2">
      <c r="A157" s="214" t="s">
        <v>401</v>
      </c>
      <c r="B157" s="215">
        <v>40094000</v>
      </c>
      <c r="C157" s="215">
        <v>37332000</v>
      </c>
      <c r="D157" s="215">
        <v>33912000</v>
      </c>
      <c r="E157" s="215">
        <v>525763000</v>
      </c>
      <c r="F157" s="215">
        <v>67662000</v>
      </c>
      <c r="G157" s="214"/>
    </row>
    <row r="158" spans="1:7" x14ac:dyDescent="0.2">
      <c r="A158" s="214" t="s">
        <v>934</v>
      </c>
      <c r="B158" s="131">
        <v>0</v>
      </c>
      <c r="C158" s="131">
        <v>0</v>
      </c>
      <c r="D158" s="131">
        <v>0</v>
      </c>
      <c r="E158" s="215">
        <v>283204000</v>
      </c>
      <c r="F158" s="131">
        <v>0</v>
      </c>
      <c r="G158" s="214"/>
    </row>
    <row r="159" spans="1:7" x14ac:dyDescent="0.2">
      <c r="A159" s="214" t="s">
        <v>935</v>
      </c>
      <c r="B159" s="215">
        <v>2388766000</v>
      </c>
      <c r="C159" s="215">
        <v>2315935000</v>
      </c>
      <c r="D159" s="215">
        <v>2018892000</v>
      </c>
      <c r="E159" s="131">
        <v>0</v>
      </c>
      <c r="F159" s="131">
        <v>0</v>
      </c>
      <c r="G159" s="214"/>
    </row>
    <row r="160" spans="1:7" x14ac:dyDescent="0.2">
      <c r="A160" s="214" t="s">
        <v>936</v>
      </c>
      <c r="B160" s="215">
        <v>2388766000</v>
      </c>
      <c r="C160" s="215">
        <v>2303932000</v>
      </c>
      <c r="D160" s="215">
        <v>1939774000</v>
      </c>
      <c r="E160" s="215">
        <v>111466000</v>
      </c>
      <c r="F160" s="131">
        <v>0</v>
      </c>
      <c r="G160" s="214"/>
    </row>
    <row r="161" spans="1:7" x14ac:dyDescent="0.2">
      <c r="A161" s="214" t="s">
        <v>937</v>
      </c>
      <c r="B161" s="215">
        <v>504000</v>
      </c>
      <c r="C161" s="131">
        <v>0</v>
      </c>
      <c r="D161" s="131">
        <v>0</v>
      </c>
      <c r="E161" s="131">
        <v>0</v>
      </c>
      <c r="F161" s="131">
        <v>0</v>
      </c>
      <c r="G161" s="214"/>
    </row>
    <row r="162" spans="1:7" x14ac:dyDescent="0.2">
      <c r="A162" s="214" t="s">
        <v>938</v>
      </c>
      <c r="B162" s="215">
        <v>3362000</v>
      </c>
      <c r="C162" s="131">
        <v>0</v>
      </c>
      <c r="D162" s="131">
        <v>0</v>
      </c>
      <c r="E162" s="131">
        <v>0</v>
      </c>
      <c r="F162" s="131">
        <v>0</v>
      </c>
      <c r="G162" s="214"/>
    </row>
    <row r="163" spans="1:7" x14ac:dyDescent="0.2">
      <c r="A163" s="214" t="s">
        <v>939</v>
      </c>
      <c r="B163" s="131">
        <v>0</v>
      </c>
      <c r="C163" s="131">
        <v>0</v>
      </c>
      <c r="D163" s="131">
        <v>0</v>
      </c>
      <c r="E163" s="215">
        <v>20344000</v>
      </c>
      <c r="F163" s="131">
        <v>0</v>
      </c>
      <c r="G163" s="214"/>
    </row>
    <row r="164" spans="1:7" x14ac:dyDescent="0.2">
      <c r="A164" s="214" t="s">
        <v>940</v>
      </c>
      <c r="B164" s="215">
        <v>115000</v>
      </c>
      <c r="C164" s="215">
        <v>101000</v>
      </c>
      <c r="D164" s="215">
        <v>1578000</v>
      </c>
      <c r="E164" s="215">
        <v>260000</v>
      </c>
      <c r="F164" s="215">
        <v>417000</v>
      </c>
      <c r="G164" s="214"/>
    </row>
    <row r="165" spans="1:7" x14ac:dyDescent="0.2">
      <c r="A165" s="214" t="s">
        <v>941</v>
      </c>
      <c r="B165" s="215">
        <v>35216000</v>
      </c>
      <c r="C165" s="215">
        <v>20311000</v>
      </c>
      <c r="D165" s="131">
        <v>0</v>
      </c>
      <c r="E165" s="131">
        <v>0</v>
      </c>
      <c r="F165" s="131">
        <v>0</v>
      </c>
      <c r="G165" s="214"/>
    </row>
    <row r="166" spans="1:7" x14ac:dyDescent="0.2">
      <c r="A166" s="214" t="s">
        <v>942</v>
      </c>
      <c r="B166" s="131">
        <v>0</v>
      </c>
      <c r="C166" s="131">
        <v>0</v>
      </c>
      <c r="D166" s="131">
        <v>0</v>
      </c>
      <c r="E166" s="131">
        <v>0</v>
      </c>
      <c r="F166" s="215">
        <v>10127000</v>
      </c>
      <c r="G166" s="214"/>
    </row>
    <row r="167" spans="1:7" x14ac:dyDescent="0.2">
      <c r="A167" s="214" t="s">
        <v>943</v>
      </c>
      <c r="B167" s="215">
        <v>12239000</v>
      </c>
      <c r="C167" s="215">
        <v>5738000</v>
      </c>
      <c r="D167" s="215">
        <v>6114000</v>
      </c>
      <c r="E167" s="215">
        <v>6955000</v>
      </c>
      <c r="F167" s="131">
        <v>0</v>
      </c>
      <c r="G167" s="214"/>
    </row>
    <row r="168" spans="1:7" x14ac:dyDescent="0.2">
      <c r="A168" s="214" t="s">
        <v>414</v>
      </c>
      <c r="B168" s="215">
        <v>44482000</v>
      </c>
      <c r="C168" s="215">
        <v>37951000</v>
      </c>
      <c r="D168" s="215">
        <v>83654000</v>
      </c>
      <c r="E168" s="215">
        <v>367631000</v>
      </c>
      <c r="F168" s="215">
        <v>10544000</v>
      </c>
      <c r="G168" s="214"/>
    </row>
    <row r="169" spans="1:7" x14ac:dyDescent="0.2">
      <c r="A169" s="214" t="s">
        <v>525</v>
      </c>
      <c r="B169" s="215">
        <v>2789000</v>
      </c>
      <c r="C169" s="215">
        <v>4184000</v>
      </c>
      <c r="D169" s="215">
        <v>3651000</v>
      </c>
      <c r="E169" s="215">
        <v>193000</v>
      </c>
      <c r="F169" s="215">
        <v>2818000</v>
      </c>
      <c r="G169" s="214"/>
    </row>
    <row r="170" spans="1:7" x14ac:dyDescent="0.2">
      <c r="A170" s="214" t="s">
        <v>415</v>
      </c>
      <c r="B170" s="215">
        <v>127234000</v>
      </c>
      <c r="C170" s="215">
        <v>24362000</v>
      </c>
      <c r="D170" s="215">
        <v>34181000</v>
      </c>
      <c r="E170" s="215">
        <v>52630000</v>
      </c>
      <c r="F170" s="215">
        <v>4233000</v>
      </c>
      <c r="G170" s="214"/>
    </row>
    <row r="171" spans="1:7" x14ac:dyDescent="0.2">
      <c r="A171" s="214" t="s">
        <v>568</v>
      </c>
      <c r="B171" s="215">
        <v>70138000</v>
      </c>
      <c r="C171" s="215">
        <v>45776000</v>
      </c>
      <c r="D171" s="215">
        <v>79957000</v>
      </c>
      <c r="E171" s="215">
        <v>132587000</v>
      </c>
      <c r="F171" s="215">
        <v>128354000</v>
      </c>
      <c r="G171" s="214"/>
    </row>
    <row r="172" spans="1:7" x14ac:dyDescent="0.2">
      <c r="A172" s="214" t="s">
        <v>569</v>
      </c>
      <c r="B172" s="215">
        <v>197372000</v>
      </c>
      <c r="C172" s="215">
        <v>70138000</v>
      </c>
      <c r="D172" s="215">
        <v>45776000</v>
      </c>
      <c r="E172" s="215">
        <v>79957000</v>
      </c>
      <c r="F172" s="215">
        <v>132587000</v>
      </c>
      <c r="G172" s="214"/>
    </row>
    <row r="173" spans="1:7" x14ac:dyDescent="0.2">
      <c r="A173" s="214" t="s">
        <v>944</v>
      </c>
      <c r="B173" s="215">
        <v>34311000</v>
      </c>
      <c r="C173" s="215">
        <v>35807000</v>
      </c>
      <c r="D173" s="215">
        <v>31644000</v>
      </c>
      <c r="E173" s="215">
        <v>21773000</v>
      </c>
      <c r="F173" s="215">
        <v>5544000</v>
      </c>
      <c r="G173" s="214"/>
    </row>
    <row r="174" spans="1:7" x14ac:dyDescent="0.2">
      <c r="A174" s="214" t="s">
        <v>945</v>
      </c>
      <c r="B174" s="215">
        <v>39020000</v>
      </c>
      <c r="C174" s="215">
        <v>44045000</v>
      </c>
      <c r="D174" s="215">
        <v>32934000</v>
      </c>
      <c r="E174" s="215">
        <v>18915000</v>
      </c>
      <c r="F174" s="215">
        <v>68067000</v>
      </c>
      <c r="G174" s="2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6034-DAC1-4CDB-9BA9-FBE6C41F9E5E}">
  <sheetPr>
    <tabColor theme="4" tint="0.79998168889431442"/>
  </sheetPr>
  <dimension ref="B1:AL662"/>
  <sheetViews>
    <sheetView showGridLines="0" zoomScale="85" zoomScaleNormal="85" workbookViewId="0">
      <pane xSplit="3" ySplit="24" topLeftCell="D25" activePane="bottomRight" state="frozen"/>
      <selection pane="topRight" activeCell="L1" sqref="L1"/>
      <selection pane="bottomLeft" activeCell="L1" sqref="L1"/>
      <selection pane="bottomRight"/>
    </sheetView>
  </sheetViews>
  <sheetFormatPr defaultColWidth="9.140625" defaultRowHeight="15" outlineLevelRow="3" outlineLevelCol="1" x14ac:dyDescent="0.25"/>
  <cols>
    <col min="1" max="1" width="2.7109375" style="19" customWidth="1"/>
    <col min="2" max="2" width="50" style="19" customWidth="1"/>
    <col min="3" max="3" width="2.7109375" customWidth="1"/>
    <col min="4" max="8" width="12.7109375" style="25" customWidth="1"/>
    <col min="9" max="11" width="12.7109375" style="25" hidden="1" customWidth="1" outlineLevel="1"/>
    <col min="12" max="12" width="2.7109375" customWidth="1" collapsed="1"/>
    <col min="13" max="17" width="12.7109375" style="25" customWidth="1"/>
    <col min="18" max="19" width="2.7109375" customWidth="1"/>
    <col min="20" max="23" width="12.7109375" hidden="1" customWidth="1" outlineLevel="1"/>
    <col min="24" max="24" width="2.7109375" hidden="1" customWidth="1" outlineLevel="1"/>
    <col min="25" max="25" width="12.7109375" hidden="1" customWidth="1" outlineLevel="1"/>
    <col min="26" max="28" width="12.7109375" style="19" hidden="1" customWidth="1" outlineLevel="1"/>
    <col min="29" max="29" width="12.7109375" style="19" customWidth="1" collapsed="1"/>
    <col min="30" max="193" width="12" style="19" customWidth="1"/>
    <col min="194" max="16384" width="9.140625" style="19"/>
  </cols>
  <sheetData>
    <row r="1" spans="2:38" ht="6.95" customHeight="1" x14ac:dyDescent="0.25"/>
    <row r="2" spans="2:38" hidden="1" outlineLevel="1" x14ac:dyDescent="0.25">
      <c r="B2" s="192" t="s">
        <v>946</v>
      </c>
      <c r="D2" s="194" t="s">
        <v>67</v>
      </c>
      <c r="I2" s="91"/>
      <c r="J2" s="79"/>
      <c r="K2" s="67"/>
      <c r="M2" s="194" t="s">
        <v>213</v>
      </c>
      <c r="N2" s="194" t="s">
        <v>214</v>
      </c>
      <c r="O2" s="194" t="s">
        <v>215</v>
      </c>
      <c r="P2" s="194" t="s">
        <v>216</v>
      </c>
      <c r="Q2" s="194" t="s">
        <v>217</v>
      </c>
      <c r="Y2" s="19"/>
    </row>
    <row r="3" spans="2:38" collapsed="1" x14ac:dyDescent="0.25"/>
    <row r="4" spans="2:38" x14ac:dyDescent="0.25">
      <c r="Z4" s="25"/>
      <c r="AA4" s="25"/>
    </row>
    <row r="6" spans="2:38" ht="6.95" customHeight="1" x14ac:dyDescent="0.25">
      <c r="AG6"/>
      <c r="AH6"/>
      <c r="AI6"/>
      <c r="AJ6"/>
      <c r="AK6"/>
      <c r="AL6"/>
    </row>
    <row r="7" spans="2:38" s="28" customFormat="1" ht="23.25" x14ac:dyDescent="0.35">
      <c r="B7" s="29" t="s">
        <v>947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30"/>
      <c r="O7" s="30"/>
      <c r="P7" s="30"/>
      <c r="Q7" s="30"/>
      <c r="R7"/>
      <c r="S7"/>
      <c r="T7"/>
      <c r="U7"/>
      <c r="V7"/>
      <c r="W7"/>
      <c r="X7"/>
      <c r="Y7"/>
      <c r="AG7"/>
      <c r="AH7"/>
      <c r="AI7"/>
      <c r="AJ7"/>
      <c r="AK7"/>
      <c r="AL7"/>
    </row>
    <row r="8" spans="2:38" s="48" customFormat="1" ht="6.95" customHeight="1" x14ac:dyDescent="0.25">
      <c r="C8" s="2"/>
      <c r="D8" s="49"/>
      <c r="E8" s="49"/>
      <c r="F8" s="49"/>
      <c r="G8" s="49"/>
      <c r="H8" s="49"/>
      <c r="I8" s="49"/>
      <c r="J8" s="49"/>
      <c r="K8" s="49"/>
      <c r="L8" s="2"/>
      <c r="M8" s="49"/>
      <c r="N8" s="49"/>
      <c r="O8" s="49"/>
      <c r="P8" s="49"/>
      <c r="Q8" s="49"/>
      <c r="R8"/>
      <c r="S8"/>
      <c r="T8"/>
      <c r="U8"/>
      <c r="V8"/>
      <c r="W8"/>
      <c r="X8"/>
      <c r="Y8"/>
      <c r="AH8" s="133"/>
    </row>
    <row r="9" spans="2:38" s="48" customFormat="1" ht="6.95" customHeight="1" x14ac:dyDescent="0.25">
      <c r="C9" s="2"/>
      <c r="D9" s="49"/>
      <c r="E9" s="49"/>
      <c r="F9" s="49"/>
      <c r="G9" s="49"/>
      <c r="H9" s="49"/>
      <c r="I9" s="49"/>
      <c r="J9" s="49"/>
      <c r="K9" s="49"/>
      <c r="L9" s="2"/>
      <c r="M9" s="49"/>
      <c r="N9" s="49"/>
      <c r="O9" s="49"/>
      <c r="P9" s="49"/>
      <c r="Q9" s="49"/>
      <c r="R9"/>
      <c r="S9"/>
      <c r="T9"/>
      <c r="U9"/>
      <c r="V9"/>
      <c r="W9"/>
      <c r="X9"/>
      <c r="Y9"/>
      <c r="AH9" s="133"/>
    </row>
    <row r="10" spans="2:38" s="22" customFormat="1" hidden="1" outlineLevel="1" x14ac:dyDescent="0.25">
      <c r="B10" s="257" t="s">
        <v>220</v>
      </c>
      <c r="C10" s="255"/>
      <c r="D10" s="53">
        <f>D24</f>
        <v>45689</v>
      </c>
      <c r="E10" s="53">
        <f>E24</f>
        <v>45323</v>
      </c>
      <c r="F10" s="53">
        <f t="shared" ref="F10:H10" si="0">F24</f>
        <v>44958</v>
      </c>
      <c r="G10" s="53">
        <f t="shared" si="0"/>
        <v>44593</v>
      </c>
      <c r="H10" s="53">
        <f t="shared" si="0"/>
        <v>44228</v>
      </c>
      <c r="I10" s="94" t="s">
        <v>221</v>
      </c>
      <c r="J10" s="82" t="s">
        <v>222</v>
      </c>
      <c r="K10" s="70" t="s">
        <v>223</v>
      </c>
      <c r="L10" s="255"/>
      <c r="M10" s="53">
        <f t="shared" ref="M10:P10" si="1">M24</f>
        <v>43862</v>
      </c>
      <c r="N10" s="53">
        <f t="shared" si="1"/>
        <v>43498</v>
      </c>
      <c r="O10" s="53">
        <f t="shared" si="1"/>
        <v>43134</v>
      </c>
      <c r="P10" s="53">
        <f t="shared" si="1"/>
        <v>42763</v>
      </c>
      <c r="Q10" s="255"/>
      <c r="R10" s="255"/>
      <c r="S10" s="255"/>
      <c r="T10"/>
      <c r="U10"/>
      <c r="V10"/>
      <c r="W10"/>
      <c r="X10"/>
      <c r="Y10"/>
      <c r="AG10"/>
      <c r="AH10"/>
      <c r="AI10"/>
      <c r="AJ10"/>
      <c r="AK10"/>
      <c r="AL10"/>
    </row>
    <row r="11" spans="2:38" hidden="1" outlineLevel="2" x14ac:dyDescent="0.25">
      <c r="B11" s="251" t="s">
        <v>841</v>
      </c>
      <c r="C11" s="255"/>
      <c r="D11" s="258">
        <f t="shared" ref="D11:H15" ca="1" si="2">$M11</f>
        <v>3.8897847116337037E-3</v>
      </c>
      <c r="E11" s="258">
        <f t="shared" ca="1" si="2"/>
        <v>3.8897847116337037E-3</v>
      </c>
      <c r="F11" s="258">
        <f t="shared" ca="1" si="2"/>
        <v>3.8897847116337037E-3</v>
      </c>
      <c r="G11" s="258">
        <f t="shared" ca="1" si="2"/>
        <v>3.8897847116337037E-3</v>
      </c>
      <c r="H11" s="258">
        <f ca="1">$M11</f>
        <v>3.8897847116337037E-3</v>
      </c>
      <c r="I11" s="259"/>
      <c r="J11" s="259"/>
      <c r="K11" s="259"/>
      <c r="L11" s="255"/>
      <c r="M11" s="260">
        <f ca="1">M26 / N26 - 1</f>
        <v>3.8897847116337037E-3</v>
      </c>
      <c r="N11" s="260">
        <f t="shared" ref="N11:P11" ca="1" si="3">N26 / O26 - 1</f>
        <v>-0.24714793451429229</v>
      </c>
      <c r="O11" s="260">
        <f t="shared" ca="1" si="3"/>
        <v>1.3483403821233253E-2</v>
      </c>
      <c r="P11" s="260">
        <f t="shared" ca="1" si="3"/>
        <v>-5.0920279501851962E-2</v>
      </c>
      <c r="Q11" s="255"/>
      <c r="R11" s="255"/>
      <c r="S11" s="255"/>
      <c r="AG11"/>
      <c r="AH11"/>
      <c r="AI11"/>
      <c r="AJ11"/>
      <c r="AK11"/>
      <c r="AL11"/>
    </row>
    <row r="12" spans="2:38" hidden="1" outlineLevel="2" x14ac:dyDescent="0.25">
      <c r="B12" s="251" t="s">
        <v>576</v>
      </c>
      <c r="C12" s="255"/>
      <c r="D12" s="258">
        <f t="shared" ca="1" si="2"/>
        <v>0.51612058991400345</v>
      </c>
      <c r="E12" s="258">
        <f t="shared" ca="1" si="2"/>
        <v>0.51612058991400345</v>
      </c>
      <c r="F12" s="258">
        <f t="shared" ca="1" si="2"/>
        <v>0.51612058991400345</v>
      </c>
      <c r="G12" s="258">
        <f t="shared" ca="1" si="2"/>
        <v>0.51612058991400345</v>
      </c>
      <c r="H12" s="258">
        <f t="shared" ca="1" si="2"/>
        <v>0.51612058991400345</v>
      </c>
      <c r="I12" s="259"/>
      <c r="J12" s="259"/>
      <c r="K12" s="259"/>
      <c r="L12" s="255"/>
      <c r="M12" s="260">
        <f ca="1">M27 / M26</f>
        <v>0.51612058991400345</v>
      </c>
      <c r="N12" s="260">
        <f t="shared" ref="N12:P12" ca="1" si="4">N27 / N26</f>
        <v>0.52157612815408172</v>
      </c>
      <c r="O12" s="260">
        <f t="shared" ca="1" si="4"/>
        <v>0.51286061033031805</v>
      </c>
      <c r="P12" s="260">
        <f t="shared" ca="1" si="4"/>
        <v>0.5058028316716876</v>
      </c>
      <c r="Q12" s="255"/>
      <c r="R12" s="255"/>
      <c r="S12" s="255"/>
      <c r="AG12"/>
      <c r="AH12"/>
      <c r="AI12"/>
      <c r="AJ12"/>
      <c r="AK12"/>
      <c r="AL12"/>
    </row>
    <row r="13" spans="2:38" hidden="1" outlineLevel="2" x14ac:dyDescent="0.25">
      <c r="B13" s="251" t="s">
        <v>843</v>
      </c>
      <c r="C13" s="255"/>
      <c r="D13" s="258">
        <f t="shared" ca="1" si="2"/>
        <v>0.43986980818964927</v>
      </c>
      <c r="E13" s="258">
        <f t="shared" ca="1" si="2"/>
        <v>0.43986980818964927</v>
      </c>
      <c r="F13" s="258">
        <f t="shared" ca="1" si="2"/>
        <v>0.43986980818964927</v>
      </c>
      <c r="G13" s="258">
        <f t="shared" ca="1" si="2"/>
        <v>0.43986980818964927</v>
      </c>
      <c r="H13" s="258">
        <f t="shared" ca="1" si="2"/>
        <v>0.43986980818964927</v>
      </c>
      <c r="I13" s="259"/>
      <c r="J13" s="259"/>
      <c r="K13" s="259"/>
      <c r="L13" s="255"/>
      <c r="M13" s="260">
        <f ca="1">M29 / M26</f>
        <v>0.43986980818964927</v>
      </c>
      <c r="N13" s="260">
        <f ca="1">N29 / N26</f>
        <v>0.43959456316570811</v>
      </c>
      <c r="O13" s="260">
        <f ca="1">O29 / O26</f>
        <v>0.45452759805931581</v>
      </c>
      <c r="P13" s="260">
        <f ca="1">P29 / P26</f>
        <v>0.44498474902391311</v>
      </c>
      <c r="Q13" s="255"/>
      <c r="R13" s="255"/>
      <c r="S13" s="255"/>
      <c r="AG13"/>
      <c r="AH13"/>
      <c r="AI13"/>
      <c r="AJ13"/>
      <c r="AK13"/>
      <c r="AL13"/>
    </row>
    <row r="14" spans="2:38" hidden="1" outlineLevel="2" x14ac:dyDescent="0.25">
      <c r="B14" s="251" t="s">
        <v>948</v>
      </c>
      <c r="C14" s="255"/>
      <c r="D14" s="258">
        <f t="shared" ca="1" si="2"/>
        <v>8.3333333333333329E-2</v>
      </c>
      <c r="E14" s="258">
        <f t="shared" ca="1" si="2"/>
        <v>8.3333333333333329E-2</v>
      </c>
      <c r="F14" s="258">
        <f t="shared" ca="1" si="2"/>
        <v>8.3333333333333329E-2</v>
      </c>
      <c r="G14" s="258">
        <f t="shared" ca="1" si="2"/>
        <v>8.3333333333333329E-2</v>
      </c>
      <c r="H14" s="258">
        <f t="shared" ca="1" si="2"/>
        <v>8.3333333333333329E-2</v>
      </c>
      <c r="I14" s="261"/>
      <c r="J14" s="262"/>
      <c r="K14" s="262"/>
      <c r="L14" s="255"/>
      <c r="M14" s="258">
        <f ca="1">IFERROR(M37 / AVERAGE(M$89:N$89), 0)</f>
        <v>8.3333333333333329E-2</v>
      </c>
      <c r="N14" s="258">
        <f ca="1">IFERROR(N37 / AVERAGE(N$89:O$89), 0)</f>
        <v>5.3397176372884873E-2</v>
      </c>
      <c r="O14" s="258">
        <f ca="1">IFERROR(O37 / AVERAGE(O$89:P$89), 0)</f>
        <v>6.3284488294704885E-2</v>
      </c>
      <c r="P14" s="258">
        <f ca="1">IFERROR(P37 / AVERAGE(P$89:Q$89), 0)</f>
        <v>5.4307740443058423E-2</v>
      </c>
      <c r="Q14" s="255"/>
      <c r="R14" s="255"/>
      <c r="S14" s="255"/>
      <c r="AG14"/>
      <c r="AH14"/>
      <c r="AI14"/>
      <c r="AJ14"/>
      <c r="AK14"/>
      <c r="AL14"/>
    </row>
    <row r="15" spans="2:38" hidden="1" outlineLevel="2" x14ac:dyDescent="0.25">
      <c r="B15" s="251" t="s">
        <v>227</v>
      </c>
      <c r="C15" s="255"/>
      <c r="D15" s="258">
        <f t="shared" ca="1" si="2"/>
        <v>0.2432963490251909</v>
      </c>
      <c r="E15" s="258">
        <f t="shared" ca="1" si="2"/>
        <v>0.2432963490251909</v>
      </c>
      <c r="F15" s="258">
        <f t="shared" ca="1" si="2"/>
        <v>0.2432963490251909</v>
      </c>
      <c r="G15" s="258">
        <f t="shared" ca="1" si="2"/>
        <v>0.2432963490251909</v>
      </c>
      <c r="H15" s="258">
        <f t="shared" ca="1" si="2"/>
        <v>0.2432963490251909</v>
      </c>
      <c r="I15" s="259"/>
      <c r="J15" s="259"/>
      <c r="K15" s="259"/>
      <c r="L15" s="255"/>
      <c r="M15" s="260">
        <f ca="1">M41 / M40</f>
        <v>0.2432963490251909</v>
      </c>
      <c r="N15" s="260">
        <f ca="1">N41 / N40</f>
        <v>0.31605836002712245</v>
      </c>
      <c r="O15" s="260">
        <f ca="1">O41 / O40</f>
        <v>-0.10754428261611458</v>
      </c>
      <c r="P15" s="260">
        <f ca="1">P41 / P40</f>
        <v>0.36781522358742608</v>
      </c>
      <c r="Q15" s="255"/>
      <c r="R15" s="255"/>
      <c r="S15" s="255"/>
      <c r="AG15"/>
      <c r="AH15"/>
      <c r="AI15"/>
      <c r="AJ15"/>
      <c r="AK15"/>
      <c r="AL15"/>
    </row>
    <row r="16" spans="2:38" hidden="1" outlineLevel="1" collapsed="1" x14ac:dyDescent="0.25">
      <c r="B16" s="251"/>
      <c r="C16" s="255"/>
      <c r="D16" s="263"/>
      <c r="E16" s="263"/>
      <c r="F16" s="263"/>
      <c r="G16" s="263"/>
      <c r="H16" s="263"/>
      <c r="I16" s="263"/>
      <c r="J16" s="263"/>
      <c r="K16" s="263"/>
      <c r="L16" s="255"/>
      <c r="M16" s="263"/>
      <c r="N16" s="263"/>
      <c r="O16" s="263"/>
      <c r="P16" s="263"/>
      <c r="Q16" s="255"/>
      <c r="R16" s="255"/>
      <c r="S16" s="255"/>
      <c r="AG16"/>
      <c r="AH16"/>
      <c r="AI16"/>
      <c r="AJ16"/>
      <c r="AK16"/>
      <c r="AL16"/>
    </row>
    <row r="17" spans="2:38" hidden="1" outlineLevel="2" x14ac:dyDescent="0.25">
      <c r="B17" s="251" t="s">
        <v>580</v>
      </c>
      <c r="C17" s="255"/>
      <c r="D17" s="258">
        <f t="shared" ref="D17:H19" ca="1" si="5">AVERAGE($M17:$P17)</f>
        <v>0.26527531652015535</v>
      </c>
      <c r="E17" s="258">
        <f t="shared" ca="1" si="5"/>
        <v>0.26527531652015535</v>
      </c>
      <c r="F17" s="258">
        <f t="shared" ca="1" si="5"/>
        <v>0.26527531652015535</v>
      </c>
      <c r="G17" s="258">
        <f t="shared" ca="1" si="5"/>
        <v>0.26527531652015535</v>
      </c>
      <c r="H17" s="258">
        <f ca="1">AVERAGE($M17:$P17)</f>
        <v>0.26527531652015535</v>
      </c>
      <c r="I17" s="259"/>
      <c r="J17" s="259"/>
      <c r="K17" s="259"/>
      <c r="L17" s="255"/>
      <c r="M17" s="260">
        <f ca="1">M55 / M$26</f>
        <v>0.23130074381015409</v>
      </c>
      <c r="N17" s="260">
        <f ca="1">N55 / N$26</f>
        <v>0.33403166384364463</v>
      </c>
      <c r="O17" s="260">
        <f ca="1">O55 / O$26</f>
        <v>0.23841905238911654</v>
      </c>
      <c r="P17" s="260">
        <f ca="1">P55 / P$26</f>
        <v>0.25734980603770613</v>
      </c>
      <c r="Q17" s="255"/>
      <c r="R17" s="255"/>
      <c r="S17" s="255"/>
      <c r="AG17"/>
      <c r="AH17"/>
      <c r="AI17"/>
      <c r="AJ17"/>
      <c r="AK17"/>
      <c r="AL17"/>
    </row>
    <row r="18" spans="2:38" hidden="1" outlineLevel="2" x14ac:dyDescent="0.25">
      <c r="B18" s="251" t="s">
        <v>684</v>
      </c>
      <c r="C18" s="255"/>
      <c r="D18" s="258">
        <f t="shared" ca="1" si="5"/>
        <v>0.30026200253065077</v>
      </c>
      <c r="E18" s="258">
        <f t="shared" ca="1" si="5"/>
        <v>0.30026200253065077</v>
      </c>
      <c r="F18" s="258">
        <f t="shared" ca="1" si="5"/>
        <v>0.30026200253065077</v>
      </c>
      <c r="G18" s="258">
        <f t="shared" ca="1" si="5"/>
        <v>0.30026200253065077</v>
      </c>
      <c r="H18" s="258">
        <f t="shared" ca="1" si="5"/>
        <v>0.30026200253065077</v>
      </c>
      <c r="I18" s="259"/>
      <c r="J18" s="259"/>
      <c r="K18" s="259"/>
      <c r="L18" s="255"/>
      <c r="M18" s="260">
        <f ca="1">M75 / M$26</f>
        <v>0.53357295593304888</v>
      </c>
      <c r="N18" s="260">
        <f ca="1">N75 / N$26</f>
        <v>0.20563130068131774</v>
      </c>
      <c r="O18" s="260">
        <f ca="1">O75 / O$26</f>
        <v>0.21405626938413824</v>
      </c>
      <c r="P18" s="260">
        <f ca="1">P75 / P$26</f>
        <v>0.24778748412409821</v>
      </c>
      <c r="Q18" s="255"/>
      <c r="R18" s="255"/>
      <c r="S18" s="255"/>
      <c r="AG18"/>
      <c r="AH18"/>
      <c r="AI18"/>
      <c r="AJ18"/>
      <c r="AK18"/>
      <c r="AL18"/>
    </row>
    <row r="19" spans="2:38" hidden="1" outlineLevel="2" x14ac:dyDescent="0.25">
      <c r="B19" s="251" t="s">
        <v>687</v>
      </c>
      <c r="C19" s="255"/>
      <c r="D19" s="258">
        <f t="shared" ca="1" si="5"/>
        <v>0.12163888028341438</v>
      </c>
      <c r="E19" s="258">
        <f t="shared" ca="1" si="5"/>
        <v>0.12163888028341438</v>
      </c>
      <c r="F19" s="258">
        <f t="shared" ca="1" si="5"/>
        <v>0.12163888028341438</v>
      </c>
      <c r="G19" s="258">
        <f t="shared" ca="1" si="5"/>
        <v>0.12163888028341438</v>
      </c>
      <c r="H19" s="258">
        <f t="shared" ca="1" si="5"/>
        <v>0.12163888028341438</v>
      </c>
      <c r="I19" s="259"/>
      <c r="J19" s="259"/>
      <c r="K19" s="259"/>
      <c r="L19" s="255"/>
      <c r="M19" s="260">
        <f ca="1">M86 / M$26</f>
        <v>0.16473560648610466</v>
      </c>
      <c r="N19" s="260">
        <f ca="1">N86 / N$26</f>
        <v>0.12621535781861348</v>
      </c>
      <c r="O19" s="260">
        <f ca="1">O86 / O$26</f>
        <v>8.7742207129234931E-2</v>
      </c>
      <c r="P19" s="260">
        <f ca="1">P86 / P$26</f>
        <v>0.10786234969970446</v>
      </c>
      <c r="Q19" s="255"/>
      <c r="R19" s="255"/>
      <c r="S19" s="255"/>
      <c r="AG19"/>
      <c r="AH19"/>
      <c r="AI19"/>
      <c r="AJ19"/>
      <c r="AK19"/>
      <c r="AL19"/>
    </row>
    <row r="20" spans="2:38" customFormat="1" hidden="1" outlineLevel="1" collapsed="1" x14ac:dyDescent="0.25">
      <c r="B20" s="255"/>
      <c r="C20" s="255"/>
      <c r="D20" s="255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AH20" s="135"/>
    </row>
    <row r="21" spans="2:38" hidden="1" outlineLevel="2" x14ac:dyDescent="0.25">
      <c r="B21" s="251" t="str">
        <f>B103 &amp; " - Trends (reg based)"</f>
        <v>Additional paid-in capital - Trends (reg based)</v>
      </c>
      <c r="C21" s="255"/>
      <c r="D21" s="260">
        <f t="shared" ref="D21:H21" ca="1" si="6">$M21</f>
        <v>0.12475774510187677</v>
      </c>
      <c r="E21" s="260">
        <f t="shared" ca="1" si="6"/>
        <v>0.12475774510187677</v>
      </c>
      <c r="F21" s="260">
        <f t="shared" ca="1" si="6"/>
        <v>0.12475774510187677</v>
      </c>
      <c r="G21" s="260">
        <f t="shared" ca="1" si="6"/>
        <v>0.12475774510187677</v>
      </c>
      <c r="H21" s="260">
        <f t="shared" ca="1" si="6"/>
        <v>0.12475774510187677</v>
      </c>
      <c r="I21" s="266">
        <f ca="1">SLOPE($M21:$V21, $M$10:$V$10)</f>
        <v>4.3690298727306418E-5</v>
      </c>
      <c r="J21" s="267">
        <f ca="1">INTERCEPT($M21:$V21, $M$10:$V$10)</f>
        <v>-1.7887597329636618</v>
      </c>
      <c r="K21" s="268">
        <f ca="1">RSQ($M21:$V21, $M$10:$V$10)</f>
        <v>0.87078202948223193</v>
      </c>
      <c r="L21" s="255"/>
      <c r="M21" s="260">
        <f ca="1">M103 / M26</f>
        <v>0.12475774510187677</v>
      </c>
      <c r="N21" s="260">
        <f t="shared" ref="N21:P21" ca="1" si="7">N103 / N26</f>
        <v>0.1206907029439086</v>
      </c>
      <c r="O21" s="260">
        <f t="shared" ca="1" si="7"/>
        <v>8.6300522597742846E-2</v>
      </c>
      <c r="P21" s="260">
        <f t="shared" ca="1" si="7"/>
        <v>8.2862184098752553E-2</v>
      </c>
      <c r="Q21" s="255"/>
      <c r="R21" s="255"/>
      <c r="S21" s="255"/>
      <c r="AH21" s="131"/>
    </row>
    <row r="22" spans="2:38" hidden="1" outlineLevel="1" collapsed="1" x14ac:dyDescent="0.25">
      <c r="B22" s="58"/>
      <c r="C22" s="255"/>
      <c r="L22" s="255"/>
      <c r="Q22" s="255"/>
      <c r="R22" s="255"/>
      <c r="S22" s="255"/>
      <c r="AH22" s="131"/>
    </row>
    <row r="23" spans="2:38" s="35" customFormat="1" ht="15.95" customHeight="1" collapsed="1" x14ac:dyDescent="0.25">
      <c r="B23" s="32" t="s">
        <v>231</v>
      </c>
      <c r="C23" s="269"/>
      <c r="D23" s="44" t="s">
        <v>232</v>
      </c>
      <c r="E23" s="44"/>
      <c r="F23" s="34"/>
      <c r="G23" s="34"/>
      <c r="H23" s="34"/>
      <c r="I23" s="34"/>
      <c r="J23" s="34"/>
      <c r="K23" s="34"/>
      <c r="L23" s="269"/>
      <c r="M23" s="34" t="s">
        <v>233</v>
      </c>
      <c r="N23" s="34"/>
      <c r="O23" s="34"/>
      <c r="P23" s="34"/>
      <c r="Q23" s="34"/>
      <c r="R23" s="255"/>
      <c r="S23" s="255"/>
      <c r="T23"/>
      <c r="U23"/>
      <c r="V23"/>
      <c r="W23"/>
      <c r="X23"/>
      <c r="Y23"/>
    </row>
    <row r="24" spans="2:38" s="40" customFormat="1" ht="15.95" customHeight="1" x14ac:dyDescent="0.25">
      <c r="B24" s="36" t="s">
        <v>234</v>
      </c>
      <c r="C24" s="252"/>
      <c r="D24" s="38">
        <f t="shared" ref="D24:F24" si="8">EDATE(E24, 12)</f>
        <v>45689</v>
      </c>
      <c r="E24" s="38">
        <f t="shared" si="8"/>
        <v>45323</v>
      </c>
      <c r="F24" s="38">
        <f t="shared" si="8"/>
        <v>44958</v>
      </c>
      <c r="G24" s="38">
        <f>EDATE(H24, 12)</f>
        <v>44593</v>
      </c>
      <c r="H24" s="38">
        <f>EDATE(M24, 12)</f>
        <v>44228</v>
      </c>
      <c r="I24" s="38"/>
      <c r="J24" s="38"/>
      <c r="K24" s="38"/>
      <c r="L24" s="252"/>
      <c r="M24" s="38">
        <v>43862</v>
      </c>
      <c r="N24" s="38">
        <v>43498</v>
      </c>
      <c r="O24" s="38">
        <v>43134</v>
      </c>
      <c r="P24" s="38">
        <v>42763</v>
      </c>
      <c r="Q24" s="38">
        <v>42399</v>
      </c>
      <c r="R24" s="255"/>
      <c r="S24" s="255"/>
      <c r="T24"/>
      <c r="U24"/>
      <c r="V24"/>
      <c r="W24"/>
      <c r="X24"/>
      <c r="Y24"/>
    </row>
    <row r="25" spans="2:38" s="22" customFormat="1" x14ac:dyDescent="0.25">
      <c r="B25" s="270" t="str">
        <f>GIII!$B$31</f>
        <v xml:space="preserve">Income Statement </v>
      </c>
      <c r="C25" s="255"/>
      <c r="D25" s="271"/>
      <c r="E25" s="271"/>
      <c r="F25" s="271"/>
      <c r="G25" s="271"/>
      <c r="H25" s="271"/>
      <c r="I25" s="271"/>
      <c r="J25" s="271"/>
      <c r="K25" s="271"/>
      <c r="L25" s="255"/>
      <c r="M25" s="271"/>
      <c r="N25" s="271"/>
      <c r="O25" s="271"/>
      <c r="P25" s="271"/>
      <c r="Q25" s="271"/>
      <c r="R25" s="255"/>
      <c r="S25" s="255"/>
      <c r="T25" s="384">
        <v>2020</v>
      </c>
      <c r="U25" s="383">
        <f>T25 - 1</f>
        <v>2019</v>
      </c>
      <c r="V25" s="383">
        <f t="shared" ref="V25:W25" si="9">U25 - 1</f>
        <v>2018</v>
      </c>
      <c r="W25" s="383">
        <f t="shared" si="9"/>
        <v>2017</v>
      </c>
      <c r="X25"/>
      <c r="Y25" s="54">
        <v>2020</v>
      </c>
      <c r="Z25" s="54">
        <v>2019</v>
      </c>
      <c r="AA25" s="54">
        <v>2018</v>
      </c>
      <c r="AB25" s="54">
        <v>2017</v>
      </c>
      <c r="AC25" s="54"/>
    </row>
    <row r="26" spans="2:38" x14ac:dyDescent="0.25">
      <c r="B26" s="143" t="s">
        <v>846</v>
      </c>
      <c r="C26" s="255"/>
      <c r="D26" s="120">
        <f ca="1">ROUND(E26 * (1 + D11), -3)</f>
        <v>1524000</v>
      </c>
      <c r="E26" s="120">
        <f ca="1">ROUND(F26 * (1 + E11), -3)</f>
        <v>1518000</v>
      </c>
      <c r="F26" s="120">
        <f ca="1">ROUND(G26 * (1 + F11), -3)</f>
        <v>1512000</v>
      </c>
      <c r="G26" s="120">
        <f ca="1">ROUND(H26 * (1 + G11), -3)</f>
        <v>1506000</v>
      </c>
      <c r="H26" s="120">
        <f ca="1">T26</f>
        <v>1500032.9225940967</v>
      </c>
      <c r="L26" s="255"/>
      <c r="M26" s="25">
        <f t="shared" ref="M26:Q41" ca="1" si="10">SUMIFS(INDIRECT("'" &amp; $B$2 &amp; "'!" &amp; M$2), INDIRECT("'" &amp; $B$2 &amp; "'!$A:$A"), $B26)</f>
        <v>2197066</v>
      </c>
      <c r="N26" s="25">
        <f t="shared" ca="1" si="10"/>
        <v>2188553</v>
      </c>
      <c r="O26" s="25">
        <f t="shared" ca="1" si="10"/>
        <v>2907016</v>
      </c>
      <c r="P26" s="25">
        <f t="shared" ca="1" si="10"/>
        <v>2868341</v>
      </c>
      <c r="Q26" s="25">
        <f t="shared" ca="1" si="10"/>
        <v>3022234</v>
      </c>
      <c r="R26" s="255"/>
      <c r="S26" s="255"/>
      <c r="T26" s="382">
        <f ca="1">Y26 / (1 - AVERAGE(U26:W26))</f>
        <v>1500032.9225940967</v>
      </c>
      <c r="U26" s="381">
        <f ca="1">(N26 - Z26) / N26</f>
        <v>0.30571158203616727</v>
      </c>
      <c r="V26" s="381">
        <f ca="1">(O26 - AA26) / O26</f>
        <v>0.30790886599867356</v>
      </c>
      <c r="W26" s="381">
        <f ca="1">(P26 - AB26) / P26</f>
        <v>0.31087935499998082</v>
      </c>
      <c r="Y26" s="121">
        <v>1037772.8754327665</v>
      </c>
      <c r="Z26" s="121">
        <v>1519487</v>
      </c>
      <c r="AA26" s="121">
        <v>2011920</v>
      </c>
      <c r="AB26" s="121">
        <v>1976633</v>
      </c>
      <c r="AC26" s="121"/>
    </row>
    <row r="27" spans="2:38" x14ac:dyDescent="0.25">
      <c r="B27" s="143" t="s">
        <v>949</v>
      </c>
      <c r="C27" s="255"/>
      <c r="D27" s="25">
        <f ca="1">ROUND(D26 * D12, -3)</f>
        <v>787000</v>
      </c>
      <c r="E27" s="25">
        <f ca="1">ROUND(E26 * E12, -3)</f>
        <v>783000</v>
      </c>
      <c r="F27" s="25">
        <f ca="1">ROUND(F26 * F12, -3)</f>
        <v>780000</v>
      </c>
      <c r="G27" s="25">
        <f ca="1">ROUND(G26 * G12, -3)</f>
        <v>777000</v>
      </c>
      <c r="H27" s="25">
        <f ca="1">ROUND(H26 * H12, -3)</f>
        <v>774000</v>
      </c>
      <c r="L27" s="255"/>
      <c r="M27" s="25">
        <f t="shared" ca="1" si="10"/>
        <v>1133951</v>
      </c>
      <c r="N27" s="25">
        <f t="shared" ca="1" si="10"/>
        <v>1141497</v>
      </c>
      <c r="O27" s="25">
        <f t="shared" ca="1" si="10"/>
        <v>1490894</v>
      </c>
      <c r="P27" s="25">
        <f t="shared" ca="1" si="10"/>
        <v>1450815</v>
      </c>
      <c r="Q27" s="25">
        <f t="shared" ca="1" si="10"/>
        <v>1578768</v>
      </c>
      <c r="R27" s="255"/>
      <c r="S27" s="255"/>
      <c r="U27" s="385">
        <f ca="1">AVERAGE(U26:W26)</f>
        <v>0.30816660101160726</v>
      </c>
      <c r="Z27"/>
    </row>
    <row r="28" spans="2:38" s="31" customFormat="1" x14ac:dyDescent="0.25">
      <c r="B28" s="60" t="s">
        <v>950</v>
      </c>
      <c r="C28" s="272"/>
      <c r="D28" s="61">
        <f t="shared" ref="D28" ca="1" si="11">D26 - D27</f>
        <v>737000</v>
      </c>
      <c r="E28" s="61">
        <f t="shared" ref="E28:H28" ca="1" si="12">E26 - E27</f>
        <v>735000</v>
      </c>
      <c r="F28" s="61">
        <f t="shared" ca="1" si="12"/>
        <v>732000</v>
      </c>
      <c r="G28" s="61">
        <f t="shared" ca="1" si="12"/>
        <v>729000</v>
      </c>
      <c r="H28" s="61">
        <f t="shared" ca="1" si="12"/>
        <v>726032.92259409674</v>
      </c>
      <c r="I28" s="61"/>
      <c r="J28" s="61"/>
      <c r="K28" s="61"/>
      <c r="L28" s="272"/>
      <c r="M28" s="61">
        <f ca="1">M26 - M27</f>
        <v>1063115</v>
      </c>
      <c r="N28" s="61">
        <f t="shared" ref="N28:Q28" ca="1" si="13">N26 - N27</f>
        <v>1047056</v>
      </c>
      <c r="O28" s="61">
        <f t="shared" ca="1" si="13"/>
        <v>1416122</v>
      </c>
      <c r="P28" s="61">
        <f t="shared" ca="1" si="13"/>
        <v>1417526</v>
      </c>
      <c r="Q28" s="61">
        <f t="shared" ca="1" si="13"/>
        <v>1443466</v>
      </c>
      <c r="R28" s="255"/>
      <c r="S28" s="255"/>
      <c r="T28"/>
      <c r="U28"/>
      <c r="V28"/>
      <c r="W28"/>
      <c r="X28"/>
      <c r="Y28"/>
      <c r="Z28"/>
    </row>
    <row r="29" spans="2:38" x14ac:dyDescent="0.25">
      <c r="B29" s="143" t="s">
        <v>951</v>
      </c>
      <c r="C29" s="255"/>
      <c r="D29" s="25">
        <f ca="1">ROUND(D13 * D26, -3)</f>
        <v>670000</v>
      </c>
      <c r="E29" s="25">
        <f ca="1">ROUND(E13 * E26, -3)</f>
        <v>668000</v>
      </c>
      <c r="F29" s="25">
        <f ca="1">ROUND(F13 * F26, -3)</f>
        <v>665000</v>
      </c>
      <c r="G29" s="25">
        <f ca="1">ROUND(G13 * G26, -3)</f>
        <v>662000</v>
      </c>
      <c r="H29" s="25">
        <f ca="1">ROUND(H13 * H26, -3)</f>
        <v>660000</v>
      </c>
      <c r="L29" s="255"/>
      <c r="M29" s="25">
        <f t="shared" ca="1" si="10"/>
        <v>966423</v>
      </c>
      <c r="N29" s="25">
        <f t="shared" ca="1" si="10"/>
        <v>962076</v>
      </c>
      <c r="O29" s="25">
        <f t="shared" ca="1" si="10"/>
        <v>1321319</v>
      </c>
      <c r="P29" s="25">
        <f t="shared" ca="1" si="10"/>
        <v>1276368</v>
      </c>
      <c r="Q29" s="25">
        <f t="shared" ca="1" si="10"/>
        <v>1284322</v>
      </c>
      <c r="R29" s="255"/>
      <c r="S29" s="255"/>
    </row>
    <row r="30" spans="2:38" x14ac:dyDescent="0.25">
      <c r="B30" s="143" t="s">
        <v>952</v>
      </c>
      <c r="C30" s="255"/>
      <c r="D30" s="25">
        <v>0</v>
      </c>
      <c r="E30" s="25">
        <v>0</v>
      </c>
      <c r="F30" s="25">
        <v>0</v>
      </c>
      <c r="G30" s="25">
        <v>0</v>
      </c>
      <c r="H30" s="25">
        <v>0</v>
      </c>
      <c r="L30" s="255"/>
      <c r="M30" s="25">
        <f t="shared" ca="1" si="10"/>
        <v>0</v>
      </c>
      <c r="N30" s="25">
        <f t="shared" ca="1" si="10"/>
        <v>0</v>
      </c>
      <c r="O30" s="25">
        <f t="shared" ca="1" si="10"/>
        <v>182211</v>
      </c>
      <c r="P30" s="25">
        <f t="shared" ca="1" si="10"/>
        <v>0</v>
      </c>
      <c r="Q30" s="25">
        <f t="shared" ca="1" si="10"/>
        <v>0</v>
      </c>
      <c r="R30" s="255"/>
      <c r="S30" s="255"/>
    </row>
    <row r="31" spans="2:38" x14ac:dyDescent="0.25">
      <c r="B31" s="143" t="s">
        <v>953</v>
      </c>
      <c r="C31" s="255"/>
      <c r="D31" s="25">
        <f t="shared" ref="D31:G31" ca="1" si="14">_xlfn.NORM.INV(RAND(), AVERAGE($M31:$Q31), _xlfn.STDEV.S($M31:$Q31))</f>
        <v>5808.5896266343289</v>
      </c>
      <c r="E31" s="25">
        <f t="shared" ca="1" si="14"/>
        <v>15278.185242463405</v>
      </c>
      <c r="F31" s="25">
        <f t="shared" ca="1" si="14"/>
        <v>1997.4436790360969</v>
      </c>
      <c r="G31" s="25">
        <f t="shared" ca="1" si="14"/>
        <v>-3774.1341796148645</v>
      </c>
      <c r="H31" s="25">
        <f ca="1">_xlfn.NORM.INV(RAND(), AVERAGE($M31:$Q31), _xlfn.STDEV.S($M31:$Q31))</f>
        <v>9296.395774127237</v>
      </c>
      <c r="L31" s="255"/>
      <c r="M31" s="25">
        <f t="shared" ca="1" si="10"/>
        <v>13374</v>
      </c>
      <c r="N31" s="25">
        <f t="shared" ca="1" si="10"/>
        <v>3163</v>
      </c>
      <c r="O31" s="25">
        <f t="shared" ca="1" si="10"/>
        <v>8841</v>
      </c>
      <c r="P31" s="25">
        <f t="shared" ca="1" si="10"/>
        <v>802</v>
      </c>
      <c r="Q31" s="25">
        <f t="shared" ca="1" si="10"/>
        <v>7893</v>
      </c>
      <c r="R31" s="255"/>
      <c r="S31" s="255"/>
    </row>
    <row r="32" spans="2:38" s="31" customFormat="1" x14ac:dyDescent="0.25">
      <c r="B32" s="60" t="s">
        <v>954</v>
      </c>
      <c r="C32" s="272"/>
      <c r="D32" s="61">
        <f ca="1">D28 - SUM(D29:D31)</f>
        <v>61191.410373365623</v>
      </c>
      <c r="E32" s="61">
        <f ca="1">E28 - SUM(E29:E31)</f>
        <v>51721.814757536631</v>
      </c>
      <c r="F32" s="61">
        <f t="shared" ref="F32:H32" ca="1" si="15">F28 - SUM(F29:F31)</f>
        <v>65002.556320963893</v>
      </c>
      <c r="G32" s="61">
        <f t="shared" ca="1" si="15"/>
        <v>70774.134179614834</v>
      </c>
      <c r="H32" s="61">
        <f t="shared" ca="1" si="15"/>
        <v>56736.526819969527</v>
      </c>
      <c r="I32" s="61"/>
      <c r="J32" s="61"/>
      <c r="K32" s="61"/>
      <c r="L32" s="272"/>
      <c r="M32" s="61">
        <f ca="1">M28 - SUM(M29:M31)</f>
        <v>83318</v>
      </c>
      <c r="N32" s="61">
        <f t="shared" ref="N32:Q32" ca="1" si="16">N28 - SUM(N29:N31)</f>
        <v>81817</v>
      </c>
      <c r="O32" s="61">
        <f t="shared" ca="1" si="16"/>
        <v>-96249</v>
      </c>
      <c r="P32" s="61">
        <f t="shared" ca="1" si="16"/>
        <v>140356</v>
      </c>
      <c r="Q32" s="61">
        <f t="shared" ca="1" si="16"/>
        <v>151251</v>
      </c>
      <c r="R32" s="255"/>
      <c r="S32" s="255"/>
      <c r="T32"/>
      <c r="U32"/>
      <c r="V32"/>
      <c r="W32"/>
      <c r="X32"/>
      <c r="Y32"/>
      <c r="Z32"/>
    </row>
    <row r="33" spans="2:26" x14ac:dyDescent="0.25">
      <c r="B33" s="143" t="s">
        <v>955</v>
      </c>
      <c r="C33" s="255"/>
      <c r="D33" s="25">
        <f ca="1">$M33</f>
        <v>0</v>
      </c>
      <c r="E33" s="25">
        <f ca="1">$M33</f>
        <v>0</v>
      </c>
      <c r="F33" s="25">
        <f ca="1">$M33</f>
        <v>0</v>
      </c>
      <c r="G33" s="25">
        <f ca="1">$M33</f>
        <v>0</v>
      </c>
      <c r="H33" s="25">
        <f ca="1">$M33</f>
        <v>0</v>
      </c>
      <c r="L33" s="255"/>
      <c r="M33" s="25">
        <f t="shared" ref="M33:Q36" ca="1" si="17">SUMIFS(INDIRECT("'" &amp; $B$2 &amp; "'!" &amp; M$2), INDIRECT("'" &amp; $B$2 &amp; "'!$A:$A"), $B33)</f>
        <v>0</v>
      </c>
      <c r="N33" s="25">
        <f t="shared" ca="1" si="17"/>
        <v>0</v>
      </c>
      <c r="O33" s="25">
        <f t="shared" ca="1" si="17"/>
        <v>0</v>
      </c>
      <c r="P33" s="25">
        <f t="shared" ca="1" si="17"/>
        <v>12297</v>
      </c>
      <c r="Q33" s="25">
        <f t="shared" ca="1" si="17"/>
        <v>0</v>
      </c>
      <c r="R33" s="255"/>
      <c r="S33" s="255"/>
    </row>
    <row r="34" spans="2:26" x14ac:dyDescent="0.25">
      <c r="B34" s="143" t="s">
        <v>956</v>
      </c>
      <c r="C34" s="255"/>
      <c r="D34" s="25">
        <f t="shared" ref="D34:H39" ca="1" si="18">$M34</f>
        <v>0</v>
      </c>
      <c r="E34" s="25">
        <f t="shared" ca="1" si="18"/>
        <v>0</v>
      </c>
      <c r="F34" s="25">
        <f t="shared" ca="1" si="18"/>
        <v>0</v>
      </c>
      <c r="G34" s="25">
        <f t="shared" ca="1" si="18"/>
        <v>0</v>
      </c>
      <c r="H34" s="25">
        <f t="shared" ca="1" si="18"/>
        <v>0</v>
      </c>
      <c r="L34" s="255"/>
      <c r="M34" s="25">
        <f t="shared" ca="1" si="17"/>
        <v>0</v>
      </c>
      <c r="N34" s="25">
        <f t="shared" ca="1" si="17"/>
        <v>0</v>
      </c>
      <c r="O34" s="25">
        <f t="shared" ca="1" si="17"/>
        <v>0</v>
      </c>
      <c r="P34" s="25">
        <f t="shared" ca="1" si="17"/>
        <v>2404</v>
      </c>
      <c r="Q34" s="25">
        <f t="shared" ca="1" si="17"/>
        <v>4685</v>
      </c>
      <c r="R34" s="255"/>
      <c r="S34" s="255"/>
    </row>
    <row r="35" spans="2:26" x14ac:dyDescent="0.25">
      <c r="B35" s="143" t="s">
        <v>957</v>
      </c>
      <c r="C35" s="255"/>
      <c r="D35" s="25">
        <f t="shared" ca="1" si="18"/>
        <v>0</v>
      </c>
      <c r="E35" s="25">
        <f t="shared" ca="1" si="18"/>
        <v>0</v>
      </c>
      <c r="F35" s="25">
        <f t="shared" ca="1" si="18"/>
        <v>0</v>
      </c>
      <c r="G35" s="25">
        <f t="shared" ca="1" si="18"/>
        <v>0</v>
      </c>
      <c r="H35" s="25">
        <f t="shared" ca="1" si="18"/>
        <v>0</v>
      </c>
      <c r="L35" s="255"/>
      <c r="M35" s="25">
        <f t="shared" ca="1" si="17"/>
        <v>0</v>
      </c>
      <c r="N35" s="25">
        <f t="shared" ca="1" si="17"/>
        <v>597</v>
      </c>
      <c r="O35" s="25">
        <f t="shared" ca="1" si="17"/>
        <v>0</v>
      </c>
      <c r="P35" s="25">
        <f t="shared" ca="1" si="17"/>
        <v>0</v>
      </c>
      <c r="Q35" s="25">
        <f t="shared" ca="1" si="17"/>
        <v>0</v>
      </c>
      <c r="R35" s="255"/>
      <c r="S35" s="255"/>
    </row>
    <row r="36" spans="2:26" x14ac:dyDescent="0.25">
      <c r="B36" s="143" t="s">
        <v>958</v>
      </c>
      <c r="C36" s="255"/>
      <c r="D36" s="25">
        <f t="shared" ca="1" si="18"/>
        <v>395</v>
      </c>
      <c r="E36" s="25">
        <f t="shared" ca="1" si="18"/>
        <v>395</v>
      </c>
      <c r="F36" s="25">
        <f t="shared" ca="1" si="18"/>
        <v>395</v>
      </c>
      <c r="G36" s="25">
        <f t="shared" ca="1" si="18"/>
        <v>395</v>
      </c>
      <c r="H36" s="25">
        <f ca="1">$M36</f>
        <v>395</v>
      </c>
      <c r="L36" s="255"/>
      <c r="M36" s="25">
        <f ca="1">SUMIFS(INDIRECT("'" &amp; $B$2 &amp; "'!" &amp; M$2), INDIRECT("'" &amp; $B$2 &amp; "'!$A:$A"), $B36)</f>
        <v>395</v>
      </c>
      <c r="N36" s="25">
        <f t="shared" ca="1" si="17"/>
        <v>380</v>
      </c>
      <c r="O36" s="25">
        <f t="shared" ca="1" si="17"/>
        <v>0</v>
      </c>
      <c r="P36" s="25">
        <f t="shared" ca="1" si="17"/>
        <v>0</v>
      </c>
      <c r="Q36" s="25">
        <f t="shared" ca="1" si="17"/>
        <v>0</v>
      </c>
      <c r="R36" s="255"/>
      <c r="S36" s="255"/>
    </row>
    <row r="37" spans="2:26" x14ac:dyDescent="0.25">
      <c r="B37" s="253" t="s">
        <v>243</v>
      </c>
      <c r="C37" s="255"/>
      <c r="D37" s="25">
        <f t="shared" ca="1" si="18"/>
        <v>3339</v>
      </c>
      <c r="E37" s="25">
        <f t="shared" ca="1" si="18"/>
        <v>3339</v>
      </c>
      <c r="F37" s="25">
        <f t="shared" ca="1" si="18"/>
        <v>3339</v>
      </c>
      <c r="G37" s="25">
        <f t="shared" ca="1" si="18"/>
        <v>3339</v>
      </c>
      <c r="H37" s="25">
        <f t="shared" ca="1" si="18"/>
        <v>3339</v>
      </c>
      <c r="L37" s="255"/>
      <c r="M37" s="25">
        <f t="shared" ca="1" si="10"/>
        <v>3339</v>
      </c>
      <c r="N37" s="25">
        <f t="shared" ca="1" si="10"/>
        <v>4115</v>
      </c>
      <c r="O37" s="25">
        <f t="shared" ca="1" si="10"/>
        <v>5420</v>
      </c>
      <c r="P37" s="25">
        <f t="shared" ca="1" si="10"/>
        <v>5294</v>
      </c>
      <c r="Q37" s="25">
        <f t="shared" ca="1" si="10"/>
        <v>4414</v>
      </c>
      <c r="R37" s="255"/>
      <c r="S37" s="255"/>
    </row>
    <row r="38" spans="2:26" x14ac:dyDescent="0.25">
      <c r="B38" s="253" t="s">
        <v>449</v>
      </c>
      <c r="C38" s="255"/>
      <c r="D38" s="25">
        <f t="shared" ca="1" si="18"/>
        <v>2061</v>
      </c>
      <c r="E38" s="25">
        <f t="shared" ca="1" si="18"/>
        <v>2061</v>
      </c>
      <c r="F38" s="25">
        <f t="shared" ca="1" si="18"/>
        <v>2061</v>
      </c>
      <c r="G38" s="25">
        <f t="shared" ca="1" si="18"/>
        <v>2061</v>
      </c>
      <c r="H38" s="25">
        <f t="shared" ca="1" si="18"/>
        <v>2061</v>
      </c>
      <c r="L38" s="255"/>
      <c r="M38" s="25">
        <f t="shared" ca="1" si="10"/>
        <v>2061</v>
      </c>
      <c r="N38" s="25">
        <f t="shared" ca="1" si="10"/>
        <v>774</v>
      </c>
      <c r="O38" s="25">
        <f t="shared" ca="1" si="10"/>
        <v>8</v>
      </c>
      <c r="P38" s="25">
        <f t="shared" ca="1" si="10"/>
        <v>47</v>
      </c>
      <c r="Q38" s="25">
        <f t="shared" ca="1" si="10"/>
        <v>11</v>
      </c>
      <c r="R38" s="255"/>
      <c r="S38" s="255"/>
    </row>
    <row r="39" spans="2:26" s="119" customFormat="1" x14ac:dyDescent="0.25">
      <c r="B39" s="116" t="s">
        <v>959</v>
      </c>
      <c r="C39" s="273"/>
      <c r="D39" s="118">
        <f t="shared" ca="1" si="18"/>
        <v>1278</v>
      </c>
      <c r="E39" s="118">
        <f t="shared" ca="1" si="18"/>
        <v>1278</v>
      </c>
      <c r="F39" s="118">
        <f t="shared" ca="1" si="18"/>
        <v>1278</v>
      </c>
      <c r="G39" s="118">
        <f t="shared" ca="1" si="18"/>
        <v>1278</v>
      </c>
      <c r="H39" s="118">
        <f t="shared" ca="1" si="18"/>
        <v>1278</v>
      </c>
      <c r="I39" s="118"/>
      <c r="J39" s="118"/>
      <c r="K39" s="118"/>
      <c r="L39" s="273"/>
      <c r="M39" s="118">
        <f t="shared" ca="1" si="10"/>
        <v>1278</v>
      </c>
      <c r="N39" s="118">
        <f t="shared" ca="1" si="10"/>
        <v>3341</v>
      </c>
      <c r="O39" s="118">
        <f t="shared" ca="1" si="10"/>
        <v>5412</v>
      </c>
      <c r="P39" s="118">
        <f t="shared" ca="1" si="10"/>
        <v>5247</v>
      </c>
      <c r="Q39" s="118">
        <f t="shared" ca="1" si="10"/>
        <v>4403</v>
      </c>
      <c r="R39" s="255"/>
      <c r="S39" s="255"/>
      <c r="T39"/>
      <c r="U39"/>
      <c r="V39"/>
      <c r="W39"/>
      <c r="X39"/>
      <c r="Y39"/>
    </row>
    <row r="40" spans="2:26" s="31" customFormat="1" x14ac:dyDescent="0.25">
      <c r="B40" s="60" t="s">
        <v>960</v>
      </c>
      <c r="C40" s="272"/>
      <c r="D40" s="61">
        <f t="shared" ref="D40" ca="1" si="19">D32 +D36 +D39</f>
        <v>62864.410373365623</v>
      </c>
      <c r="E40" s="61">
        <f t="shared" ref="E40:H40" ca="1" si="20">E32 +E36 +E39</f>
        <v>53394.814757536631</v>
      </c>
      <c r="F40" s="61">
        <f t="shared" ca="1" si="20"/>
        <v>66675.556320963893</v>
      </c>
      <c r="G40" s="61">
        <f t="shared" ca="1" si="20"/>
        <v>72447.134179614834</v>
      </c>
      <c r="H40" s="61">
        <f t="shared" ca="1" si="20"/>
        <v>58409.526819969527</v>
      </c>
      <c r="I40" s="61"/>
      <c r="J40" s="61"/>
      <c r="K40" s="61"/>
      <c r="L40" s="272"/>
      <c r="M40" s="61">
        <f ca="1">M32 +M36 +M39</f>
        <v>84991</v>
      </c>
      <c r="N40" s="61">
        <f ca="1">N32 +N36 +N39</f>
        <v>85538</v>
      </c>
      <c r="O40" s="61">
        <f ca="1">O32 +O36 +O39</f>
        <v>-90837</v>
      </c>
      <c r="P40" s="61">
        <f ca="1">P32 +P36 +P39</f>
        <v>145603</v>
      </c>
      <c r="Q40" s="61">
        <f ca="1">Q32 +Q36 +Q39</f>
        <v>155654</v>
      </c>
      <c r="R40" s="255"/>
      <c r="S40" s="255"/>
      <c r="T40"/>
      <c r="U40"/>
      <c r="V40"/>
      <c r="W40"/>
      <c r="X40"/>
      <c r="Y40"/>
      <c r="Z40"/>
    </row>
    <row r="41" spans="2:26" x14ac:dyDescent="0.25">
      <c r="B41" s="143" t="s">
        <v>453</v>
      </c>
      <c r="C41" s="255"/>
      <c r="D41" s="25">
        <f ca="1">D40 * D15</f>
        <v>15294.681527461194</v>
      </c>
      <c r="E41" s="25">
        <f ca="1">E40 * E15</f>
        <v>12990.763487385046</v>
      </c>
      <c r="F41" s="25">
        <f ca="1">F40 * F15</f>
        <v>16221.919422114004</v>
      </c>
      <c r="G41" s="25">
        <f ca="1">G40 * G15</f>
        <v>17626.123243238409</v>
      </c>
      <c r="H41" s="25">
        <f ca="1">H40 * H15</f>
        <v>14210.824623587554</v>
      </c>
      <c r="L41" s="255"/>
      <c r="M41" s="25">
        <f t="shared" ca="1" si="10"/>
        <v>20678</v>
      </c>
      <c r="N41" s="25">
        <f t="shared" ca="1" si="10"/>
        <v>27035</v>
      </c>
      <c r="O41" s="25">
        <f t="shared" ca="1" si="10"/>
        <v>9769</v>
      </c>
      <c r="P41" s="25">
        <f t="shared" ca="1" si="10"/>
        <v>53555</v>
      </c>
      <c r="Q41" s="25">
        <f t="shared" ca="1" si="10"/>
        <v>56152</v>
      </c>
      <c r="R41" s="255"/>
      <c r="S41" s="255"/>
      <c r="Z41"/>
    </row>
    <row r="42" spans="2:26" s="31" customFormat="1" x14ac:dyDescent="0.25">
      <c r="B42" s="60" t="s">
        <v>961</v>
      </c>
      <c r="C42" s="272"/>
      <c r="D42" s="61">
        <f t="shared" ref="D42" ca="1" si="21">D40 - D41</f>
        <v>47569.728845904428</v>
      </c>
      <c r="E42" s="61">
        <f t="shared" ref="E42:H42" ca="1" si="22">E40 - E41</f>
        <v>40404.051270151584</v>
      </c>
      <c r="F42" s="61">
        <f t="shared" ca="1" si="22"/>
        <v>50453.636898849887</v>
      </c>
      <c r="G42" s="61">
        <f t="shared" ca="1" si="22"/>
        <v>54821.01093637642</v>
      </c>
      <c r="H42" s="61">
        <f t="shared" ca="1" si="22"/>
        <v>44198.702196381972</v>
      </c>
      <c r="I42" s="61"/>
      <c r="J42" s="61"/>
      <c r="K42" s="61"/>
      <c r="L42" s="272"/>
      <c r="M42" s="61">
        <f ca="1">M40 - M41</f>
        <v>64313</v>
      </c>
      <c r="N42" s="61">
        <f t="shared" ref="N42:Q42" ca="1" si="23">N40 - N41</f>
        <v>58503</v>
      </c>
      <c r="O42" s="61">
        <f t="shared" ca="1" si="23"/>
        <v>-100606</v>
      </c>
      <c r="P42" s="61">
        <f t="shared" ca="1" si="23"/>
        <v>92048</v>
      </c>
      <c r="Q42" s="61">
        <f t="shared" ca="1" si="23"/>
        <v>99502</v>
      </c>
      <c r="R42" s="255"/>
      <c r="S42" s="255"/>
      <c r="T42"/>
      <c r="U42"/>
      <c r="V42"/>
      <c r="W42"/>
      <c r="X42"/>
      <c r="Y42"/>
      <c r="Z42"/>
    </row>
    <row r="43" spans="2:26" s="31" customFormat="1" x14ac:dyDescent="0.25">
      <c r="B43" s="62"/>
      <c r="C43" s="272"/>
      <c r="D43" s="63"/>
      <c r="E43" s="63"/>
      <c r="F43" s="63"/>
      <c r="G43" s="63"/>
      <c r="H43" s="63"/>
      <c r="I43" s="63"/>
      <c r="J43" s="63"/>
      <c r="K43" s="63"/>
      <c r="L43" s="272"/>
      <c r="M43" s="63"/>
      <c r="N43" s="63"/>
      <c r="O43" s="63"/>
      <c r="P43" s="63"/>
      <c r="Q43" s="63"/>
      <c r="R43" s="255"/>
      <c r="S43" s="255"/>
      <c r="T43"/>
      <c r="U43"/>
      <c r="V43"/>
      <c r="W43"/>
      <c r="X43"/>
      <c r="Y43"/>
      <c r="Z43"/>
    </row>
    <row r="44" spans="2:26" s="54" customFormat="1" x14ac:dyDescent="0.25">
      <c r="B44" s="257" t="s">
        <v>256</v>
      </c>
      <c r="C44" s="256"/>
      <c r="D44" s="274"/>
      <c r="E44" s="274"/>
      <c r="F44" s="274"/>
      <c r="G44" s="274"/>
      <c r="H44" s="274"/>
      <c r="I44" s="274"/>
      <c r="J44" s="274"/>
      <c r="K44" s="274"/>
      <c r="L44" s="256"/>
      <c r="M44" s="274"/>
      <c r="N44" s="274"/>
      <c r="O44" s="274"/>
      <c r="P44" s="274"/>
      <c r="Q44" s="274"/>
      <c r="R44" s="255"/>
      <c r="S44" s="255"/>
      <c r="T44"/>
      <c r="U44"/>
      <c r="V44"/>
      <c r="W44"/>
      <c r="X44"/>
      <c r="Y44"/>
    </row>
    <row r="45" spans="2:26" hidden="1" outlineLevel="1" x14ac:dyDescent="0.25">
      <c r="B45" s="253" t="s">
        <v>351</v>
      </c>
      <c r="C45" s="255"/>
      <c r="L45" s="255"/>
      <c r="M45" s="25">
        <f t="shared" ref="M45:Q45" ca="1" si="24">SUMIFS(INDIRECT("'" &amp; $B$2 &amp; "'!" &amp; M$2), INDIRECT("'" &amp; $B$2 &amp; "'!$A:$A"), $B45)</f>
        <v>81418</v>
      </c>
      <c r="N45" s="25">
        <f t="shared" ca="1" si="24"/>
        <v>167355</v>
      </c>
      <c r="O45" s="25">
        <f t="shared" ca="1" si="24"/>
        <v>39937</v>
      </c>
      <c r="P45" s="25">
        <f t="shared" ca="1" si="24"/>
        <v>48301</v>
      </c>
      <c r="Q45" s="25">
        <f t="shared" ca="1" si="24"/>
        <v>133288</v>
      </c>
      <c r="R45" s="255"/>
      <c r="S45" s="255"/>
    </row>
    <row r="46" spans="2:26" hidden="1" outlineLevel="1" x14ac:dyDescent="0.25">
      <c r="B46" s="253" t="s">
        <v>471</v>
      </c>
      <c r="C46" s="255"/>
      <c r="L46" s="255"/>
      <c r="R46" s="255"/>
      <c r="S46" s="255"/>
    </row>
    <row r="47" spans="2:26" hidden="1" outlineLevel="1" x14ac:dyDescent="0.25">
      <c r="B47" s="253" t="s">
        <v>962</v>
      </c>
      <c r="C47" s="255"/>
      <c r="L47" s="255"/>
      <c r="R47" s="255"/>
      <c r="S47" s="255"/>
    </row>
    <row r="48" spans="2:26" hidden="1" outlineLevel="1" x14ac:dyDescent="0.25">
      <c r="B48" s="253" t="s">
        <v>473</v>
      </c>
      <c r="C48" s="255"/>
      <c r="L48" s="255"/>
      <c r="R48" s="255"/>
      <c r="S48" s="255"/>
    </row>
    <row r="49" spans="2:34" hidden="1" outlineLevel="1" x14ac:dyDescent="0.25">
      <c r="B49" s="253" t="s">
        <v>963</v>
      </c>
      <c r="C49" s="255"/>
      <c r="L49" s="255"/>
      <c r="R49" s="255"/>
      <c r="S49" s="255"/>
    </row>
    <row r="50" spans="2:34" hidden="1" outlineLevel="1" x14ac:dyDescent="0.25">
      <c r="B50" s="253" t="s">
        <v>964</v>
      </c>
      <c r="C50" s="255"/>
      <c r="L50" s="255"/>
      <c r="R50" s="255"/>
      <c r="S50" s="255"/>
    </row>
    <row r="51" spans="2:34" hidden="1" outlineLevel="1" x14ac:dyDescent="0.25">
      <c r="B51" s="253" t="s">
        <v>965</v>
      </c>
      <c r="C51" s="255"/>
      <c r="L51" s="255"/>
      <c r="R51" s="255"/>
      <c r="S51" s="255"/>
    </row>
    <row r="52" spans="2:34" hidden="1" outlineLevel="1" x14ac:dyDescent="0.25">
      <c r="B52" s="253" t="s">
        <v>810</v>
      </c>
      <c r="C52" s="255"/>
      <c r="L52" s="255"/>
      <c r="R52" s="255"/>
      <c r="S52" s="255"/>
    </row>
    <row r="53" spans="2:34" hidden="1" outlineLevel="1" x14ac:dyDescent="0.25">
      <c r="B53" s="253" t="s">
        <v>534</v>
      </c>
      <c r="C53" s="255"/>
      <c r="L53" s="255"/>
      <c r="R53" s="255"/>
      <c r="S53" s="255"/>
    </row>
    <row r="54" spans="2:34" hidden="1" outlineLevel="1" x14ac:dyDescent="0.25">
      <c r="B54" s="253" t="s">
        <v>966</v>
      </c>
      <c r="C54" s="255"/>
      <c r="L54" s="255"/>
      <c r="R54" s="255"/>
      <c r="S54" s="255"/>
    </row>
    <row r="55" spans="2:34" s="119" customFormat="1" collapsed="1" x14ac:dyDescent="0.25">
      <c r="B55" s="129" t="s">
        <v>596</v>
      </c>
      <c r="C55" s="273"/>
      <c r="D55" s="125">
        <f ca="1">D$26 * D17</f>
        <v>404279.58237671677</v>
      </c>
      <c r="E55" s="125">
        <f ca="1">E$26 * E17</f>
        <v>402687.93047759583</v>
      </c>
      <c r="F55" s="125">
        <f ca="1">F$26 * F17</f>
        <v>401096.27857847488</v>
      </c>
      <c r="G55" s="125">
        <f ca="1">G$26 * G17</f>
        <v>399504.62667935394</v>
      </c>
      <c r="H55" s="125">
        <f ca="1">H$26 * H17</f>
        <v>397921.70833180269</v>
      </c>
      <c r="I55" s="126"/>
      <c r="J55" s="127"/>
      <c r="K55" s="128"/>
      <c r="L55" s="273"/>
      <c r="M55" s="125">
        <f t="shared" ref="M55:Q55" ca="1" si="25">SUMIFS(INDIRECT("'" &amp; $B$2 &amp; "'!" &amp; M$2), INDIRECT("'" &amp; $B$2 &amp; "'!$A:$A"), $B55)</f>
        <v>508183</v>
      </c>
      <c r="N55" s="125">
        <f t="shared" ca="1" si="25"/>
        <v>731046</v>
      </c>
      <c r="O55" s="125">
        <f t="shared" ca="1" si="25"/>
        <v>693088</v>
      </c>
      <c r="P55" s="125">
        <f t="shared" ca="1" si="25"/>
        <v>738167</v>
      </c>
      <c r="Q55" s="125">
        <f t="shared" ca="1" si="25"/>
        <v>800086</v>
      </c>
      <c r="R55" s="255"/>
      <c r="S55" s="255"/>
      <c r="T55"/>
      <c r="U55"/>
      <c r="V55"/>
      <c r="W55"/>
      <c r="X55"/>
      <c r="Y55"/>
      <c r="AH55" s="140"/>
    </row>
    <row r="56" spans="2:34" hidden="1" outlineLevel="1" x14ac:dyDescent="0.25">
      <c r="B56" s="253" t="s">
        <v>480</v>
      </c>
      <c r="C56" s="255"/>
      <c r="L56" s="255"/>
      <c r="R56" s="255"/>
      <c r="S56" s="255"/>
    </row>
    <row r="57" spans="2:34" hidden="1" outlineLevel="1" x14ac:dyDescent="0.25">
      <c r="B57" s="253" t="s">
        <v>967</v>
      </c>
      <c r="C57" s="255"/>
      <c r="L57" s="255"/>
      <c r="R57" s="255"/>
      <c r="S57" s="255"/>
    </row>
    <row r="58" spans="2:34" hidden="1" outlineLevel="1" x14ac:dyDescent="0.25">
      <c r="B58" s="253" t="s">
        <v>968</v>
      </c>
      <c r="C58" s="255"/>
      <c r="L58" s="255"/>
      <c r="R58" s="255"/>
      <c r="S58" s="255"/>
    </row>
    <row r="59" spans="2:34" hidden="1" outlineLevel="1" x14ac:dyDescent="0.25">
      <c r="B59" s="253" t="s">
        <v>727</v>
      </c>
      <c r="C59" s="255"/>
      <c r="L59" s="255"/>
      <c r="R59" s="255"/>
      <c r="S59" s="255"/>
    </row>
    <row r="60" spans="2:34" hidden="1" outlineLevel="1" x14ac:dyDescent="0.25">
      <c r="B60" s="253" t="s">
        <v>487</v>
      </c>
      <c r="C60" s="255"/>
      <c r="L60" s="255"/>
      <c r="R60" s="255"/>
      <c r="S60" s="255"/>
    </row>
    <row r="61" spans="2:34" hidden="1" outlineLevel="1" x14ac:dyDescent="0.25">
      <c r="B61" s="253" t="s">
        <v>969</v>
      </c>
      <c r="C61" s="255"/>
      <c r="L61" s="255"/>
      <c r="R61" s="255"/>
      <c r="S61" s="255"/>
    </row>
    <row r="62" spans="2:34" hidden="1" outlineLevel="1" x14ac:dyDescent="0.25">
      <c r="B62" s="253" t="s">
        <v>970</v>
      </c>
      <c r="C62" s="255"/>
      <c r="D62" s="25">
        <f t="shared" ref="D62:F62" ca="1" si="26">ROUND(E62 * $M62 / $N62, -3)</f>
        <v>629000</v>
      </c>
      <c r="E62" s="25">
        <f t="shared" ca="1" si="26"/>
        <v>641000</v>
      </c>
      <c r="F62" s="25">
        <f t="shared" ca="1" si="26"/>
        <v>653000</v>
      </c>
      <c r="G62" s="25">
        <f ca="1">ROUND(H62 * $M62 / $N62, -3)</f>
        <v>666000</v>
      </c>
      <c r="H62" s="25">
        <f ca="1">ROUND(M62 * $M62 / $N62, -3)</f>
        <v>679000</v>
      </c>
      <c r="L62" s="255"/>
      <c r="M62" s="25">
        <f t="shared" ref="M62:Q63" ca="1" si="27">SUMIFS(INDIRECT("'" &amp; $B$2 &amp; "'!" &amp; M$2), INDIRECT("'" &amp; $B$2 &amp; "'!$A:$A"), $B62)</f>
        <v>692083</v>
      </c>
      <c r="N62" s="25">
        <f t="shared" ca="1" si="27"/>
        <v>705400</v>
      </c>
      <c r="O62" s="25">
        <f t="shared" ca="1" si="27"/>
        <v>954339</v>
      </c>
      <c r="P62" s="25">
        <f t="shared" ca="1" si="27"/>
        <v>852051</v>
      </c>
      <c r="Q62" s="25">
        <f t="shared" ca="1" si="27"/>
        <v>828909</v>
      </c>
      <c r="R62" s="255"/>
      <c r="S62" s="255"/>
    </row>
    <row r="63" spans="2:34" hidden="1" outlineLevel="1" x14ac:dyDescent="0.25">
      <c r="B63" s="253" t="s">
        <v>971</v>
      </c>
      <c r="C63" s="255"/>
      <c r="D63" s="25">
        <f t="shared" ref="D63:G63" ca="1" si="28">ROUND(D62 * SUM($M63:$Q63) / SUM($M62:$Q62), -3)</f>
        <v>387000</v>
      </c>
      <c r="E63" s="25">
        <f t="shared" ca="1" si="28"/>
        <v>394000</v>
      </c>
      <c r="F63" s="25">
        <f t="shared" ca="1" si="28"/>
        <v>402000</v>
      </c>
      <c r="G63" s="25">
        <f t="shared" ca="1" si="28"/>
        <v>410000</v>
      </c>
      <c r="H63" s="25">
        <f ca="1">ROUND(H62 * SUM($M63:$Q63) / SUM($M62:$Q62), -3)</f>
        <v>418000</v>
      </c>
      <c r="L63" s="255"/>
      <c r="M63" s="25">
        <f t="shared" ca="1" si="27"/>
        <v>453763</v>
      </c>
      <c r="N63" s="25">
        <f t="shared" ca="1" si="27"/>
        <v>428025</v>
      </c>
      <c r="O63" s="25">
        <f t="shared" ca="1" si="27"/>
        <v>571710</v>
      </c>
      <c r="P63" s="25">
        <f t="shared" ca="1" si="27"/>
        <v>521440</v>
      </c>
      <c r="Q63" s="25">
        <f t="shared" ca="1" si="27"/>
        <v>505581</v>
      </c>
      <c r="R63" s="255"/>
      <c r="S63" s="255"/>
    </row>
    <row r="64" spans="2:34" hidden="1" outlineLevel="1" x14ac:dyDescent="0.25">
      <c r="B64" s="253" t="s">
        <v>621</v>
      </c>
      <c r="C64" s="255"/>
      <c r="L64" s="255"/>
      <c r="R64" s="255"/>
      <c r="S64" s="255"/>
    </row>
    <row r="65" spans="2:34" hidden="1" outlineLevel="1" x14ac:dyDescent="0.25">
      <c r="B65" s="253" t="s">
        <v>972</v>
      </c>
      <c r="C65" s="255"/>
      <c r="L65" s="255"/>
      <c r="R65" s="255"/>
      <c r="S65" s="255"/>
    </row>
    <row r="66" spans="2:34" hidden="1" outlineLevel="1" x14ac:dyDescent="0.25">
      <c r="B66" s="253" t="s">
        <v>277</v>
      </c>
      <c r="C66" s="255"/>
      <c r="L66" s="255"/>
      <c r="R66" s="255"/>
      <c r="S66" s="255"/>
    </row>
    <row r="67" spans="2:34" hidden="1" outlineLevel="1" x14ac:dyDescent="0.25">
      <c r="B67" s="253" t="s">
        <v>973</v>
      </c>
      <c r="C67" s="255"/>
      <c r="L67" s="255"/>
      <c r="R67" s="255"/>
      <c r="S67" s="255"/>
    </row>
    <row r="68" spans="2:34" hidden="1" outlineLevel="1" x14ac:dyDescent="0.25">
      <c r="B68" s="253" t="s">
        <v>974</v>
      </c>
      <c r="C68" s="255"/>
      <c r="L68" s="255"/>
      <c r="R68" s="255"/>
      <c r="S68" s="255"/>
    </row>
    <row r="69" spans="2:34" hidden="1" outlineLevel="1" x14ac:dyDescent="0.25">
      <c r="B69" s="253" t="s">
        <v>975</v>
      </c>
      <c r="C69" s="255"/>
      <c r="L69" s="255"/>
      <c r="R69" s="255"/>
      <c r="S69" s="255"/>
    </row>
    <row r="70" spans="2:34" hidden="1" outlineLevel="1" x14ac:dyDescent="0.25">
      <c r="B70" s="253" t="s">
        <v>976</v>
      </c>
      <c r="C70" s="255"/>
      <c r="L70" s="255"/>
      <c r="R70" s="255"/>
      <c r="S70" s="255"/>
    </row>
    <row r="71" spans="2:34" hidden="1" outlineLevel="1" x14ac:dyDescent="0.25">
      <c r="B71" s="253" t="s">
        <v>977</v>
      </c>
      <c r="C71" s="255"/>
      <c r="L71" s="255"/>
      <c r="R71" s="255"/>
      <c r="S71" s="255"/>
    </row>
    <row r="72" spans="2:34" hidden="1" outlineLevel="1" x14ac:dyDescent="0.25">
      <c r="B72" s="253" t="s">
        <v>490</v>
      </c>
      <c r="C72" s="255"/>
      <c r="L72" s="255"/>
      <c r="R72" s="255"/>
      <c r="S72" s="255"/>
    </row>
    <row r="73" spans="2:34" hidden="1" outlineLevel="1" x14ac:dyDescent="0.25">
      <c r="B73" s="253" t="s">
        <v>534</v>
      </c>
      <c r="C73" s="255"/>
      <c r="L73" s="255"/>
      <c r="R73" s="255"/>
      <c r="S73" s="255"/>
    </row>
    <row r="74" spans="2:34" hidden="1" outlineLevel="1" x14ac:dyDescent="0.25">
      <c r="B74" s="253" t="s">
        <v>978</v>
      </c>
      <c r="C74" s="255"/>
      <c r="L74" s="255"/>
      <c r="M74" s="25">
        <v>21207</v>
      </c>
      <c r="N74" s="25">
        <v>19366</v>
      </c>
      <c r="O74" s="25">
        <v>24571</v>
      </c>
      <c r="P74" s="25">
        <v>24859</v>
      </c>
      <c r="Q74" s="25">
        <v>25121</v>
      </c>
      <c r="R74" s="255"/>
      <c r="S74" s="255"/>
    </row>
    <row r="75" spans="2:34" s="119" customFormat="1" collapsed="1" x14ac:dyDescent="0.25">
      <c r="B75" s="129" t="s">
        <v>733</v>
      </c>
      <c r="C75" s="273"/>
      <c r="D75" s="125">
        <f ca="1">D$26 * D18</f>
        <v>457599.29185671179</v>
      </c>
      <c r="E75" s="125">
        <f ca="1">E$26 * E18</f>
        <v>455797.71984152787</v>
      </c>
      <c r="F75" s="125">
        <f ca="1">F$26 * F18</f>
        <v>453996.14782634395</v>
      </c>
      <c r="G75" s="125">
        <f ca="1">G$26 * G18</f>
        <v>452194.57581116009</v>
      </c>
      <c r="H75" s="125">
        <f ca="1">H$26 * H18</f>
        <v>450402.88920000813</v>
      </c>
      <c r="I75" s="126"/>
      <c r="J75" s="127"/>
      <c r="K75" s="128"/>
      <c r="L75" s="273"/>
      <c r="M75" s="125">
        <f ca="1">M76 - M55</f>
        <v>1172295</v>
      </c>
      <c r="N75" s="125">
        <f t="shared" ref="N75:Q75" ca="1" si="29">N76 - N55</f>
        <v>450035</v>
      </c>
      <c r="O75" s="125">
        <f t="shared" ca="1" si="29"/>
        <v>622265</v>
      </c>
      <c r="P75" s="125">
        <f t="shared" ca="1" si="29"/>
        <v>710739</v>
      </c>
      <c r="Q75" s="125">
        <f t="shared" ca="1" si="29"/>
        <v>741397</v>
      </c>
      <c r="R75" s="255"/>
      <c r="S75" s="255"/>
      <c r="T75"/>
      <c r="U75"/>
      <c r="V75"/>
      <c r="W75"/>
      <c r="X75"/>
      <c r="Y75"/>
      <c r="AH75" s="140"/>
    </row>
    <row r="76" spans="2:34" s="31" customFormat="1" x14ac:dyDescent="0.25">
      <c r="B76" s="60" t="s">
        <v>279</v>
      </c>
      <c r="C76" s="272"/>
      <c r="D76" s="61">
        <f t="shared" ref="D76" ca="1" si="30">D55 + D75</f>
        <v>861878.87423342862</v>
      </c>
      <c r="E76" s="61">
        <f t="shared" ref="E76:G76" ca="1" si="31">E55 + E75</f>
        <v>858485.65031912364</v>
      </c>
      <c r="F76" s="61">
        <f t="shared" ca="1" si="31"/>
        <v>855092.42640481889</v>
      </c>
      <c r="G76" s="61">
        <f t="shared" ca="1" si="31"/>
        <v>851699.20249051403</v>
      </c>
      <c r="H76" s="61">
        <f ca="1">H55 + H75</f>
        <v>848324.59753181087</v>
      </c>
      <c r="I76" s="61"/>
      <c r="J76" s="61"/>
      <c r="K76" s="61"/>
      <c r="L76" s="272"/>
      <c r="M76" s="61">
        <f t="shared" ref="M76:Q76" ca="1" si="32">SUMIFS(INDIRECT("'" &amp; $B$2 &amp; "'!" &amp; M$2), INDIRECT("'" &amp; $B$2 &amp; "'!$A:$A"), $B76)</f>
        <v>1680478</v>
      </c>
      <c r="N76" s="61">
        <f t="shared" ca="1" si="32"/>
        <v>1181081</v>
      </c>
      <c r="O76" s="61">
        <f t="shared" ca="1" si="32"/>
        <v>1315353</v>
      </c>
      <c r="P76" s="61">
        <f t="shared" ca="1" si="32"/>
        <v>1448906</v>
      </c>
      <c r="Q76" s="61">
        <f t="shared" ca="1" si="32"/>
        <v>1541483</v>
      </c>
      <c r="R76" s="255"/>
      <c r="S76" s="255"/>
      <c r="T76"/>
      <c r="U76"/>
      <c r="V76"/>
      <c r="W76"/>
      <c r="X76"/>
      <c r="Y76"/>
      <c r="Z76"/>
      <c r="AH76" s="138"/>
    </row>
    <row r="77" spans="2:34" s="31" customFormat="1" ht="6.95" customHeight="1" x14ac:dyDescent="0.25">
      <c r="B77" s="62"/>
      <c r="C77" s="272"/>
      <c r="D77" s="63"/>
      <c r="E77" s="63"/>
      <c r="F77" s="63"/>
      <c r="G77" s="63"/>
      <c r="H77" s="63"/>
      <c r="I77" s="63"/>
      <c r="J77" s="63"/>
      <c r="K77" s="63"/>
      <c r="L77" s="272"/>
      <c r="M77" s="63"/>
      <c r="N77" s="63"/>
      <c r="O77" s="63"/>
      <c r="P77" s="63"/>
      <c r="Q77" s="63"/>
      <c r="R77" s="255"/>
      <c r="S77" s="255"/>
      <c r="T77"/>
      <c r="U77"/>
      <c r="V77"/>
      <c r="W77"/>
      <c r="X77"/>
      <c r="Y77"/>
      <c r="Z77"/>
      <c r="AH77" s="138"/>
    </row>
    <row r="78" spans="2:34" hidden="1" outlineLevel="1" x14ac:dyDescent="0.25">
      <c r="B78" s="253" t="s">
        <v>281</v>
      </c>
      <c r="C78" s="255"/>
      <c r="L78" s="255"/>
      <c r="M78" s="25">
        <v>178541</v>
      </c>
      <c r="N78" s="25">
        <v>175232</v>
      </c>
      <c r="O78" s="25">
        <v>195906</v>
      </c>
      <c r="P78" s="25">
        <v>157822</v>
      </c>
      <c r="Q78" s="25">
        <v>121655</v>
      </c>
      <c r="R78" s="255"/>
      <c r="S78" s="255"/>
    </row>
    <row r="79" spans="2:34" hidden="1" outlineLevel="1" x14ac:dyDescent="0.25">
      <c r="B79" s="253" t="s">
        <v>979</v>
      </c>
      <c r="C79" s="255"/>
      <c r="L79" s="255"/>
      <c r="M79" s="25">
        <v>12237</v>
      </c>
      <c r="N79" s="25">
        <v>10919</v>
      </c>
      <c r="O79" s="25">
        <v>31531</v>
      </c>
      <c r="P79" s="25">
        <v>32552</v>
      </c>
      <c r="Q79" s="25">
        <v>31701</v>
      </c>
      <c r="R79" s="255"/>
      <c r="S79" s="255"/>
    </row>
    <row r="80" spans="2:34" hidden="1" outlineLevel="1" x14ac:dyDescent="0.25">
      <c r="B80" s="253" t="s">
        <v>980</v>
      </c>
      <c r="C80" s="255"/>
      <c r="L80" s="255"/>
      <c r="M80" s="25">
        <v>0</v>
      </c>
      <c r="N80" s="25">
        <v>0</v>
      </c>
      <c r="O80" s="25">
        <v>12978</v>
      </c>
      <c r="P80" s="25">
        <v>12774</v>
      </c>
      <c r="Q80" s="25">
        <v>12881</v>
      </c>
      <c r="R80" s="255"/>
      <c r="S80" s="255"/>
    </row>
    <row r="81" spans="2:34" hidden="1" outlineLevel="1" x14ac:dyDescent="0.25">
      <c r="B81" s="253" t="s">
        <v>637</v>
      </c>
      <c r="C81" s="255"/>
      <c r="L81" s="255"/>
      <c r="M81" s="25">
        <v>0</v>
      </c>
      <c r="N81" s="25">
        <v>0</v>
      </c>
      <c r="O81" s="25">
        <v>73</v>
      </c>
      <c r="P81" s="25">
        <v>72</v>
      </c>
      <c r="Q81" s="25">
        <v>71</v>
      </c>
      <c r="R81" s="255"/>
      <c r="S81" s="255"/>
    </row>
    <row r="82" spans="2:34" hidden="1" outlineLevel="1" x14ac:dyDescent="0.25">
      <c r="B82" s="253" t="s">
        <v>981</v>
      </c>
      <c r="C82" s="255"/>
      <c r="L82" s="255"/>
      <c r="M82" s="25">
        <v>24860</v>
      </c>
      <c r="N82" s="25">
        <v>23741</v>
      </c>
      <c r="O82" s="25">
        <v>17146</v>
      </c>
      <c r="P82" s="25">
        <v>14896</v>
      </c>
      <c r="Q82" s="25">
        <v>13914</v>
      </c>
      <c r="R82" s="255"/>
      <c r="S82" s="255"/>
    </row>
    <row r="83" spans="2:34" hidden="1" outlineLevel="1" x14ac:dyDescent="0.25">
      <c r="B83" s="253" t="s">
        <v>982</v>
      </c>
      <c r="C83" s="255"/>
      <c r="L83" s="255"/>
      <c r="M83" s="25">
        <v>199392</v>
      </c>
      <c r="N83" s="25">
        <v>164723</v>
      </c>
      <c r="O83" s="25">
        <v>145788</v>
      </c>
      <c r="P83" s="25">
        <v>141233</v>
      </c>
      <c r="Q83" s="25">
        <v>138758</v>
      </c>
      <c r="R83" s="255"/>
      <c r="S83" s="255"/>
    </row>
    <row r="84" spans="2:34" hidden="1" outlineLevel="1" x14ac:dyDescent="0.25">
      <c r="B84" s="253" t="s">
        <v>983</v>
      </c>
      <c r="C84" s="255"/>
      <c r="L84" s="255"/>
      <c r="M84" s="25">
        <v>75381</v>
      </c>
      <c r="N84" s="25">
        <v>54926</v>
      </c>
      <c r="O84" s="25">
        <v>44614</v>
      </c>
      <c r="P84" s="25">
        <v>41593</v>
      </c>
      <c r="Q84" s="25">
        <v>44400</v>
      </c>
      <c r="R84" s="255"/>
      <c r="S84" s="255"/>
    </row>
    <row r="85" spans="2:34" hidden="1" outlineLevel="1" x14ac:dyDescent="0.25">
      <c r="B85" s="253" t="s">
        <v>984</v>
      </c>
      <c r="C85" s="255"/>
      <c r="L85" s="255"/>
      <c r="M85" s="25">
        <v>429</v>
      </c>
      <c r="N85" s="25">
        <v>483</v>
      </c>
      <c r="O85" s="25">
        <v>488</v>
      </c>
      <c r="P85" s="25">
        <v>520</v>
      </c>
      <c r="Q85" s="25">
        <v>484</v>
      </c>
      <c r="R85" s="255"/>
      <c r="S85" s="255"/>
    </row>
    <row r="86" spans="2:34" s="119" customFormat="1" collapsed="1" x14ac:dyDescent="0.25">
      <c r="B86" s="129" t="s">
        <v>598</v>
      </c>
      <c r="C86" s="273"/>
      <c r="D86" s="125">
        <f ca="1">D$26 * D19</f>
        <v>185377.65355192352</v>
      </c>
      <c r="E86" s="125">
        <f ca="1">E$26 * E19</f>
        <v>184647.82027022302</v>
      </c>
      <c r="F86" s="125">
        <f ca="1">F$26 * F19</f>
        <v>183917.98698852255</v>
      </c>
      <c r="G86" s="125">
        <f ca="1">G$26 * G19</f>
        <v>183188.15370682205</v>
      </c>
      <c r="H86" s="125">
        <f ca="1">H$26 * H19</f>
        <v>182462.32509260351</v>
      </c>
      <c r="I86" s="126"/>
      <c r="J86" s="127"/>
      <c r="K86" s="128"/>
      <c r="L86" s="273"/>
      <c r="M86" s="125">
        <f t="shared" ref="M86:Q86" ca="1" si="33">SUMIFS(INDIRECT("'" &amp; $B$2 &amp; "'!" &amp; M$2), INDIRECT("'" &amp; $B$2 &amp; "'!$A:$A"), $B86)</f>
        <v>361935</v>
      </c>
      <c r="N86" s="125">
        <f t="shared" ca="1" si="33"/>
        <v>276229</v>
      </c>
      <c r="O86" s="125">
        <f t="shared" ca="1" si="33"/>
        <v>255068</v>
      </c>
      <c r="P86" s="125">
        <f t="shared" ca="1" si="33"/>
        <v>309386</v>
      </c>
      <c r="Q86" s="125">
        <f t="shared" ca="1" si="33"/>
        <v>323617</v>
      </c>
      <c r="R86" s="255"/>
      <c r="S86" s="255"/>
      <c r="T86"/>
      <c r="U86"/>
      <c r="V86"/>
      <c r="W86"/>
      <c r="X86"/>
      <c r="Y86"/>
      <c r="AH86" s="140"/>
    </row>
    <row r="87" spans="2:34" hidden="1" outlineLevel="1" x14ac:dyDescent="0.25">
      <c r="B87" s="253" t="s">
        <v>985</v>
      </c>
      <c r="C87" s="255"/>
      <c r="L87" s="255"/>
      <c r="R87" s="255"/>
      <c r="S87" s="255"/>
    </row>
    <row r="88" spans="2:34" hidden="1" outlineLevel="1" x14ac:dyDescent="0.25">
      <c r="B88" s="253" t="s">
        <v>986</v>
      </c>
      <c r="C88" s="255"/>
      <c r="L88" s="25"/>
      <c r="M88" s="49"/>
      <c r="N88" s="49"/>
      <c r="O88" s="49"/>
      <c r="P88" s="49"/>
      <c r="Q88" s="49"/>
      <c r="R88" s="255"/>
      <c r="S88" s="255"/>
    </row>
    <row r="89" spans="2:34" hidden="1" outlineLevel="1" x14ac:dyDescent="0.25">
      <c r="B89" s="253" t="s">
        <v>750</v>
      </c>
      <c r="C89" s="255"/>
      <c r="L89" s="25"/>
      <c r="M89" s="49">
        <f t="shared" ref="M89:Q90" ca="1" si="34">SUMIFS(INDIRECT("'" &amp; $B$2 &amp; "'!" &amp; M$2), INDIRECT("'" &amp; $B$2 &amp; "'!$A:$A"), $B89)</f>
        <v>14393</v>
      </c>
      <c r="N89" s="49">
        <f t="shared" ca="1" si="34"/>
        <v>65743</v>
      </c>
      <c r="O89" s="49">
        <f t="shared" ca="1" si="34"/>
        <v>88385</v>
      </c>
      <c r="P89" s="49">
        <f t="shared" ca="1" si="34"/>
        <v>82905</v>
      </c>
      <c r="Q89" s="49">
        <f t="shared" ca="1" si="34"/>
        <v>112058</v>
      </c>
      <c r="R89" s="255"/>
      <c r="S89" s="255"/>
    </row>
    <row r="90" spans="2:34" hidden="1" outlineLevel="1" x14ac:dyDescent="0.25">
      <c r="B90" s="253" t="s">
        <v>987</v>
      </c>
      <c r="C90" s="255"/>
      <c r="L90" s="25"/>
      <c r="M90" s="49">
        <f t="shared" ca="1" si="34"/>
        <v>0</v>
      </c>
      <c r="N90" s="49">
        <f t="shared" ca="1" si="34"/>
        <v>8992</v>
      </c>
      <c r="O90" s="49">
        <f t="shared" ca="1" si="34"/>
        <v>1766</v>
      </c>
      <c r="P90" s="49">
        <f t="shared" ca="1" si="34"/>
        <v>9175</v>
      </c>
      <c r="Q90" s="49">
        <f t="shared" ca="1" si="34"/>
        <v>14182</v>
      </c>
      <c r="R90" s="255"/>
      <c r="S90" s="255"/>
    </row>
    <row r="91" spans="2:34" hidden="1" outlineLevel="1" x14ac:dyDescent="0.25">
      <c r="B91" s="253" t="s">
        <v>755</v>
      </c>
      <c r="C91" s="255"/>
      <c r="L91" s="25"/>
      <c r="M91" s="49"/>
      <c r="N91" s="49"/>
      <c r="O91" s="49"/>
      <c r="P91" s="49"/>
      <c r="Q91" s="49"/>
      <c r="R91" s="255"/>
      <c r="S91" s="255"/>
    </row>
    <row r="92" spans="2:34" hidden="1" outlineLevel="1" x14ac:dyDescent="0.25">
      <c r="B92" s="253" t="s">
        <v>755</v>
      </c>
      <c r="C92" s="255"/>
      <c r="L92" s="25"/>
      <c r="R92" s="255"/>
      <c r="S92" s="255"/>
    </row>
    <row r="93" spans="2:34" hidden="1" outlineLevel="1" x14ac:dyDescent="0.25">
      <c r="B93" s="253" t="s">
        <v>988</v>
      </c>
      <c r="C93" s="255"/>
      <c r="L93" s="255"/>
      <c r="R93" s="255"/>
      <c r="S93" s="255"/>
    </row>
    <row r="94" spans="2:34" hidden="1" outlineLevel="1" x14ac:dyDescent="0.25">
      <c r="B94" s="253" t="s">
        <v>989</v>
      </c>
      <c r="C94" s="255"/>
      <c r="L94" s="255"/>
      <c r="R94" s="255"/>
      <c r="S94" s="255"/>
    </row>
    <row r="95" spans="2:34" hidden="1" outlineLevel="1" x14ac:dyDescent="0.25">
      <c r="B95" s="253" t="s">
        <v>990</v>
      </c>
      <c r="C95" s="255"/>
      <c r="L95" s="255"/>
      <c r="R95" s="255"/>
      <c r="S95" s="255"/>
    </row>
    <row r="96" spans="2:34" hidden="1" outlineLevel="1" x14ac:dyDescent="0.25">
      <c r="B96" s="253" t="s">
        <v>758</v>
      </c>
      <c r="C96" s="255"/>
      <c r="L96" s="255"/>
      <c r="R96" s="255"/>
      <c r="S96" s="255"/>
    </row>
    <row r="97" spans="2:34" hidden="1" outlineLevel="1" x14ac:dyDescent="0.25">
      <c r="B97" s="253" t="s">
        <v>984</v>
      </c>
      <c r="C97" s="255"/>
      <c r="L97" s="255"/>
      <c r="R97" s="255"/>
      <c r="S97" s="255"/>
    </row>
    <row r="98" spans="2:34" s="119" customFormat="1" collapsed="1" x14ac:dyDescent="0.25">
      <c r="B98" s="129" t="s">
        <v>759</v>
      </c>
      <c r="C98" s="273"/>
      <c r="D98" s="125">
        <f t="shared" ref="D98" ca="1" si="35">D76 - (D86 + D111)</f>
        <v>-165469.9094661593</v>
      </c>
      <c r="E98" s="125">
        <f t="shared" ref="E98:H98" ca="1" si="36">E76 - (E86 + E111)</f>
        <v>-119863.5712528592</v>
      </c>
      <c r="F98" s="125">
        <f t="shared" ca="1" si="36"/>
        <v>-81322.910615311936</v>
      </c>
      <c r="G98" s="125">
        <f t="shared" ca="1" si="36"/>
        <v>-32832.664349066443</v>
      </c>
      <c r="H98" s="125">
        <f t="shared" ca="1" si="36"/>
        <v>20139.57024282543</v>
      </c>
      <c r="I98" s="126"/>
      <c r="J98" s="127"/>
      <c r="K98" s="128"/>
      <c r="L98" s="273"/>
      <c r="M98" s="125">
        <f ca="1">M76 - (M86 + M111)</f>
        <v>635864</v>
      </c>
      <c r="N98" s="125">
        <f t="shared" ref="N98:Q98" ca="1" si="37">N76 - (N86 + N111)</f>
        <v>91429</v>
      </c>
      <c r="O98" s="125">
        <f t="shared" ca="1" si="37"/>
        <v>171197</v>
      </c>
      <c r="P98" s="125">
        <f t="shared" ca="1" si="37"/>
        <v>114415</v>
      </c>
      <c r="Q98" s="125">
        <f t="shared" ca="1" si="37"/>
        <v>175857</v>
      </c>
      <c r="R98" s="255"/>
      <c r="S98" s="255"/>
      <c r="T98"/>
      <c r="U98"/>
      <c r="V98"/>
      <c r="W98"/>
      <c r="X98"/>
      <c r="Y98"/>
      <c r="AH98" s="140"/>
    </row>
    <row r="99" spans="2:34" s="31" customFormat="1" x14ac:dyDescent="0.25">
      <c r="B99" s="60" t="s">
        <v>297</v>
      </c>
      <c r="C99" s="272"/>
      <c r="D99" s="61">
        <f t="shared" ref="D99" ca="1" si="38">D98 + D86</f>
        <v>19907.744085764221</v>
      </c>
      <c r="E99" s="61">
        <f t="shared" ref="E99:G99" ca="1" si="39">E98 + E86</f>
        <v>64784.249017363822</v>
      </c>
      <c r="F99" s="61">
        <f t="shared" ca="1" si="39"/>
        <v>102595.07637321061</v>
      </c>
      <c r="G99" s="61">
        <f t="shared" ca="1" si="39"/>
        <v>150355.48935775561</v>
      </c>
      <c r="H99" s="61">
        <f ca="1">H98 + H86</f>
        <v>202601.89533542894</v>
      </c>
      <c r="I99" s="61"/>
      <c r="J99" s="61"/>
      <c r="K99" s="61"/>
      <c r="L99" s="272"/>
      <c r="M99" s="61">
        <f t="shared" ref="M99:Q99" ca="1" si="40">SUMIFS(INDIRECT("'" &amp; $B$2 &amp; "'!" &amp; M$2), INDIRECT("'" &amp; $B$2 &amp; "'!$A:$A"), $B99)</f>
        <v>1061135</v>
      </c>
      <c r="N99" s="61">
        <f t="shared" ca="1" si="40"/>
        <v>443530</v>
      </c>
      <c r="O99" s="61">
        <f t="shared" ca="1" si="40"/>
        <v>484649</v>
      </c>
      <c r="P99" s="61">
        <f t="shared" ca="1" si="40"/>
        <v>526385</v>
      </c>
      <c r="Q99" s="61">
        <f t="shared" ca="1" si="40"/>
        <v>584700</v>
      </c>
      <c r="R99" s="255"/>
      <c r="S99" s="255"/>
      <c r="T99"/>
      <c r="U99"/>
      <c r="V99"/>
      <c r="W99"/>
      <c r="X99"/>
      <c r="Y99"/>
      <c r="Z99"/>
      <c r="AH99" s="138"/>
    </row>
    <row r="100" spans="2:34" s="31" customFormat="1" ht="6.95" customHeight="1" x14ac:dyDescent="0.25">
      <c r="B100" s="62"/>
      <c r="C100" s="272"/>
      <c r="D100" s="63"/>
      <c r="E100" s="63"/>
      <c r="F100" s="63"/>
      <c r="G100" s="63"/>
      <c r="H100" s="63"/>
      <c r="I100" s="63"/>
      <c r="J100" s="63"/>
      <c r="K100" s="63"/>
      <c r="L100" s="272"/>
      <c r="M100" s="63"/>
      <c r="N100" s="63"/>
      <c r="O100" s="63"/>
      <c r="P100" s="63"/>
      <c r="Q100" s="63"/>
      <c r="R100" s="255"/>
      <c r="S100" s="255"/>
      <c r="T100"/>
      <c r="U100"/>
      <c r="V100"/>
      <c r="W100"/>
      <c r="X100"/>
      <c r="Y100"/>
      <c r="Z100"/>
      <c r="AH100" s="138"/>
    </row>
    <row r="101" spans="2:34" x14ac:dyDescent="0.25">
      <c r="B101" s="143" t="s">
        <v>991</v>
      </c>
      <c r="C101" s="255"/>
      <c r="D101" s="25">
        <f t="shared" ref="D101:G101" ca="1" si="41">$M101</f>
        <v>1009</v>
      </c>
      <c r="E101" s="25">
        <f t="shared" ca="1" si="41"/>
        <v>1009</v>
      </c>
      <c r="F101" s="25">
        <f t="shared" ca="1" si="41"/>
        <v>1009</v>
      </c>
      <c r="G101" s="25">
        <f t="shared" ca="1" si="41"/>
        <v>1009</v>
      </c>
      <c r="H101" s="25">
        <f ca="1">$M101</f>
        <v>1009</v>
      </c>
      <c r="L101" s="255"/>
      <c r="M101" s="25">
        <f t="shared" ref="M101:Q110" ca="1" si="42">SUMIFS(INDIRECT("'" &amp; $B$2 &amp; "'!" &amp; M$2), INDIRECT("'" &amp; $B$2 &amp; "'!$A:$A"), $B101)</f>
        <v>1009</v>
      </c>
      <c r="N101" s="25">
        <f t="shared" ca="1" si="42"/>
        <v>1060</v>
      </c>
      <c r="O101" s="25">
        <f t="shared" ca="1" si="42"/>
        <v>1052</v>
      </c>
      <c r="P101" s="25">
        <f t="shared" ca="1" si="42"/>
        <v>1060</v>
      </c>
      <c r="Q101" s="25">
        <f t="shared" ca="1" si="42"/>
        <v>1077</v>
      </c>
      <c r="R101" s="255"/>
      <c r="S101" s="255"/>
    </row>
    <row r="102" spans="2:34" x14ac:dyDescent="0.25">
      <c r="B102" s="143" t="s">
        <v>463</v>
      </c>
      <c r="C102" s="255"/>
      <c r="D102" s="25">
        <f t="shared" ref="D102:G102" ca="1" si="43">ROUND($M102, -2)</f>
        <v>15200</v>
      </c>
      <c r="E102" s="25">
        <f t="shared" ca="1" si="43"/>
        <v>15200</v>
      </c>
      <c r="F102" s="25">
        <f t="shared" ca="1" si="43"/>
        <v>15200</v>
      </c>
      <c r="G102" s="25">
        <f t="shared" ca="1" si="43"/>
        <v>15200</v>
      </c>
      <c r="H102" s="25">
        <f ca="1">ROUND($M102, -2)</f>
        <v>15200</v>
      </c>
      <c r="L102" s="255"/>
      <c r="M102" s="25">
        <f t="shared" ca="1" si="42"/>
        <v>15186</v>
      </c>
      <c r="N102" s="25">
        <f t="shared" ca="1" si="42"/>
        <v>19591</v>
      </c>
      <c r="O102" s="25">
        <f t="shared" ca="1" si="42"/>
        <v>20392</v>
      </c>
      <c r="P102" s="25">
        <f t="shared" ca="1" si="42"/>
        <v>20354</v>
      </c>
      <c r="Q102" s="25">
        <f t="shared" ca="1" si="42"/>
        <v>22323</v>
      </c>
      <c r="R102" s="255"/>
      <c r="S102" s="255"/>
    </row>
    <row r="103" spans="2:34" x14ac:dyDescent="0.25">
      <c r="B103" s="143" t="s">
        <v>300</v>
      </c>
      <c r="C103" s="255"/>
      <c r="D103" s="25">
        <f t="shared" ref="D103:G103" ca="1" si="44">ROUND(D21 * D$26, -2)</f>
        <v>190100</v>
      </c>
      <c r="E103" s="25">
        <f t="shared" ca="1" si="44"/>
        <v>189400</v>
      </c>
      <c r="F103" s="25">
        <f t="shared" ca="1" si="44"/>
        <v>188600</v>
      </c>
      <c r="G103" s="25">
        <f t="shared" ca="1" si="44"/>
        <v>187900</v>
      </c>
      <c r="H103" s="25">
        <f ca="1">ROUND(H21 * H$26, -2)</f>
        <v>187100</v>
      </c>
      <c r="L103" s="255"/>
      <c r="M103" s="25">
        <f t="shared" ca="1" si="42"/>
        <v>274101</v>
      </c>
      <c r="N103" s="25">
        <f t="shared" ca="1" si="42"/>
        <v>264138</v>
      </c>
      <c r="O103" s="25">
        <f t="shared" ca="1" si="42"/>
        <v>250877</v>
      </c>
      <c r="P103" s="25">
        <f t="shared" ca="1" si="42"/>
        <v>237677</v>
      </c>
      <c r="Q103" s="25">
        <f t="shared" ca="1" si="42"/>
        <v>224004</v>
      </c>
      <c r="R103" s="255"/>
      <c r="S103" s="255"/>
    </row>
    <row r="104" spans="2:34" x14ac:dyDescent="0.25">
      <c r="B104" s="124" t="s">
        <v>301</v>
      </c>
      <c r="C104" s="255"/>
      <c r="D104" s="104">
        <f t="shared" ref="D104:F104" ca="1" si="45">E104 + D42</f>
        <v>616019.13014766434</v>
      </c>
      <c r="E104" s="104">
        <f t="shared" ca="1" si="45"/>
        <v>568449.40130175988</v>
      </c>
      <c r="F104" s="104">
        <f t="shared" ca="1" si="45"/>
        <v>528045.35003160825</v>
      </c>
      <c r="G104" s="104">
        <f ca="1">H104 + G42</f>
        <v>477591.71313275839</v>
      </c>
      <c r="H104" s="104">
        <f ca="1">M104 + H42</f>
        <v>422770.70219638199</v>
      </c>
      <c r="L104" s="255"/>
      <c r="M104" s="104">
        <f t="shared" ca="1" si="42"/>
        <v>378572</v>
      </c>
      <c r="N104" s="104">
        <f t="shared" ca="1" si="42"/>
        <v>508555</v>
      </c>
      <c r="O104" s="104">
        <f t="shared" ca="1" si="42"/>
        <v>603902</v>
      </c>
      <c r="P104" s="104">
        <f t="shared" ca="1" si="42"/>
        <v>731111</v>
      </c>
      <c r="Q104" s="104">
        <f t="shared" ca="1" si="42"/>
        <v>768222</v>
      </c>
      <c r="R104" s="255"/>
      <c r="S104" s="255"/>
    </row>
    <row r="105" spans="2:34" s="236" customFormat="1" x14ac:dyDescent="0.25">
      <c r="B105" s="204" t="s">
        <v>992</v>
      </c>
      <c r="C105" s="275"/>
      <c r="D105" s="205">
        <f t="shared" ref="D105:G106" ca="1" si="46">$M105</f>
        <v>0</v>
      </c>
      <c r="E105" s="205">
        <f t="shared" ca="1" si="46"/>
        <v>0</v>
      </c>
      <c r="F105" s="205">
        <f t="shared" ca="1" si="46"/>
        <v>0</v>
      </c>
      <c r="G105" s="205">
        <f t="shared" ca="1" si="46"/>
        <v>0</v>
      </c>
      <c r="H105" s="205">
        <f t="shared" ref="H105:H106" ca="1" si="47">$M105</f>
        <v>0</v>
      </c>
      <c r="I105" s="205"/>
      <c r="J105" s="205"/>
      <c r="K105" s="205"/>
      <c r="L105" s="275"/>
      <c r="M105" s="205">
        <f t="shared" ca="1" si="42"/>
        <v>0</v>
      </c>
      <c r="N105" s="205">
        <f t="shared" ca="1" si="42"/>
        <v>33752</v>
      </c>
      <c r="O105" s="205">
        <f t="shared" ca="1" si="42"/>
        <v>20808</v>
      </c>
      <c r="P105" s="205">
        <f t="shared" ca="1" si="42"/>
        <v>40329</v>
      </c>
      <c r="Q105" s="205">
        <f t="shared" ca="1" si="42"/>
        <v>28706</v>
      </c>
      <c r="R105" s="275"/>
      <c r="S105" s="275"/>
      <c r="T105" s="206"/>
      <c r="U105" s="206"/>
      <c r="V105" s="206"/>
      <c r="W105" s="206"/>
      <c r="X105" s="206"/>
      <c r="Y105" s="206"/>
    </row>
    <row r="106" spans="2:34" s="236" customFormat="1" x14ac:dyDescent="0.25">
      <c r="B106" s="204" t="s">
        <v>993</v>
      </c>
      <c r="C106" s="275"/>
      <c r="D106" s="205">
        <f t="shared" ca="1" si="46"/>
        <v>0</v>
      </c>
      <c r="E106" s="205">
        <f t="shared" ca="1" si="46"/>
        <v>0</v>
      </c>
      <c r="F106" s="205">
        <f t="shared" ca="1" si="46"/>
        <v>0</v>
      </c>
      <c r="G106" s="205">
        <f t="shared" ca="1" si="46"/>
        <v>0</v>
      </c>
      <c r="H106" s="205">
        <f t="shared" ca="1" si="47"/>
        <v>0</v>
      </c>
      <c r="I106" s="205"/>
      <c r="J106" s="205"/>
      <c r="K106" s="205"/>
      <c r="L106" s="275"/>
      <c r="M106" s="205">
        <f t="shared" ca="1" si="42"/>
        <v>0</v>
      </c>
      <c r="N106" s="205">
        <f t="shared" ca="1" si="42"/>
        <v>0</v>
      </c>
      <c r="O106" s="205">
        <f t="shared" ca="1" si="42"/>
        <v>0</v>
      </c>
      <c r="P106" s="205">
        <f t="shared" ca="1" si="42"/>
        <v>0</v>
      </c>
      <c r="Q106" s="205">
        <f t="shared" ca="1" si="42"/>
        <v>0</v>
      </c>
      <c r="R106" s="275"/>
      <c r="S106" s="275"/>
      <c r="T106" s="206"/>
      <c r="U106" s="206"/>
      <c r="V106" s="206"/>
      <c r="W106" s="206"/>
      <c r="X106" s="206"/>
      <c r="Y106" s="206"/>
    </row>
    <row r="107" spans="2:34" x14ac:dyDescent="0.25">
      <c r="B107" s="143" t="s">
        <v>465</v>
      </c>
      <c r="C107" s="255"/>
      <c r="D107" s="25">
        <f ca="1">ROUND(AVERAGE($M107:$P107), -2)</f>
        <v>37500</v>
      </c>
      <c r="E107" s="25">
        <f ca="1">ROUND(AVERAGE($M107:$P107), -2)</f>
        <v>37500</v>
      </c>
      <c r="F107" s="25">
        <f t="shared" ref="F107:H107" ca="1" si="48">ROUND(AVERAGE($M107:$P107), -2)</f>
        <v>37500</v>
      </c>
      <c r="G107" s="25">
        <f t="shared" ca="1" si="48"/>
        <v>37500</v>
      </c>
      <c r="H107" s="25">
        <f t="shared" ca="1" si="48"/>
        <v>37500</v>
      </c>
      <c r="L107" s="255"/>
      <c r="M107" s="25">
        <f t="shared" ca="1" si="42"/>
        <v>31668</v>
      </c>
      <c r="N107" s="25">
        <f t="shared" ca="1" si="42"/>
        <v>37936</v>
      </c>
      <c r="O107" s="25">
        <f t="shared" ca="1" si="42"/>
        <v>29192</v>
      </c>
      <c r="P107" s="25">
        <f t="shared" ca="1" si="42"/>
        <v>51292</v>
      </c>
      <c r="Q107" s="25">
        <f t="shared" ca="1" si="42"/>
        <v>42613</v>
      </c>
      <c r="R107" s="255"/>
      <c r="S107" s="255"/>
    </row>
    <row r="108" spans="2:34" x14ac:dyDescent="0.25">
      <c r="B108" s="143" t="s">
        <v>994</v>
      </c>
      <c r="C108" s="255"/>
      <c r="D108" s="25">
        <f t="shared" ref="D108:G108" ca="1" si="49">$M108</f>
        <v>17857</v>
      </c>
      <c r="E108" s="25">
        <f t="shared" ca="1" si="49"/>
        <v>17857</v>
      </c>
      <c r="F108" s="25">
        <f t="shared" ca="1" si="49"/>
        <v>17857</v>
      </c>
      <c r="G108" s="25">
        <f t="shared" ca="1" si="49"/>
        <v>17857</v>
      </c>
      <c r="H108" s="25">
        <f ca="1">$M108</f>
        <v>17857</v>
      </c>
      <c r="L108" s="255"/>
      <c r="M108" s="25">
        <f t="shared" ca="1" si="42"/>
        <v>17857</v>
      </c>
      <c r="N108" s="25">
        <f t="shared" ca="1" si="42"/>
        <v>17857</v>
      </c>
      <c r="O108" s="25">
        <f t="shared" ca="1" si="42"/>
        <v>17857</v>
      </c>
      <c r="P108" s="25">
        <f t="shared" ca="1" si="42"/>
        <v>17857</v>
      </c>
      <c r="Q108" s="25">
        <f t="shared" ca="1" si="42"/>
        <v>17857</v>
      </c>
      <c r="R108" s="255"/>
      <c r="S108" s="255"/>
    </row>
    <row r="109" spans="2:34" s="31" customFormat="1" x14ac:dyDescent="0.25">
      <c r="B109" s="60" t="s">
        <v>995</v>
      </c>
      <c r="C109" s="272"/>
      <c r="D109" s="61">
        <f t="shared" ref="D109" ca="1" si="50">SUM(D101:D104, D107, -D108)</f>
        <v>841971.13014766434</v>
      </c>
      <c r="E109" s="61">
        <f t="shared" ref="E109:G109" ca="1" si="51">SUM(E101:E104, E107, -E108)</f>
        <v>793701.40130175988</v>
      </c>
      <c r="F109" s="61">
        <f t="shared" ca="1" si="51"/>
        <v>752497.35003160825</v>
      </c>
      <c r="G109" s="61">
        <f t="shared" ca="1" si="51"/>
        <v>701343.71313275839</v>
      </c>
      <c r="H109" s="61">
        <f ca="1">SUM(H101:H104, H107, -H108)</f>
        <v>645722.70219638199</v>
      </c>
      <c r="I109" s="61"/>
      <c r="J109" s="61"/>
      <c r="K109" s="61"/>
      <c r="L109" s="272"/>
      <c r="M109" s="61">
        <f t="shared" ref="M109:Q109" ca="1" si="52">SUM(M101:M104, M107, -M108)</f>
        <v>682679</v>
      </c>
      <c r="N109" s="61">
        <f t="shared" ca="1" si="52"/>
        <v>813423</v>
      </c>
      <c r="O109" s="61">
        <f t="shared" ca="1" si="52"/>
        <v>887558</v>
      </c>
      <c r="P109" s="61">
        <f t="shared" ca="1" si="52"/>
        <v>1023637</v>
      </c>
      <c r="Q109" s="61">
        <f t="shared" ca="1" si="52"/>
        <v>1040382</v>
      </c>
      <c r="R109" s="255"/>
      <c r="S109" s="255"/>
      <c r="T109"/>
      <c r="U109"/>
      <c r="V109"/>
      <c r="W109"/>
      <c r="X109"/>
      <c r="Y109"/>
      <c r="Z109"/>
      <c r="AH109" s="138"/>
    </row>
    <row r="110" spans="2:34" x14ac:dyDescent="0.25">
      <c r="B110" s="143" t="s">
        <v>996</v>
      </c>
      <c r="C110" s="255"/>
      <c r="D110" s="25">
        <f t="shared" ref="D110:H110" ca="1" si="53">$M110</f>
        <v>0</v>
      </c>
      <c r="E110" s="25">
        <f t="shared" ca="1" si="53"/>
        <v>0</v>
      </c>
      <c r="F110" s="25">
        <f t="shared" ca="1" si="53"/>
        <v>0</v>
      </c>
      <c r="G110" s="25">
        <f t="shared" ca="1" si="53"/>
        <v>0</v>
      </c>
      <c r="H110" s="25">
        <f t="shared" ca="1" si="53"/>
        <v>0</v>
      </c>
      <c r="L110" s="255"/>
      <c r="M110" s="25">
        <f t="shared" ca="1" si="42"/>
        <v>0</v>
      </c>
      <c r="N110" s="25">
        <f t="shared" ca="1" si="42"/>
        <v>0</v>
      </c>
      <c r="O110" s="25">
        <f t="shared" ca="1" si="42"/>
        <v>1530</v>
      </c>
      <c r="P110" s="25">
        <f t="shared" ca="1" si="42"/>
        <v>1468</v>
      </c>
      <c r="Q110" s="25">
        <f t="shared" ca="1" si="42"/>
        <v>1627</v>
      </c>
      <c r="R110" s="255"/>
      <c r="S110" s="255"/>
    </row>
    <row r="111" spans="2:34" s="31" customFormat="1" x14ac:dyDescent="0.25">
      <c r="B111" s="60" t="s">
        <v>997</v>
      </c>
      <c r="C111" s="272"/>
      <c r="D111" s="61">
        <f t="shared" ref="D111" ca="1" si="54">SUM(D101:D104, D107, -D108, D110)</f>
        <v>841971.13014766434</v>
      </c>
      <c r="E111" s="61">
        <f t="shared" ref="E111:H111" ca="1" si="55">SUM(E101:E104, E107, -E108, E110)</f>
        <v>793701.40130175988</v>
      </c>
      <c r="F111" s="61">
        <f t="shared" ca="1" si="55"/>
        <v>752497.35003160825</v>
      </c>
      <c r="G111" s="61">
        <f t="shared" ca="1" si="55"/>
        <v>701343.71313275839</v>
      </c>
      <c r="H111" s="61">
        <f t="shared" ca="1" si="55"/>
        <v>645722.70219638199</v>
      </c>
      <c r="I111" s="61"/>
      <c r="J111" s="61"/>
      <c r="K111" s="61"/>
      <c r="L111" s="272"/>
      <c r="M111" s="61">
        <f ca="1">SUM(M101:M104, M107, -M108, M110)</f>
        <v>682679</v>
      </c>
      <c r="N111" s="61">
        <f t="shared" ref="N111:Q111" ca="1" si="56">SUM(N101:N104, N107, -N108, N110)</f>
        <v>813423</v>
      </c>
      <c r="O111" s="61">
        <f t="shared" ca="1" si="56"/>
        <v>889088</v>
      </c>
      <c r="P111" s="61">
        <f t="shared" ca="1" si="56"/>
        <v>1025105</v>
      </c>
      <c r="Q111" s="61">
        <f t="shared" ca="1" si="56"/>
        <v>1042009</v>
      </c>
      <c r="R111" s="255"/>
      <c r="S111" s="255"/>
      <c r="T111"/>
      <c r="U111"/>
      <c r="V111"/>
      <c r="W111"/>
      <c r="X111"/>
      <c r="Y111"/>
      <c r="Z111"/>
      <c r="AH111" s="138"/>
    </row>
    <row r="112" spans="2:34" x14ac:dyDescent="0.25">
      <c r="B112" s="58"/>
      <c r="C112" s="255"/>
      <c r="L112" s="255"/>
      <c r="R112" s="255"/>
      <c r="S112" s="255"/>
    </row>
    <row r="113" spans="2:34" x14ac:dyDescent="0.25">
      <c r="B113" s="254"/>
      <c r="C113" s="255"/>
      <c r="D113" s="246"/>
      <c r="E113" s="246"/>
      <c r="F113" s="246"/>
      <c r="G113" s="246"/>
      <c r="H113" s="246"/>
      <c r="I113" s="246"/>
      <c r="J113" s="246"/>
      <c r="K113" s="246"/>
      <c r="L113" s="255"/>
      <c r="M113" s="246"/>
      <c r="N113" s="246"/>
      <c r="O113" s="246"/>
      <c r="P113" s="246"/>
      <c r="Q113" s="246"/>
      <c r="R113" s="255"/>
      <c r="S113" s="255"/>
    </row>
    <row r="114" spans="2:34" ht="6.95" customHeight="1" x14ac:dyDescent="0.25">
      <c r="B114" s="58"/>
      <c r="C114" s="255"/>
      <c r="L114" s="255"/>
      <c r="R114" s="255"/>
      <c r="S114" s="255"/>
    </row>
    <row r="115" spans="2:34" x14ac:dyDescent="0.25">
      <c r="B115" s="58"/>
      <c r="C115" s="255"/>
      <c r="L115" s="255"/>
      <c r="R115" s="255"/>
      <c r="S115" s="255"/>
    </row>
    <row r="116" spans="2:34" s="54" customFormat="1" x14ac:dyDescent="0.25">
      <c r="B116" s="276" t="s">
        <v>304</v>
      </c>
      <c r="C116" s="255"/>
      <c r="D116" s="274"/>
      <c r="E116" s="274"/>
      <c r="F116" s="274"/>
      <c r="G116" s="274"/>
      <c r="H116" s="274"/>
      <c r="I116" s="274"/>
      <c r="J116" s="274"/>
      <c r="K116" s="274"/>
      <c r="L116" s="255"/>
      <c r="M116" s="274"/>
      <c r="N116" s="274"/>
      <c r="O116" s="274"/>
      <c r="P116" s="274"/>
      <c r="Q116" s="274"/>
      <c r="R116" s="255"/>
      <c r="S116" s="255"/>
      <c r="T116"/>
      <c r="U116"/>
      <c r="V116"/>
      <c r="W116"/>
      <c r="X116"/>
      <c r="Y116"/>
    </row>
    <row r="117" spans="2:34" outlineLevel="1" x14ac:dyDescent="0.25">
      <c r="B117" s="143" t="s">
        <v>305</v>
      </c>
      <c r="C117" s="255"/>
      <c r="D117" s="25">
        <f ca="1">D42</f>
        <v>47569.728845904428</v>
      </c>
      <c r="E117" s="25">
        <f t="shared" ref="E117:G117" ca="1" si="57">E42</f>
        <v>40404.051270151584</v>
      </c>
      <c r="F117" s="25">
        <f t="shared" ca="1" si="57"/>
        <v>50453.636898849887</v>
      </c>
      <c r="G117" s="25">
        <f t="shared" ca="1" si="57"/>
        <v>54821.01093637642</v>
      </c>
      <c r="H117" s="25">
        <f ca="1">H42</f>
        <v>44198.702196381972</v>
      </c>
      <c r="L117" s="255"/>
      <c r="M117" s="25">
        <f t="shared" ref="M117:P117" ca="1" si="58">M42</f>
        <v>64313</v>
      </c>
      <c r="N117" s="25">
        <f t="shared" ca="1" si="58"/>
        <v>58503</v>
      </c>
      <c r="O117" s="25">
        <f t="shared" ca="1" si="58"/>
        <v>-100606</v>
      </c>
      <c r="P117" s="25">
        <f t="shared" ca="1" si="58"/>
        <v>92048</v>
      </c>
      <c r="R117" s="255"/>
      <c r="S117" s="255"/>
    </row>
    <row r="118" spans="2:34" outlineLevel="1" x14ac:dyDescent="0.25">
      <c r="B118" s="143" t="s">
        <v>306</v>
      </c>
      <c r="C118" s="255"/>
      <c r="D118" s="25">
        <f t="shared" ref="D118:F118" ca="1" si="59">MAX(D63 - E63, 0)</f>
        <v>0</v>
      </c>
      <c r="E118" s="25">
        <f t="shared" ca="1" si="59"/>
        <v>0</v>
      </c>
      <c r="F118" s="25">
        <f t="shared" ca="1" si="59"/>
        <v>0</v>
      </c>
      <c r="G118" s="25">
        <f ca="1">MAX(G63 - H63, 0)</f>
        <v>0</v>
      </c>
      <c r="H118" s="25">
        <f ca="1">MAX(H63 - M63, 0)</f>
        <v>0</v>
      </c>
      <c r="L118" s="255"/>
      <c r="M118" s="25">
        <f ca="1">MAX(M63 - N63, 0)</f>
        <v>25738</v>
      </c>
      <c r="N118" s="25">
        <f t="shared" ref="N118:P118" ca="1" si="60">MAX(N63 - O63, 0)</f>
        <v>0</v>
      </c>
      <c r="O118" s="25">
        <f t="shared" ca="1" si="60"/>
        <v>50270</v>
      </c>
      <c r="P118" s="25">
        <f t="shared" ca="1" si="60"/>
        <v>15859</v>
      </c>
      <c r="R118" s="255"/>
      <c r="S118" s="255"/>
    </row>
    <row r="119" spans="2:34" outlineLevel="1" x14ac:dyDescent="0.25">
      <c r="B119" s="143" t="s">
        <v>307</v>
      </c>
      <c r="C119" s="255"/>
      <c r="D119" s="25">
        <f t="shared" ref="D119:F119" ca="1" si="61">-(D55 - E55)</f>
        <v>-1591.651899120945</v>
      </c>
      <c r="E119" s="25">
        <f t="shared" ca="1" si="61"/>
        <v>-1591.651899120945</v>
      </c>
      <c r="F119" s="25">
        <f t="shared" ca="1" si="61"/>
        <v>-1591.651899120945</v>
      </c>
      <c r="G119" s="25">
        <f ca="1">-(G55 - H55)</f>
        <v>-1582.9183475512546</v>
      </c>
      <c r="H119" s="25">
        <f ca="1">-(H55 - M55)</f>
        <v>110261.29166819731</v>
      </c>
      <c r="L119" s="255"/>
      <c r="M119" s="25">
        <f ca="1">-(M55 - N55)</f>
        <v>222863</v>
      </c>
      <c r="N119" s="25">
        <f t="shared" ref="N119:P119" ca="1" si="62">-(N55 - O55)</f>
        <v>-37958</v>
      </c>
      <c r="O119" s="25">
        <f t="shared" ca="1" si="62"/>
        <v>45079</v>
      </c>
      <c r="P119" s="25">
        <f t="shared" ca="1" si="62"/>
        <v>61919</v>
      </c>
      <c r="R119" s="255"/>
      <c r="S119" s="255"/>
    </row>
    <row r="120" spans="2:34" outlineLevel="1" x14ac:dyDescent="0.25">
      <c r="B120" s="143" t="s">
        <v>308</v>
      </c>
      <c r="C120" s="255"/>
      <c r="D120" s="25">
        <f ca="1">-(D86 - E86)</f>
        <v>-729.83328170049936</v>
      </c>
      <c r="E120" s="25">
        <f ca="1">-(E86 - F86)</f>
        <v>-729.83328170047025</v>
      </c>
      <c r="F120" s="25">
        <f ca="1">-(F86 - G86)</f>
        <v>-729.83328170049936</v>
      </c>
      <c r="G120" s="25">
        <f ca="1">-(G86 - H86)</f>
        <v>-725.82861421853886</v>
      </c>
      <c r="H120" s="25">
        <f ca="1">G120</f>
        <v>-725.82861421853886</v>
      </c>
      <c r="L120" s="255"/>
      <c r="M120" s="25">
        <f ca="1">-(M86 - N86)</f>
        <v>-85706</v>
      </c>
      <c r="N120" s="25">
        <f t="shared" ref="N120:P120" ca="1" si="63">-(N86 - O86)</f>
        <v>-21161</v>
      </c>
      <c r="O120" s="25">
        <f t="shared" ca="1" si="63"/>
        <v>54318</v>
      </c>
      <c r="P120" s="25">
        <f t="shared" ca="1" si="63"/>
        <v>14231</v>
      </c>
      <c r="R120" s="255"/>
      <c r="S120" s="255"/>
    </row>
    <row r="121" spans="2:34" outlineLevel="1" x14ac:dyDescent="0.25">
      <c r="B121" s="143" t="s">
        <v>309</v>
      </c>
      <c r="C121" s="255"/>
      <c r="D121" s="25">
        <f t="shared" ref="D121" ca="1" si="64">-(D62 - E62)</f>
        <v>12000</v>
      </c>
      <c r="E121" s="25">
        <f ca="1">-(E62 - F62)</f>
        <v>12000</v>
      </c>
      <c r="F121" s="25">
        <f ca="1">-(F62 - G62)</f>
        <v>13000</v>
      </c>
      <c r="G121" s="25">
        <f ca="1">-(G62 - H62)</f>
        <v>13000</v>
      </c>
      <c r="H121" s="25">
        <f ca="1">-(H62 - M62)</f>
        <v>13083</v>
      </c>
      <c r="L121" s="255"/>
      <c r="M121" s="25">
        <f ca="1">-(M62 - N62)</f>
        <v>13317</v>
      </c>
      <c r="N121" s="25">
        <f t="shared" ref="N121:P121" ca="1" si="65">-(N62 - O62)</f>
        <v>248939</v>
      </c>
      <c r="O121" s="25">
        <f t="shared" ca="1" si="65"/>
        <v>-102288</v>
      </c>
      <c r="P121" s="25">
        <f t="shared" ca="1" si="65"/>
        <v>-23142</v>
      </c>
      <c r="R121" s="255"/>
      <c r="S121" s="255"/>
    </row>
    <row r="122" spans="2:34" s="203" customFormat="1" outlineLevel="1" x14ac:dyDescent="0.25">
      <c r="B122" s="204" t="s">
        <v>310</v>
      </c>
      <c r="C122" s="313"/>
      <c r="D122" s="25">
        <f t="shared" ref="D122:G122" si="66">D123 + D124</f>
        <v>-27996.10417867756</v>
      </c>
      <c r="E122" s="25">
        <f>E123 + E124</f>
        <v>-29011.506920909378</v>
      </c>
      <c r="F122" s="25">
        <f>F123 + F124</f>
        <v>-30063.737741874997</v>
      </c>
      <c r="G122" s="25">
        <f t="shared" si="66"/>
        <v>-31154.132375000001</v>
      </c>
      <c r="H122" s="25">
        <f>H123 + H124</f>
        <v>-32284.074999999997</v>
      </c>
      <c r="I122" s="199"/>
      <c r="J122" s="199"/>
      <c r="K122" s="199"/>
      <c r="L122" s="313"/>
      <c r="M122" s="25">
        <f>M123 + M124</f>
        <v>-33455</v>
      </c>
      <c r="N122" s="25">
        <f t="shared" ref="N122:P122" si="67">N123 + N124</f>
        <v>139937</v>
      </c>
      <c r="O122" s="25">
        <f t="shared" si="67"/>
        <v>214304</v>
      </c>
      <c r="P122" s="25">
        <f t="shared" si="67"/>
        <v>-177244</v>
      </c>
      <c r="Q122" s="166"/>
      <c r="R122" s="198"/>
      <c r="S122" s="198"/>
      <c r="T122" s="198"/>
      <c r="U122" s="198"/>
      <c r="V122" s="198"/>
      <c r="W122" s="198"/>
      <c r="X122" s="198"/>
      <c r="Y122"/>
    </row>
    <row r="123" spans="2:34" hidden="1" outlineLevel="3" x14ac:dyDescent="0.25">
      <c r="B123" s="355" t="s">
        <v>311</v>
      </c>
      <c r="C123" s="255"/>
      <c r="D123" s="25">
        <f t="shared" ref="D123:F123" si="68">E123 * (1 - 0.035)</f>
        <v>78099.548969888448</v>
      </c>
      <c r="E123" s="25">
        <f t="shared" si="68"/>
        <v>80932.175098330001</v>
      </c>
      <c r="F123" s="25">
        <f t="shared" si="68"/>
        <v>83867.538962000006</v>
      </c>
      <c r="G123" s="25">
        <f>H123 * (1 - 0.035)</f>
        <v>86909.366800000003</v>
      </c>
      <c r="H123" s="25">
        <f>M123 * (1 - 0.035)</f>
        <v>90061.52</v>
      </c>
      <c r="L123" s="255"/>
      <c r="M123" s="362">
        <v>93328</v>
      </c>
      <c r="N123" s="362">
        <v>284473</v>
      </c>
      <c r="O123" s="362">
        <v>515560</v>
      </c>
      <c r="P123" s="362">
        <v>340920</v>
      </c>
    </row>
    <row r="124" spans="2:34" hidden="1" outlineLevel="3" x14ac:dyDescent="0.25">
      <c r="B124" s="355" t="s">
        <v>312</v>
      </c>
      <c r="C124" s="255"/>
      <c r="D124" s="118">
        <f t="shared" ref="D124:G124" si="69">D123 * $M124 / $M123</f>
        <v>-106095.65314856601</v>
      </c>
      <c r="E124" s="118">
        <f t="shared" si="69"/>
        <v>-109943.68201923938</v>
      </c>
      <c r="F124" s="118">
        <f t="shared" si="69"/>
        <v>-113931.276703875</v>
      </c>
      <c r="G124" s="118">
        <f t="shared" si="69"/>
        <v>-118063.499175</v>
      </c>
      <c r="H124" s="118">
        <f>H123 * $M124 / $M123</f>
        <v>-122345.595</v>
      </c>
      <c r="L124" s="255"/>
      <c r="M124" s="362">
        <v>-126783</v>
      </c>
      <c r="N124" s="362">
        <v>-144536</v>
      </c>
      <c r="O124" s="362">
        <v>-301256</v>
      </c>
      <c r="P124" s="362">
        <v>-518164</v>
      </c>
      <c r="Q124" s="362"/>
    </row>
    <row r="125" spans="2:34" ht="6.95" customHeight="1" outlineLevel="2" collapsed="1" x14ac:dyDescent="0.25">
      <c r="B125" s="355"/>
      <c r="C125" s="255"/>
      <c r="L125" s="255"/>
      <c r="S125" s="362"/>
    </row>
    <row r="126" spans="2:34" s="31" customFormat="1" x14ac:dyDescent="0.25">
      <c r="B126" s="243" t="s">
        <v>313</v>
      </c>
      <c r="C126" s="255"/>
      <c r="D126" s="244">
        <f t="shared" ref="D126:H126" ca="1" si="70">SUM(D117:D122)</f>
        <v>29252.139486405424</v>
      </c>
      <c r="E126" s="244">
        <f t="shared" ca="1" si="70"/>
        <v>21071.05916842079</v>
      </c>
      <c r="F126" s="244">
        <f ca="1">SUM(F117:F122)</f>
        <v>31068.413976153446</v>
      </c>
      <c r="G126" s="244">
        <f t="shared" ca="1" si="70"/>
        <v>34358.131599606626</v>
      </c>
      <c r="H126" s="244">
        <f t="shared" ca="1" si="70"/>
        <v>134533.09025036078</v>
      </c>
      <c r="I126" s="61"/>
      <c r="J126" s="61"/>
      <c r="K126" s="61"/>
      <c r="L126" s="255"/>
      <c r="M126" s="244">
        <f ca="1">SUM(M117:M122)</f>
        <v>207070</v>
      </c>
      <c r="N126" s="244">
        <f t="shared" ref="N126:P126" ca="1" si="71">SUM(N117:N122)</f>
        <v>388260</v>
      </c>
      <c r="O126" s="244">
        <f t="shared" ca="1" si="71"/>
        <v>161077</v>
      </c>
      <c r="P126" s="244">
        <f t="shared" ca="1" si="71"/>
        <v>-16329</v>
      </c>
      <c r="Q126" s="255"/>
      <c r="R126" s="255"/>
      <c r="S126" s="362"/>
      <c r="T126"/>
      <c r="U126"/>
      <c r="V126"/>
      <c r="W126"/>
      <c r="X126"/>
      <c r="Y126"/>
      <c r="Z126"/>
      <c r="AH126" s="138"/>
    </row>
    <row r="127" spans="2:34" x14ac:dyDescent="0.25">
      <c r="B127" s="251"/>
      <c r="C127" s="255"/>
      <c r="L127" s="255"/>
      <c r="R127" s="255"/>
      <c r="S127" s="362"/>
    </row>
    <row r="128" spans="2:34" x14ac:dyDescent="0.25">
      <c r="B128" s="242" t="s">
        <v>314</v>
      </c>
      <c r="C128" s="255"/>
      <c r="D128" s="237"/>
      <c r="E128" s="237"/>
      <c r="F128" s="237"/>
      <c r="G128" s="237"/>
      <c r="H128" s="237"/>
      <c r="I128" s="237"/>
      <c r="J128" s="237"/>
      <c r="K128" s="237"/>
      <c r="L128" s="255"/>
      <c r="M128" s="237"/>
      <c r="N128" s="237"/>
      <c r="O128" s="237"/>
      <c r="P128" s="237"/>
      <c r="Q128" s="237"/>
      <c r="R128" s="255"/>
      <c r="S128" s="362"/>
    </row>
    <row r="129" spans="2:25" x14ac:dyDescent="0.25">
      <c r="B129" s="240" t="s">
        <v>315</v>
      </c>
      <c r="C129" s="255"/>
      <c r="D129" s="277">
        <f>D130 + (1 / D132)</f>
        <v>0.13809278350515464</v>
      </c>
      <c r="E129" s="238"/>
      <c r="F129" s="238"/>
      <c r="G129" s="238"/>
      <c r="H129" s="238"/>
      <c r="I129" s="238"/>
      <c r="J129" s="238"/>
      <c r="K129" s="238"/>
      <c r="L129" s="255"/>
      <c r="M129" s="238"/>
      <c r="N129" s="238"/>
      <c r="O129" s="238"/>
      <c r="P129" s="238"/>
      <c r="Q129" s="238"/>
      <c r="R129" s="255"/>
      <c r="S129" s="362"/>
    </row>
    <row r="130" spans="2:25" x14ac:dyDescent="0.25">
      <c r="B130" s="241" t="s">
        <v>316</v>
      </c>
      <c r="C130" s="255"/>
      <c r="D130" s="277">
        <f>'Sector Drivers'!$F$5</f>
        <v>3.5000000000000003E-2</v>
      </c>
      <c r="E130" s="255"/>
      <c r="L130" s="255"/>
      <c r="R130" s="255"/>
      <c r="S130" s="362"/>
    </row>
    <row r="131" spans="2:25" x14ac:dyDescent="0.25">
      <c r="B131" s="241" t="s">
        <v>317</v>
      </c>
      <c r="C131" s="255"/>
      <c r="D131" s="333">
        <f ca="1">AVERAGE(D11:H11)</f>
        <v>3.8897847116337037E-3</v>
      </c>
      <c r="E131" s="255"/>
      <c r="L131" s="255"/>
      <c r="S131" s="362"/>
    </row>
    <row r="132" spans="2:25" x14ac:dyDescent="0.25">
      <c r="B132" s="377" t="s">
        <v>211</v>
      </c>
      <c r="C132" s="255"/>
      <c r="D132" s="354">
        <f>'Sector Drivers'!$F$6</f>
        <v>9.6999999999999993</v>
      </c>
      <c r="L132" s="278"/>
      <c r="S132" s="362"/>
    </row>
    <row r="133" spans="2:25" x14ac:dyDescent="0.25">
      <c r="B133" s="239"/>
      <c r="C133" s="255"/>
      <c r="L133" s="278"/>
      <c r="R133" s="255"/>
      <c r="S133" s="362"/>
    </row>
    <row r="134" spans="2:25" s="40" customFormat="1" ht="15.95" customHeight="1" x14ac:dyDescent="0.25">
      <c r="B134" s="343" t="s">
        <v>234</v>
      </c>
      <c r="C134" s="252"/>
      <c r="D134" s="344">
        <f>D24</f>
        <v>45689</v>
      </c>
      <c r="E134" s="344">
        <f>E24</f>
        <v>45323</v>
      </c>
      <c r="F134" s="344">
        <f>F24</f>
        <v>44958</v>
      </c>
      <c r="G134" s="344">
        <f>G24</f>
        <v>44593</v>
      </c>
      <c r="H134" s="344">
        <f>H24</f>
        <v>44228</v>
      </c>
      <c r="I134" s="38"/>
      <c r="J134" s="38"/>
      <c r="K134" s="38"/>
      <c r="L134" s="252"/>
      <c r="M134" s="344">
        <f>M24</f>
        <v>43862</v>
      </c>
      <c r="N134" s="344">
        <f>N24</f>
        <v>43498</v>
      </c>
      <c r="O134" s="344">
        <f>O24</f>
        <v>43134</v>
      </c>
      <c r="P134" s="344">
        <f>P24</f>
        <v>42763</v>
      </c>
      <c r="Q134"/>
      <c r="R134" s="255"/>
      <c r="S134" s="362"/>
      <c r="T134"/>
      <c r="U134"/>
      <c r="V134"/>
      <c r="W134"/>
      <c r="X134"/>
      <c r="Y134"/>
    </row>
    <row r="135" spans="2:25" x14ac:dyDescent="0.25">
      <c r="B135" s="341" t="str">
        <f>B126</f>
        <v xml:space="preserve">Free cash flow </v>
      </c>
      <c r="C135" s="255"/>
      <c r="D135" s="338">
        <f ca="1">D126</f>
        <v>29252.139486405424</v>
      </c>
      <c r="E135" s="338">
        <f ca="1">E126</f>
        <v>21071.05916842079</v>
      </c>
      <c r="F135" s="338">
        <f ca="1">F126</f>
        <v>31068.413976153446</v>
      </c>
      <c r="G135" s="338">
        <f t="shared" ref="G135:H135" ca="1" si="72">G126</f>
        <v>34358.131599606626</v>
      </c>
      <c r="H135" s="338">
        <f t="shared" ca="1" si="72"/>
        <v>134533.09025036078</v>
      </c>
      <c r="M135" s="338">
        <f t="shared" ref="M135:P135" ca="1" si="73">M126</f>
        <v>207070</v>
      </c>
      <c r="N135" s="338">
        <f t="shared" ca="1" si="73"/>
        <v>388260</v>
      </c>
      <c r="O135" s="338">
        <f t="shared" ca="1" si="73"/>
        <v>161077</v>
      </c>
      <c r="P135" s="338">
        <f t="shared" ca="1" si="73"/>
        <v>-16329</v>
      </c>
      <c r="Q135"/>
      <c r="R135" s="255"/>
      <c r="S135" s="255"/>
    </row>
    <row r="136" spans="2:25" x14ac:dyDescent="0.25">
      <c r="B136" s="342" t="s">
        <v>318</v>
      </c>
      <c r="C136" s="255"/>
      <c r="D136" s="339">
        <f ca="1">IFERROR(D135 * (1 + D130) / (D129 - D130), 0)</f>
        <v>293676.85437376722</v>
      </c>
      <c r="E136" s="340"/>
      <c r="F136" s="335"/>
      <c r="G136" s="335"/>
      <c r="H136" s="335"/>
      <c r="M136"/>
      <c r="N136"/>
      <c r="O136"/>
      <c r="P136"/>
      <c r="Q136"/>
      <c r="R136" s="255"/>
    </row>
    <row r="137" spans="2:25" x14ac:dyDescent="0.25">
      <c r="B137" s="342" t="s">
        <v>319</v>
      </c>
      <c r="C137" s="255"/>
      <c r="D137" s="335">
        <f ca="1">D136 + D135</f>
        <v>322928.99386017263</v>
      </c>
      <c r="E137" s="335">
        <f ca="1">E136 + E135</f>
        <v>21071.05916842079</v>
      </c>
      <c r="F137" s="335">
        <f ca="1">F136 + F135</f>
        <v>31068.413976153446</v>
      </c>
      <c r="G137" s="335">
        <f t="shared" ref="G137:H137" ca="1" si="74">G136 + G135</f>
        <v>34358.131599606626</v>
      </c>
      <c r="H137" s="335">
        <f t="shared" ca="1" si="74"/>
        <v>134533.09025036078</v>
      </c>
      <c r="M137"/>
      <c r="N137"/>
      <c r="O137"/>
      <c r="P137"/>
      <c r="Q137"/>
      <c r="R137" s="255"/>
    </row>
    <row r="138" spans="2:25" x14ac:dyDescent="0.25">
      <c r="B138" s="239"/>
      <c r="C138" s="255"/>
      <c r="L138" s="278"/>
      <c r="R138" s="255"/>
    </row>
    <row r="139" spans="2:25" x14ac:dyDescent="0.25">
      <c r="B139" s="254"/>
      <c r="C139" s="255"/>
      <c r="D139" s="246"/>
      <c r="E139" s="246"/>
      <c r="F139" s="246"/>
      <c r="G139" s="246"/>
      <c r="H139" s="246"/>
      <c r="I139" s="246"/>
      <c r="J139" s="246"/>
      <c r="K139" s="246"/>
      <c r="L139" s="255"/>
      <c r="M139" s="246"/>
      <c r="N139" s="246"/>
      <c r="O139" s="246"/>
      <c r="P139" s="246"/>
      <c r="Q139" s="246"/>
      <c r="R139" s="255"/>
    </row>
    <row r="140" spans="2:25" ht="6.95" customHeight="1" x14ac:dyDescent="0.25">
      <c r="B140" s="58"/>
      <c r="C140" s="255"/>
      <c r="L140" s="255"/>
      <c r="R140" s="255"/>
    </row>
    <row r="141" spans="2:25" x14ac:dyDescent="0.25">
      <c r="B141" s="58"/>
      <c r="C141" s="255"/>
      <c r="L141" s="255"/>
      <c r="R141" s="255"/>
    </row>
    <row r="142" spans="2:25" x14ac:dyDescent="0.25">
      <c r="B142" s="249" t="s">
        <v>320</v>
      </c>
      <c r="D142" s="25">
        <f ca="1">NPV(D129, D137:H137)</f>
        <v>412028.70671243878</v>
      </c>
      <c r="G142"/>
      <c r="H142"/>
      <c r="I142"/>
      <c r="J142"/>
      <c r="K142"/>
      <c r="M142" s="371" t="s">
        <v>328</v>
      </c>
      <c r="N142" s="371" t="str">
        <f>M142 &amp; " per Share"</f>
        <v>Equity Value per Share</v>
      </c>
      <c r="O142" s="371" t="s">
        <v>329</v>
      </c>
      <c r="P142"/>
      <c r="Q142"/>
    </row>
    <row r="143" spans="2:25" x14ac:dyDescent="0.25">
      <c r="B143" s="249" t="s">
        <v>322</v>
      </c>
      <c r="D143" s="25">
        <f ca="1">M45</f>
        <v>81418</v>
      </c>
      <c r="G143"/>
      <c r="H143"/>
      <c r="I143"/>
      <c r="J143"/>
      <c r="K143"/>
      <c r="M143" s="359">
        <v>500000</v>
      </c>
      <c r="N143" s="358">
        <f ca="1">M143 / $D$148</f>
        <v>34.020071570065767</v>
      </c>
      <c r="O143" s="357">
        <f t="array" ref="O143:O149">FREQUENCY(D159:D659, M143:M149) / COUNT(D159:D659)</f>
        <v>0.76447105788423153</v>
      </c>
      <c r="P143"/>
      <c r="Q143"/>
    </row>
    <row r="144" spans="2:25" x14ac:dyDescent="0.25">
      <c r="B144" s="249" t="s">
        <v>323</v>
      </c>
      <c r="D144" s="25">
        <f ca="1">D143 + D142</f>
        <v>493446.70671243878</v>
      </c>
      <c r="G144"/>
      <c r="H144"/>
      <c r="I144"/>
      <c r="J144"/>
      <c r="K144"/>
      <c r="M144" s="359">
        <f>M143 + 25000</f>
        <v>525000</v>
      </c>
      <c r="N144" s="358">
        <f t="shared" ref="N144:N149" ca="1" si="75">M144 / $D$148</f>
        <v>35.721075148569057</v>
      </c>
      <c r="O144" s="357">
        <v>0.17764471057884232</v>
      </c>
      <c r="P144"/>
      <c r="Q144"/>
    </row>
    <row r="145" spans="2:19" x14ac:dyDescent="0.25">
      <c r="B145" s="249" t="s">
        <v>324</v>
      </c>
      <c r="D145" s="25">
        <f ca="1">-M89</f>
        <v>-14393</v>
      </c>
      <c r="G145"/>
      <c r="H145"/>
      <c r="I145"/>
      <c r="J145"/>
      <c r="K145"/>
      <c r="M145" s="359">
        <f t="shared" ref="M145:M149" si="76">M144 + 25000</f>
        <v>550000</v>
      </c>
      <c r="N145" s="358">
        <f t="shared" ca="1" si="75"/>
        <v>37.422078727072339</v>
      </c>
      <c r="O145" s="357">
        <v>5.3892215568862277E-2</v>
      </c>
      <c r="P145"/>
      <c r="Q145"/>
    </row>
    <row r="146" spans="2:19" x14ac:dyDescent="0.25">
      <c r="B146" s="249"/>
      <c r="G146"/>
      <c r="H146"/>
      <c r="I146"/>
      <c r="J146"/>
      <c r="K146"/>
      <c r="M146" s="359">
        <f t="shared" si="76"/>
        <v>575000</v>
      </c>
      <c r="N146" s="358">
        <f t="shared" ca="1" si="75"/>
        <v>39.123082305575629</v>
      </c>
      <c r="O146" s="357">
        <v>3.9920159680638719E-3</v>
      </c>
      <c r="P146"/>
      <c r="Q146"/>
    </row>
    <row r="147" spans="2:19" x14ac:dyDescent="0.25">
      <c r="B147" s="249" t="str">
        <f>"Most Likely " &amp; B156</f>
        <v>Most Likely Equity value</v>
      </c>
      <c r="D147" s="280">
        <f>AVERAGE(D159:D659)</f>
        <v>473391.01327189751</v>
      </c>
      <c r="G147"/>
      <c r="H147"/>
      <c r="I147"/>
      <c r="J147"/>
      <c r="K147"/>
      <c r="M147" s="359">
        <f t="shared" si="76"/>
        <v>600000</v>
      </c>
      <c r="N147" s="358">
        <f t="shared" ca="1" si="75"/>
        <v>40.824085884078919</v>
      </c>
      <c r="O147" s="357">
        <v>0</v>
      </c>
      <c r="P147"/>
      <c r="Q147"/>
    </row>
    <row r="148" spans="2:19" outlineLevel="1" x14ac:dyDescent="0.25">
      <c r="B148" s="345" t="s">
        <v>253</v>
      </c>
      <c r="D148" s="247">
        <f ca="1">SUMIFS(INDIRECT("'" &amp; $B$2 &amp; "'!" &amp; M$2), INDIRECT("'" &amp; $B$2 &amp; "'!$A:$A"), $B148)</f>
        <v>14697.206</v>
      </c>
      <c r="G148"/>
      <c r="H148"/>
      <c r="I148"/>
      <c r="J148"/>
      <c r="K148"/>
      <c r="M148" s="359">
        <f t="shared" si="76"/>
        <v>625000</v>
      </c>
      <c r="N148" s="358">
        <f t="shared" ca="1" si="75"/>
        <v>42.525089462582208</v>
      </c>
      <c r="O148" s="357">
        <v>0</v>
      </c>
      <c r="P148"/>
      <c r="Q148"/>
    </row>
    <row r="149" spans="2:19" x14ac:dyDescent="0.25">
      <c r="B149" s="249" t="str">
        <f>"Most Likely " &amp; B157</f>
        <v>Most Likely Equity value per share</v>
      </c>
      <c r="D149" s="281">
        <f ca="1">D147 / D$148</f>
        <v>32.209592304271816</v>
      </c>
      <c r="E149" s="66"/>
      <c r="G149"/>
      <c r="H149"/>
      <c r="I149"/>
      <c r="J149"/>
      <c r="K149"/>
      <c r="M149" s="359">
        <f t="shared" si="76"/>
        <v>650000</v>
      </c>
      <c r="N149" s="358">
        <f t="shared" ca="1" si="75"/>
        <v>44.226093041085498</v>
      </c>
      <c r="O149" s="357">
        <v>0</v>
      </c>
      <c r="P149"/>
      <c r="Q149"/>
    </row>
    <row r="150" spans="2:19" hidden="1" outlineLevel="1" x14ac:dyDescent="0.25">
      <c r="B150" s="249" t="str">
        <f>"95% Confidence: " &amp; B156</f>
        <v>95% Confidence: Equity value</v>
      </c>
      <c r="D150" s="280">
        <f>_xlfn.PERCENTILE.INC(D159:D659, 0.05)</f>
        <v>415002.39993106987</v>
      </c>
      <c r="G150"/>
      <c r="H150"/>
      <c r="I150"/>
      <c r="J150"/>
      <c r="K150"/>
      <c r="M150"/>
      <c r="N150"/>
      <c r="O150"/>
      <c r="P150"/>
      <c r="Q150"/>
      <c r="S150" s="255"/>
    </row>
    <row r="151" spans="2:19" hidden="1" outlineLevel="1" x14ac:dyDescent="0.25">
      <c r="B151" s="249" t="str">
        <f>"95% Confidence: " &amp; B157</f>
        <v>95% Confidence: Equity value per share</v>
      </c>
      <c r="D151" s="281">
        <f ca="1">D150 / D$148</f>
        <v>28.236822694808104</v>
      </c>
      <c r="G151"/>
      <c r="H151"/>
      <c r="I151"/>
      <c r="J151"/>
      <c r="K151"/>
      <c r="M151"/>
      <c r="N151"/>
      <c r="O151"/>
      <c r="P151"/>
      <c r="Q151"/>
      <c r="S151" s="255"/>
    </row>
    <row r="152" spans="2:19" outlineLevel="1" x14ac:dyDescent="0.25">
      <c r="B152" s="249" t="s">
        <v>1156</v>
      </c>
      <c r="C152" s="249"/>
      <c r="D152" s="336">
        <v>28.49</v>
      </c>
      <c r="E152" s="372" t="str">
        <f ca="1">IF(D151 / D152 - 1 &lt; 0, "Overvalued", "Undervalued") &amp; " by " &amp; TEXT(ABS(D151 / D152 - 1), "#.0%")</f>
        <v>Overvalued by .9%</v>
      </c>
      <c r="G152"/>
      <c r="H152"/>
      <c r="I152"/>
      <c r="J152"/>
      <c r="K152"/>
      <c r="M152"/>
      <c r="N152"/>
      <c r="O152"/>
      <c r="P152"/>
      <c r="Q152"/>
      <c r="S152" s="255"/>
    </row>
    <row r="153" spans="2:19" customFormat="1" outlineLevel="1" x14ac:dyDescent="0.25">
      <c r="D153" s="25"/>
      <c r="F153" s="25"/>
    </row>
    <row r="154" spans="2:19" x14ac:dyDescent="0.25">
      <c r="B154" s="337" t="s">
        <v>333</v>
      </c>
      <c r="D154" s="361" t="s">
        <v>1157</v>
      </c>
      <c r="G154"/>
      <c r="H154"/>
      <c r="I154"/>
      <c r="J154"/>
      <c r="K154"/>
      <c r="M154"/>
      <c r="N154"/>
      <c r="O154"/>
      <c r="P154"/>
      <c r="Q154"/>
      <c r="S154" s="255"/>
    </row>
    <row r="155" spans="2:19" x14ac:dyDescent="0.25">
      <c r="B155" s="58"/>
      <c r="C155" s="255"/>
      <c r="L155" s="19"/>
      <c r="M155" s="19"/>
      <c r="O155"/>
      <c r="P155"/>
      <c r="R155" s="255"/>
      <c r="S155" s="255"/>
    </row>
    <row r="156" spans="2:19" hidden="1" outlineLevel="1" x14ac:dyDescent="0.25">
      <c r="B156" s="249" t="s">
        <v>325</v>
      </c>
      <c r="D156" s="280">
        <f ca="1">D145 + D144</f>
        <v>479053.70671243878</v>
      </c>
      <c r="G156"/>
      <c r="H156"/>
      <c r="I156"/>
      <c r="J156"/>
      <c r="K156"/>
      <c r="M156"/>
      <c r="N156"/>
      <c r="O156"/>
      <c r="P156"/>
      <c r="Q156"/>
    </row>
    <row r="157" spans="2:19" hidden="1" outlineLevel="1" x14ac:dyDescent="0.25">
      <c r="B157" s="249" t="s">
        <v>326</v>
      </c>
      <c r="D157" s="281">
        <f ca="1">D156 / D$148</f>
        <v>32.594882776524926</v>
      </c>
      <c r="G157"/>
      <c r="H157"/>
      <c r="I157"/>
      <c r="J157"/>
      <c r="K157"/>
      <c r="M157"/>
      <c r="N157"/>
      <c r="O157"/>
      <c r="P157"/>
      <c r="Q157"/>
    </row>
    <row r="158" spans="2:19" hidden="1" outlineLevel="1" x14ac:dyDescent="0.25">
      <c r="B158" s="58"/>
      <c r="C158" s="255"/>
      <c r="D158" s="247">
        <f ca="1">D156</f>
        <v>479053.70671243878</v>
      </c>
      <c r="L158" s="19"/>
      <c r="M158" s="19"/>
      <c r="R158" s="255"/>
      <c r="S158" s="255"/>
    </row>
    <row r="159" spans="2:19" hidden="1" outlineLevel="1" x14ac:dyDescent="0.25">
      <c r="B159" s="58"/>
      <c r="C159" s="255">
        <v>0</v>
      </c>
      <c r="D159" s="25">
        <f t="dataTable" ref="D159:D659" dt2D="0" dtr="0" r1="C158" ca="1"/>
        <v>502129.75401322497</v>
      </c>
      <c r="L159" s="19"/>
      <c r="M159" s="19"/>
      <c r="R159" s="255"/>
      <c r="S159" s="255"/>
    </row>
    <row r="160" spans="2:19" hidden="1" outlineLevel="1" x14ac:dyDescent="0.25">
      <c r="B160" s="58"/>
      <c r="C160" s="264">
        <v>1</v>
      </c>
      <c r="D160" s="25">
        <v>421108.15693096718</v>
      </c>
      <c r="L160" s="19"/>
      <c r="M160" s="19"/>
      <c r="R160" s="255"/>
      <c r="S160" s="255"/>
    </row>
    <row r="161" spans="2:19" hidden="1" outlineLevel="1" x14ac:dyDescent="0.25">
      <c r="B161" s="58"/>
      <c r="C161" s="264">
        <v>2</v>
      </c>
      <c r="D161" s="25">
        <v>454920.56493843824</v>
      </c>
      <c r="L161" s="19"/>
      <c r="M161" s="19"/>
      <c r="R161" s="255"/>
      <c r="S161" s="255"/>
    </row>
    <row r="162" spans="2:19" hidden="1" outlineLevel="1" x14ac:dyDescent="0.25">
      <c r="B162" s="58"/>
      <c r="C162" s="264">
        <v>3</v>
      </c>
      <c r="D162" s="25">
        <v>461395.5388791805</v>
      </c>
      <c r="L162" s="19"/>
      <c r="M162" s="19"/>
      <c r="R162" s="255"/>
      <c r="S162" s="255"/>
    </row>
    <row r="163" spans="2:19" hidden="1" outlineLevel="1" x14ac:dyDescent="0.25">
      <c r="B163" s="58"/>
      <c r="C163" s="264">
        <v>4</v>
      </c>
      <c r="D163" s="25">
        <v>522596.82321179542</v>
      </c>
      <c r="L163" s="19"/>
      <c r="M163" s="19"/>
      <c r="R163" s="255"/>
      <c r="S163" s="255"/>
    </row>
    <row r="164" spans="2:19" hidden="1" outlineLevel="1" x14ac:dyDescent="0.25">
      <c r="B164" s="58"/>
      <c r="C164" s="264">
        <v>5</v>
      </c>
      <c r="D164" s="25">
        <v>481769.04165975132</v>
      </c>
      <c r="L164" s="19"/>
      <c r="M164" s="19"/>
      <c r="R164" s="255"/>
      <c r="S164" s="255"/>
    </row>
    <row r="165" spans="2:19" hidden="1" outlineLevel="1" x14ac:dyDescent="0.25">
      <c r="B165" s="58"/>
      <c r="C165" s="264">
        <v>6</v>
      </c>
      <c r="D165" s="25">
        <v>378479.10915483726</v>
      </c>
      <c r="L165" s="19"/>
      <c r="M165" s="19"/>
      <c r="R165" s="255"/>
      <c r="S165" s="255"/>
    </row>
    <row r="166" spans="2:19" hidden="1" outlineLevel="1" x14ac:dyDescent="0.25">
      <c r="B166" s="58"/>
      <c r="C166" s="264">
        <v>7</v>
      </c>
      <c r="D166" s="25">
        <v>382536.19357868814</v>
      </c>
      <c r="L166" s="19"/>
      <c r="M166" s="19"/>
      <c r="R166" s="255"/>
      <c r="S166" s="255"/>
    </row>
    <row r="167" spans="2:19" hidden="1" outlineLevel="1" x14ac:dyDescent="0.25">
      <c r="B167" s="58"/>
      <c r="C167" s="264">
        <v>8</v>
      </c>
      <c r="D167" s="25">
        <v>513251.32336291694</v>
      </c>
      <c r="L167" s="19"/>
      <c r="M167" s="19"/>
      <c r="R167" s="255"/>
      <c r="S167" s="255"/>
    </row>
    <row r="168" spans="2:19" hidden="1" outlineLevel="1" x14ac:dyDescent="0.25">
      <c r="B168" s="58"/>
      <c r="C168" s="264">
        <v>9</v>
      </c>
      <c r="D168" s="25">
        <v>521403.88179434696</v>
      </c>
      <c r="L168" s="19"/>
      <c r="M168" s="19"/>
      <c r="R168" s="255"/>
      <c r="S168" s="255"/>
    </row>
    <row r="169" spans="2:19" hidden="1" outlineLevel="1" x14ac:dyDescent="0.25">
      <c r="B169" s="58"/>
      <c r="C169" s="264">
        <v>10</v>
      </c>
      <c r="D169" s="25">
        <v>471113.4279521227</v>
      </c>
      <c r="L169" s="19"/>
      <c r="M169" s="19"/>
      <c r="R169" s="255"/>
      <c r="S169" s="255"/>
    </row>
    <row r="170" spans="2:19" hidden="1" outlineLevel="1" x14ac:dyDescent="0.25">
      <c r="B170" s="58"/>
      <c r="C170" s="264">
        <v>11</v>
      </c>
      <c r="D170" s="25">
        <v>456847.35838259512</v>
      </c>
      <c r="L170" s="19"/>
      <c r="M170" s="19"/>
      <c r="R170" s="255"/>
      <c r="S170" s="255"/>
    </row>
    <row r="171" spans="2:19" hidden="1" outlineLevel="1" x14ac:dyDescent="0.25">
      <c r="B171" s="58"/>
      <c r="C171" s="264">
        <v>12</v>
      </c>
      <c r="D171" s="25">
        <v>486654.81442413566</v>
      </c>
      <c r="L171" s="19"/>
      <c r="M171" s="19"/>
      <c r="R171" s="255"/>
      <c r="S171" s="255"/>
    </row>
    <row r="172" spans="2:19" hidden="1" outlineLevel="1" x14ac:dyDescent="0.25">
      <c r="B172" s="58"/>
      <c r="C172" s="264">
        <v>13</v>
      </c>
      <c r="D172" s="25">
        <v>504326.3882202527</v>
      </c>
      <c r="L172" s="19"/>
      <c r="M172" s="19"/>
      <c r="R172" s="255"/>
      <c r="S172" s="255"/>
    </row>
    <row r="173" spans="2:19" hidden="1" outlineLevel="1" x14ac:dyDescent="0.25">
      <c r="B173" s="58"/>
      <c r="C173" s="264">
        <v>14</v>
      </c>
      <c r="D173" s="25">
        <v>482876.4052245756</v>
      </c>
      <c r="L173" s="19"/>
      <c r="M173" s="19"/>
      <c r="R173" s="255"/>
      <c r="S173" s="255"/>
    </row>
    <row r="174" spans="2:19" hidden="1" outlineLevel="1" x14ac:dyDescent="0.25">
      <c r="B174" s="58"/>
      <c r="C174" s="264">
        <v>15</v>
      </c>
      <c r="D174" s="25">
        <v>439383.0381426136</v>
      </c>
      <c r="L174" s="19"/>
      <c r="M174" s="19"/>
      <c r="R174" s="255"/>
      <c r="S174" s="255"/>
    </row>
    <row r="175" spans="2:19" hidden="1" outlineLevel="1" x14ac:dyDescent="0.25">
      <c r="B175" s="58"/>
      <c r="C175" s="264">
        <v>16</v>
      </c>
      <c r="D175" s="25">
        <v>420331.02499343129</v>
      </c>
      <c r="L175" s="19"/>
      <c r="M175" s="19"/>
      <c r="R175" s="255"/>
      <c r="S175" s="255"/>
    </row>
    <row r="176" spans="2:19" hidden="1" outlineLevel="1" x14ac:dyDescent="0.25">
      <c r="B176" s="58"/>
      <c r="C176" s="264">
        <v>17</v>
      </c>
      <c r="D176" s="25">
        <v>526029.81485016923</v>
      </c>
      <c r="L176" s="19"/>
      <c r="M176" s="19"/>
      <c r="R176" s="255"/>
      <c r="S176" s="255"/>
    </row>
    <row r="177" spans="2:19" hidden="1" outlineLevel="1" x14ac:dyDescent="0.25">
      <c r="B177" s="58"/>
      <c r="C177" s="264">
        <v>18</v>
      </c>
      <c r="D177" s="25">
        <v>444437.13000529265</v>
      </c>
      <c r="L177" s="19"/>
      <c r="M177" s="19"/>
      <c r="R177" s="255"/>
      <c r="S177" s="255"/>
    </row>
    <row r="178" spans="2:19" hidden="1" outlineLevel="1" x14ac:dyDescent="0.25">
      <c r="B178" s="58"/>
      <c r="C178" s="264">
        <v>19</v>
      </c>
      <c r="D178" s="25">
        <v>452797.36505088443</v>
      </c>
      <c r="L178" s="19"/>
      <c r="M178" s="19"/>
      <c r="R178" s="255"/>
      <c r="S178" s="255"/>
    </row>
    <row r="179" spans="2:19" hidden="1" outlineLevel="1" x14ac:dyDescent="0.25">
      <c r="B179" s="58"/>
      <c r="C179" s="264">
        <v>20</v>
      </c>
      <c r="D179" s="25">
        <v>492182.09275268187</v>
      </c>
      <c r="L179" s="19"/>
      <c r="M179" s="19"/>
      <c r="R179" s="255"/>
      <c r="S179" s="255"/>
    </row>
    <row r="180" spans="2:19" hidden="1" outlineLevel="1" x14ac:dyDescent="0.25">
      <c r="B180" s="58"/>
      <c r="C180" s="264">
        <v>21</v>
      </c>
      <c r="D180" s="25">
        <v>446160.47394245019</v>
      </c>
      <c r="L180" s="19"/>
      <c r="M180" s="19"/>
      <c r="R180" s="255"/>
      <c r="S180" s="255"/>
    </row>
    <row r="181" spans="2:19" hidden="1" outlineLevel="1" x14ac:dyDescent="0.25">
      <c r="B181" s="58"/>
      <c r="C181" s="264">
        <v>22</v>
      </c>
      <c r="D181" s="25">
        <v>463592.5593262919</v>
      </c>
      <c r="L181" s="19"/>
      <c r="M181" s="19"/>
      <c r="R181" s="255"/>
      <c r="S181" s="255"/>
    </row>
    <row r="182" spans="2:19" hidden="1" outlineLevel="1" x14ac:dyDescent="0.25">
      <c r="B182" s="58"/>
      <c r="C182" s="264">
        <v>23</v>
      </c>
      <c r="D182" s="25">
        <v>488069.47613776976</v>
      </c>
      <c r="L182" s="19"/>
      <c r="M182" s="19"/>
      <c r="R182" s="255"/>
      <c r="S182" s="255"/>
    </row>
    <row r="183" spans="2:19" hidden="1" outlineLevel="1" x14ac:dyDescent="0.25">
      <c r="B183" s="58"/>
      <c r="C183" s="264">
        <v>24</v>
      </c>
      <c r="D183" s="25">
        <v>485706.54266550537</v>
      </c>
      <c r="L183" s="19"/>
      <c r="M183" s="19"/>
      <c r="R183" s="255"/>
      <c r="S183" s="255"/>
    </row>
    <row r="184" spans="2:19" hidden="1" outlineLevel="1" x14ac:dyDescent="0.25">
      <c r="B184" s="58"/>
      <c r="C184" s="264">
        <v>25</v>
      </c>
      <c r="D184" s="25">
        <v>415002.39993106987</v>
      </c>
      <c r="L184" s="19"/>
      <c r="M184" s="19"/>
      <c r="R184" s="255"/>
      <c r="S184" s="255"/>
    </row>
    <row r="185" spans="2:19" hidden="1" outlineLevel="1" x14ac:dyDescent="0.25">
      <c r="B185" s="58"/>
      <c r="C185" s="264">
        <v>26</v>
      </c>
      <c r="D185" s="25">
        <v>493101.76896307425</v>
      </c>
      <c r="L185" s="19"/>
      <c r="M185" s="19"/>
      <c r="R185" s="255"/>
      <c r="S185" s="255"/>
    </row>
    <row r="186" spans="2:19" hidden="1" outlineLevel="1" x14ac:dyDescent="0.25">
      <c r="B186" s="58"/>
      <c r="C186" s="264">
        <v>27</v>
      </c>
      <c r="D186" s="25">
        <v>511343.37202008977</v>
      </c>
      <c r="L186" s="19"/>
      <c r="M186" s="19"/>
      <c r="R186" s="255"/>
      <c r="S186" s="255"/>
    </row>
    <row r="187" spans="2:19" hidden="1" outlineLevel="1" x14ac:dyDescent="0.25">
      <c r="B187" s="58"/>
      <c r="C187" s="264">
        <v>28</v>
      </c>
      <c r="D187" s="25">
        <v>455135.27016880823</v>
      </c>
      <c r="L187" s="19"/>
      <c r="M187" s="19"/>
      <c r="R187" s="255"/>
      <c r="S187" s="255"/>
    </row>
    <row r="188" spans="2:19" hidden="1" outlineLevel="1" x14ac:dyDescent="0.25">
      <c r="B188" s="58"/>
      <c r="C188" s="264">
        <v>29</v>
      </c>
      <c r="D188" s="25">
        <v>468938.11401128938</v>
      </c>
      <c r="L188" s="19"/>
      <c r="M188" s="19"/>
      <c r="R188" s="255"/>
      <c r="S188" s="255"/>
    </row>
    <row r="189" spans="2:19" hidden="1" outlineLevel="1" x14ac:dyDescent="0.25">
      <c r="B189" s="58"/>
      <c r="C189" s="264">
        <v>30</v>
      </c>
      <c r="D189" s="25">
        <v>498230.54076369794</v>
      </c>
      <c r="L189" s="19"/>
      <c r="M189" s="19"/>
      <c r="R189" s="255"/>
      <c r="S189" s="255"/>
    </row>
    <row r="190" spans="2:19" hidden="1" outlineLevel="1" x14ac:dyDescent="0.25">
      <c r="B190" s="58"/>
      <c r="C190" s="264">
        <v>31</v>
      </c>
      <c r="D190" s="25">
        <v>500679.67901445506</v>
      </c>
      <c r="L190" s="19"/>
      <c r="M190" s="19"/>
      <c r="R190" s="255"/>
      <c r="S190" s="255"/>
    </row>
    <row r="191" spans="2:19" hidden="1" outlineLevel="1" x14ac:dyDescent="0.25">
      <c r="B191" s="58"/>
      <c r="C191" s="264">
        <v>32</v>
      </c>
      <c r="D191" s="25">
        <v>455290.6103888838</v>
      </c>
      <c r="L191" s="19"/>
      <c r="M191" s="19"/>
      <c r="R191" s="255"/>
      <c r="S191" s="255"/>
    </row>
    <row r="192" spans="2:19" hidden="1" outlineLevel="1" x14ac:dyDescent="0.25">
      <c r="B192" s="58"/>
      <c r="C192" s="264">
        <v>33</v>
      </c>
      <c r="D192" s="25">
        <v>469473.04492843262</v>
      </c>
      <c r="L192" s="19"/>
      <c r="M192" s="19"/>
      <c r="R192" s="255"/>
      <c r="S192" s="255"/>
    </row>
    <row r="193" spans="2:19" hidden="1" outlineLevel="1" x14ac:dyDescent="0.25">
      <c r="B193" s="58"/>
      <c r="C193" s="264">
        <v>34</v>
      </c>
      <c r="D193" s="25">
        <v>482575.07280907378</v>
      </c>
      <c r="L193" s="19"/>
      <c r="M193" s="19"/>
      <c r="R193" s="255"/>
      <c r="S193" s="255"/>
    </row>
    <row r="194" spans="2:19" hidden="1" outlineLevel="1" x14ac:dyDescent="0.25">
      <c r="B194" s="58"/>
      <c r="C194" s="264">
        <v>35</v>
      </c>
      <c r="D194" s="25">
        <v>461356.91955902893</v>
      </c>
      <c r="L194" s="19"/>
      <c r="M194" s="19"/>
      <c r="R194" s="255"/>
      <c r="S194" s="255"/>
    </row>
    <row r="195" spans="2:19" hidden="1" outlineLevel="1" x14ac:dyDescent="0.25">
      <c r="B195" s="58"/>
      <c r="C195" s="264">
        <v>36</v>
      </c>
      <c r="D195" s="25">
        <v>419612.19095033553</v>
      </c>
      <c r="L195" s="19"/>
      <c r="M195" s="19"/>
      <c r="R195" s="255"/>
      <c r="S195" s="255"/>
    </row>
    <row r="196" spans="2:19" hidden="1" outlineLevel="1" x14ac:dyDescent="0.25">
      <c r="B196" s="58"/>
      <c r="C196" s="264">
        <v>37</v>
      </c>
      <c r="D196" s="25">
        <v>482109.49427142472</v>
      </c>
      <c r="L196" s="19"/>
      <c r="M196" s="19"/>
      <c r="R196" s="255"/>
      <c r="S196" s="255"/>
    </row>
    <row r="197" spans="2:19" hidden="1" outlineLevel="1" x14ac:dyDescent="0.25">
      <c r="B197" s="58"/>
      <c r="C197" s="264">
        <v>38</v>
      </c>
      <c r="D197" s="25">
        <v>498048.14274491038</v>
      </c>
      <c r="L197" s="19"/>
      <c r="M197" s="19"/>
      <c r="R197" s="255"/>
      <c r="S197" s="255"/>
    </row>
    <row r="198" spans="2:19" hidden="1" outlineLevel="1" x14ac:dyDescent="0.25">
      <c r="B198" s="58"/>
      <c r="C198" s="264">
        <v>39</v>
      </c>
      <c r="D198" s="25">
        <v>492186.8410426802</v>
      </c>
      <c r="L198" s="19"/>
      <c r="M198" s="19"/>
      <c r="R198" s="255"/>
      <c r="S198" s="255"/>
    </row>
    <row r="199" spans="2:19" hidden="1" outlineLevel="1" x14ac:dyDescent="0.25">
      <c r="B199" s="58"/>
      <c r="C199" s="264">
        <v>40</v>
      </c>
      <c r="D199" s="25">
        <v>466686.79531076021</v>
      </c>
      <c r="L199" s="19"/>
      <c r="M199" s="19"/>
      <c r="R199" s="255"/>
      <c r="S199" s="255"/>
    </row>
    <row r="200" spans="2:19" hidden="1" outlineLevel="1" x14ac:dyDescent="0.25">
      <c r="B200" s="58"/>
      <c r="C200" s="264">
        <v>41</v>
      </c>
      <c r="D200" s="25">
        <v>456661.52689521259</v>
      </c>
      <c r="L200" s="19"/>
      <c r="M200" s="19"/>
      <c r="R200" s="255"/>
      <c r="S200" s="255"/>
    </row>
    <row r="201" spans="2:19" hidden="1" outlineLevel="1" x14ac:dyDescent="0.25">
      <c r="B201" s="58"/>
      <c r="C201" s="264">
        <v>42</v>
      </c>
      <c r="D201" s="25">
        <v>416889.53732335515</v>
      </c>
      <c r="L201" s="19"/>
      <c r="M201" s="19"/>
      <c r="R201" s="255"/>
      <c r="S201" s="255"/>
    </row>
    <row r="202" spans="2:19" hidden="1" outlineLevel="1" x14ac:dyDescent="0.25">
      <c r="B202" s="58"/>
      <c r="C202" s="264">
        <v>43</v>
      </c>
      <c r="D202" s="25">
        <v>437890.03474736086</v>
      </c>
      <c r="L202" s="19"/>
      <c r="M202" s="19"/>
      <c r="R202" s="255"/>
      <c r="S202" s="255"/>
    </row>
    <row r="203" spans="2:19" hidden="1" outlineLevel="1" x14ac:dyDescent="0.25">
      <c r="B203" s="58"/>
      <c r="C203" s="264">
        <v>44</v>
      </c>
      <c r="D203" s="25">
        <v>490777.57924139191</v>
      </c>
      <c r="L203" s="19"/>
      <c r="M203" s="19"/>
      <c r="R203" s="255"/>
      <c r="S203" s="255"/>
    </row>
    <row r="204" spans="2:19" hidden="1" outlineLevel="1" x14ac:dyDescent="0.25">
      <c r="B204" s="58"/>
      <c r="C204" s="264">
        <v>45</v>
      </c>
      <c r="D204" s="25">
        <v>520785.42722937511</v>
      </c>
      <c r="L204" s="19"/>
      <c r="M204" s="19"/>
      <c r="R204" s="255"/>
      <c r="S204" s="255"/>
    </row>
    <row r="205" spans="2:19" hidden="1" outlineLevel="1" x14ac:dyDescent="0.25">
      <c r="B205" s="58"/>
      <c r="C205" s="264">
        <v>46</v>
      </c>
      <c r="D205" s="25">
        <v>480349.51827965491</v>
      </c>
      <c r="L205" s="19"/>
      <c r="M205" s="19"/>
      <c r="R205" s="255"/>
      <c r="S205" s="255"/>
    </row>
    <row r="206" spans="2:19" hidden="1" outlineLevel="1" x14ac:dyDescent="0.25">
      <c r="B206" s="58"/>
      <c r="C206" s="264">
        <v>47</v>
      </c>
      <c r="D206" s="25">
        <v>478888.37572550762</v>
      </c>
      <c r="L206" s="19"/>
      <c r="M206" s="19"/>
      <c r="R206" s="255"/>
      <c r="S206" s="255"/>
    </row>
    <row r="207" spans="2:19" hidden="1" outlineLevel="1" x14ac:dyDescent="0.25">
      <c r="B207" s="58"/>
      <c r="C207" s="264">
        <v>48</v>
      </c>
      <c r="D207" s="25">
        <v>495378.54569730634</v>
      </c>
      <c r="L207" s="19"/>
      <c r="M207" s="19"/>
      <c r="R207" s="255"/>
      <c r="S207" s="255"/>
    </row>
    <row r="208" spans="2:19" hidden="1" outlineLevel="1" x14ac:dyDescent="0.25">
      <c r="B208" s="58"/>
      <c r="C208" s="264">
        <v>49</v>
      </c>
      <c r="D208" s="25">
        <v>488898.1090379355</v>
      </c>
      <c r="L208" s="19"/>
      <c r="M208" s="19"/>
      <c r="R208" s="255"/>
      <c r="S208" s="255"/>
    </row>
    <row r="209" spans="2:19" hidden="1" outlineLevel="1" x14ac:dyDescent="0.25">
      <c r="B209" s="58"/>
      <c r="C209" s="264">
        <v>50</v>
      </c>
      <c r="D209" s="25">
        <v>426167.70227654203</v>
      </c>
      <c r="L209" s="19"/>
      <c r="M209" s="19"/>
      <c r="R209" s="255"/>
      <c r="S209" s="255"/>
    </row>
    <row r="210" spans="2:19" hidden="1" outlineLevel="1" x14ac:dyDescent="0.25">
      <c r="B210" s="58"/>
      <c r="C210" s="264">
        <v>51</v>
      </c>
      <c r="D210" s="25">
        <v>433735.62044539821</v>
      </c>
      <c r="L210" s="19"/>
      <c r="M210" s="19"/>
      <c r="R210" s="255"/>
      <c r="S210" s="255"/>
    </row>
    <row r="211" spans="2:19" hidden="1" outlineLevel="1" x14ac:dyDescent="0.25">
      <c r="B211" s="58"/>
      <c r="C211" s="264">
        <v>52</v>
      </c>
      <c r="D211" s="25">
        <v>508882.7165090302</v>
      </c>
      <c r="L211" s="19"/>
      <c r="M211" s="19"/>
      <c r="R211" s="255"/>
      <c r="S211" s="255"/>
    </row>
    <row r="212" spans="2:19" hidden="1" outlineLevel="1" x14ac:dyDescent="0.25">
      <c r="B212" s="58"/>
      <c r="C212" s="264">
        <v>53</v>
      </c>
      <c r="D212" s="25">
        <v>431294.76619071985</v>
      </c>
      <c r="L212" s="19"/>
      <c r="M212" s="19"/>
      <c r="R212" s="255"/>
      <c r="S212" s="255"/>
    </row>
    <row r="213" spans="2:19" hidden="1" outlineLevel="1" x14ac:dyDescent="0.25">
      <c r="B213" s="58"/>
      <c r="C213" s="264">
        <v>54</v>
      </c>
      <c r="D213" s="25">
        <v>480324.91975845362</v>
      </c>
      <c r="L213" s="19"/>
      <c r="M213" s="19"/>
      <c r="R213" s="255"/>
      <c r="S213" s="255"/>
    </row>
    <row r="214" spans="2:19" hidden="1" outlineLevel="1" x14ac:dyDescent="0.25">
      <c r="B214" s="58"/>
      <c r="C214" s="264">
        <v>55</v>
      </c>
      <c r="D214" s="25">
        <v>482792.79544676124</v>
      </c>
      <c r="L214" s="19"/>
      <c r="M214" s="19"/>
      <c r="R214" s="255"/>
      <c r="S214" s="255"/>
    </row>
    <row r="215" spans="2:19" hidden="1" outlineLevel="1" x14ac:dyDescent="0.25">
      <c r="B215" s="58"/>
      <c r="C215" s="264">
        <v>56</v>
      </c>
      <c r="D215" s="25">
        <v>518753.6014106354</v>
      </c>
      <c r="L215" s="19"/>
      <c r="M215" s="19"/>
      <c r="R215" s="255"/>
      <c r="S215" s="255"/>
    </row>
    <row r="216" spans="2:19" hidden="1" outlineLevel="1" x14ac:dyDescent="0.25">
      <c r="B216" s="58"/>
      <c r="C216" s="264">
        <v>57</v>
      </c>
      <c r="D216" s="25">
        <v>474000.04738792381</v>
      </c>
      <c r="L216" s="19"/>
      <c r="M216" s="19"/>
      <c r="R216" s="255"/>
      <c r="S216" s="255"/>
    </row>
    <row r="217" spans="2:19" hidden="1" outlineLevel="1" x14ac:dyDescent="0.25">
      <c r="B217" s="58"/>
      <c r="C217" s="264">
        <v>58</v>
      </c>
      <c r="D217" s="25">
        <v>488663.83055788383</v>
      </c>
      <c r="L217" s="19"/>
      <c r="M217" s="19"/>
      <c r="R217" s="255"/>
      <c r="S217" s="255"/>
    </row>
    <row r="218" spans="2:19" hidden="1" outlineLevel="1" x14ac:dyDescent="0.25">
      <c r="B218" s="58"/>
      <c r="C218" s="264">
        <v>59</v>
      </c>
      <c r="D218" s="25">
        <v>499244.36714067333</v>
      </c>
      <c r="L218" s="19"/>
      <c r="M218" s="19"/>
      <c r="R218" s="255"/>
      <c r="S218" s="255"/>
    </row>
    <row r="219" spans="2:19" hidden="1" outlineLevel="1" x14ac:dyDescent="0.25">
      <c r="B219" s="58"/>
      <c r="C219" s="264">
        <v>60</v>
      </c>
      <c r="D219" s="25">
        <v>432735.91320131754</v>
      </c>
      <c r="L219" s="19"/>
      <c r="M219" s="19"/>
      <c r="R219" s="255"/>
      <c r="S219" s="255"/>
    </row>
    <row r="220" spans="2:19" hidden="1" outlineLevel="1" x14ac:dyDescent="0.25">
      <c r="B220" s="58"/>
      <c r="C220" s="264">
        <v>61</v>
      </c>
      <c r="D220" s="25">
        <v>512885.36761807918</v>
      </c>
      <c r="L220" s="19"/>
      <c r="M220" s="19"/>
      <c r="R220" s="255"/>
      <c r="S220" s="255"/>
    </row>
    <row r="221" spans="2:19" hidden="1" outlineLevel="1" x14ac:dyDescent="0.25">
      <c r="B221" s="58"/>
      <c r="C221" s="264">
        <v>62</v>
      </c>
      <c r="D221" s="25">
        <v>435350.72251982766</v>
      </c>
      <c r="L221" s="19"/>
      <c r="M221" s="19"/>
      <c r="R221" s="255"/>
      <c r="S221" s="255"/>
    </row>
    <row r="222" spans="2:19" hidden="1" outlineLevel="1" x14ac:dyDescent="0.25">
      <c r="B222" s="58"/>
      <c r="C222" s="264">
        <v>63</v>
      </c>
      <c r="D222" s="25">
        <v>462555.85052138456</v>
      </c>
      <c r="L222" s="19"/>
      <c r="M222" s="19"/>
      <c r="R222" s="255"/>
      <c r="S222" s="255"/>
    </row>
    <row r="223" spans="2:19" hidden="1" outlineLevel="1" x14ac:dyDescent="0.25">
      <c r="B223" s="58"/>
      <c r="C223" s="264">
        <v>64</v>
      </c>
      <c r="D223" s="25">
        <v>493135.01627531525</v>
      </c>
      <c r="L223" s="19"/>
      <c r="M223" s="19"/>
      <c r="R223" s="255"/>
      <c r="S223" s="255"/>
    </row>
    <row r="224" spans="2:19" hidden="1" outlineLevel="1" x14ac:dyDescent="0.25">
      <c r="B224" s="58"/>
      <c r="C224" s="264">
        <v>65</v>
      </c>
      <c r="D224" s="25">
        <v>506444.67620273912</v>
      </c>
      <c r="L224" s="19"/>
      <c r="M224" s="19"/>
      <c r="R224" s="255"/>
      <c r="S224" s="255"/>
    </row>
    <row r="225" spans="2:19" hidden="1" outlineLevel="1" x14ac:dyDescent="0.25">
      <c r="B225" s="58"/>
      <c r="C225" s="264">
        <v>66</v>
      </c>
      <c r="D225" s="25">
        <v>530462.69978208235</v>
      </c>
      <c r="L225" s="19"/>
      <c r="M225" s="19"/>
      <c r="R225" s="255"/>
      <c r="S225" s="255"/>
    </row>
    <row r="226" spans="2:19" hidden="1" outlineLevel="1" x14ac:dyDescent="0.25">
      <c r="B226" s="58"/>
      <c r="C226" s="264">
        <v>67</v>
      </c>
      <c r="D226" s="25">
        <v>462234.21580608783</v>
      </c>
      <c r="L226" s="19"/>
      <c r="M226" s="19"/>
      <c r="R226" s="255"/>
      <c r="S226" s="255"/>
    </row>
    <row r="227" spans="2:19" hidden="1" outlineLevel="1" x14ac:dyDescent="0.25">
      <c r="B227" s="58"/>
      <c r="C227" s="264">
        <v>68</v>
      </c>
      <c r="D227" s="25">
        <v>513360.94235495233</v>
      </c>
      <c r="L227" s="19"/>
      <c r="M227" s="19"/>
      <c r="R227" s="255"/>
      <c r="S227" s="255"/>
    </row>
    <row r="228" spans="2:19" hidden="1" outlineLevel="1" x14ac:dyDescent="0.25">
      <c r="B228" s="58"/>
      <c r="C228" s="264">
        <v>69</v>
      </c>
      <c r="D228" s="25">
        <v>476907.79871147283</v>
      </c>
      <c r="L228" s="19"/>
      <c r="M228" s="19"/>
      <c r="R228" s="255"/>
      <c r="S228" s="255"/>
    </row>
    <row r="229" spans="2:19" hidden="1" outlineLevel="1" x14ac:dyDescent="0.25">
      <c r="B229" s="58"/>
      <c r="C229" s="264">
        <v>70</v>
      </c>
      <c r="D229" s="25">
        <v>499349.07769256935</v>
      </c>
      <c r="L229" s="19"/>
      <c r="M229" s="19"/>
      <c r="R229" s="255"/>
      <c r="S229" s="255"/>
    </row>
    <row r="230" spans="2:19" hidden="1" outlineLevel="1" x14ac:dyDescent="0.25">
      <c r="B230" s="58"/>
      <c r="C230" s="264">
        <v>71</v>
      </c>
      <c r="D230" s="25">
        <v>503815.25298093306</v>
      </c>
      <c r="L230" s="19"/>
      <c r="M230" s="19"/>
      <c r="R230" s="255"/>
      <c r="S230" s="255"/>
    </row>
    <row r="231" spans="2:19" hidden="1" outlineLevel="1" x14ac:dyDescent="0.25">
      <c r="B231" s="58"/>
      <c r="C231" s="264">
        <v>72</v>
      </c>
      <c r="D231" s="25">
        <v>488503.23889277712</v>
      </c>
      <c r="L231" s="19"/>
      <c r="M231" s="19"/>
      <c r="R231" s="255"/>
      <c r="S231" s="255"/>
    </row>
    <row r="232" spans="2:19" hidden="1" outlineLevel="1" x14ac:dyDescent="0.25">
      <c r="B232" s="58"/>
      <c r="C232" s="264">
        <v>73</v>
      </c>
      <c r="D232" s="25">
        <v>497729.77008167998</v>
      </c>
      <c r="L232" s="19"/>
      <c r="M232" s="19"/>
      <c r="R232" s="255"/>
      <c r="S232" s="255"/>
    </row>
    <row r="233" spans="2:19" hidden="1" outlineLevel="1" x14ac:dyDescent="0.25">
      <c r="B233" s="58"/>
      <c r="C233" s="264">
        <v>74</v>
      </c>
      <c r="D233" s="25">
        <v>495536.39292620233</v>
      </c>
      <c r="L233" s="19"/>
      <c r="M233" s="19"/>
      <c r="R233" s="255"/>
      <c r="S233" s="255"/>
    </row>
    <row r="234" spans="2:19" hidden="1" outlineLevel="1" x14ac:dyDescent="0.25">
      <c r="B234" s="58"/>
      <c r="C234" s="264">
        <v>75</v>
      </c>
      <c r="D234" s="25">
        <v>458970.74972044973</v>
      </c>
      <c r="L234" s="19"/>
      <c r="M234" s="19"/>
      <c r="R234" s="255"/>
      <c r="S234" s="255"/>
    </row>
    <row r="235" spans="2:19" hidden="1" outlineLevel="1" x14ac:dyDescent="0.25">
      <c r="B235" s="58"/>
      <c r="C235" s="264">
        <v>76</v>
      </c>
      <c r="D235" s="25">
        <v>468390.28629206331</v>
      </c>
      <c r="L235" s="19"/>
      <c r="M235" s="19"/>
      <c r="R235" s="255"/>
      <c r="S235" s="255"/>
    </row>
    <row r="236" spans="2:19" hidden="1" outlineLevel="1" x14ac:dyDescent="0.25">
      <c r="B236" s="58"/>
      <c r="C236" s="264">
        <v>77</v>
      </c>
      <c r="D236" s="25">
        <v>542545.91056298418</v>
      </c>
      <c r="L236" s="19"/>
      <c r="M236" s="19"/>
      <c r="R236" s="255"/>
      <c r="S236" s="255"/>
    </row>
    <row r="237" spans="2:19" hidden="1" outlineLevel="1" x14ac:dyDescent="0.25">
      <c r="B237" s="58"/>
      <c r="C237" s="264">
        <v>78</v>
      </c>
      <c r="D237" s="25">
        <v>431982.03995419439</v>
      </c>
      <c r="L237" s="19"/>
      <c r="M237" s="19"/>
      <c r="R237" s="255"/>
      <c r="S237" s="255"/>
    </row>
    <row r="238" spans="2:19" hidden="1" outlineLevel="1" x14ac:dyDescent="0.25">
      <c r="B238" s="58"/>
      <c r="C238" s="264">
        <v>79</v>
      </c>
      <c r="D238" s="25">
        <v>402272.18898619286</v>
      </c>
      <c r="L238" s="19"/>
      <c r="M238" s="19"/>
      <c r="R238" s="255"/>
      <c r="S238" s="255"/>
    </row>
    <row r="239" spans="2:19" hidden="1" outlineLevel="1" x14ac:dyDescent="0.25">
      <c r="B239" s="58"/>
      <c r="C239" s="264">
        <v>80</v>
      </c>
      <c r="D239" s="25">
        <v>475862.68668011774</v>
      </c>
      <c r="L239" s="19"/>
      <c r="M239" s="19"/>
      <c r="R239" s="255"/>
      <c r="S239" s="255"/>
    </row>
    <row r="240" spans="2:19" hidden="1" outlineLevel="1" x14ac:dyDescent="0.25">
      <c r="B240" s="58"/>
      <c r="C240" s="264">
        <v>81</v>
      </c>
      <c r="D240" s="25">
        <v>457801.80839088408</v>
      </c>
      <c r="L240" s="19"/>
      <c r="M240" s="19"/>
      <c r="R240" s="255"/>
      <c r="S240" s="255"/>
    </row>
    <row r="241" spans="2:19" hidden="1" outlineLevel="1" x14ac:dyDescent="0.25">
      <c r="B241" s="58"/>
      <c r="C241" s="264">
        <v>82</v>
      </c>
      <c r="D241" s="25">
        <v>475726.5995900727</v>
      </c>
      <c r="L241" s="19"/>
      <c r="M241" s="19"/>
      <c r="R241" s="255"/>
      <c r="S241" s="255"/>
    </row>
    <row r="242" spans="2:19" hidden="1" outlineLevel="1" x14ac:dyDescent="0.25">
      <c r="B242" s="58"/>
      <c r="C242" s="264">
        <v>83</v>
      </c>
      <c r="D242" s="25">
        <v>515982.96389095264</v>
      </c>
      <c r="L242" s="19"/>
      <c r="M242" s="19"/>
      <c r="R242" s="255"/>
      <c r="S242" s="255"/>
    </row>
    <row r="243" spans="2:19" hidden="1" outlineLevel="1" x14ac:dyDescent="0.25">
      <c r="B243" s="58"/>
      <c r="C243" s="264">
        <v>84</v>
      </c>
      <c r="D243" s="25">
        <v>448042.62567726924</v>
      </c>
      <c r="L243" s="19"/>
      <c r="M243" s="19"/>
      <c r="R243" s="255"/>
      <c r="S243" s="255"/>
    </row>
    <row r="244" spans="2:19" hidden="1" outlineLevel="1" x14ac:dyDescent="0.25">
      <c r="B244" s="58"/>
      <c r="C244" s="264">
        <v>85</v>
      </c>
      <c r="D244" s="25">
        <v>509656.75148384599</v>
      </c>
      <c r="L244" s="19"/>
      <c r="M244" s="19"/>
      <c r="R244" s="255"/>
      <c r="S244" s="255"/>
    </row>
    <row r="245" spans="2:19" hidden="1" outlineLevel="1" x14ac:dyDescent="0.25">
      <c r="B245" s="58"/>
      <c r="C245" s="264">
        <v>86</v>
      </c>
      <c r="D245" s="25">
        <v>406167.76256086427</v>
      </c>
      <c r="L245" s="19"/>
      <c r="M245" s="19"/>
      <c r="R245" s="255"/>
      <c r="S245" s="255"/>
    </row>
    <row r="246" spans="2:19" hidden="1" outlineLevel="1" x14ac:dyDescent="0.25">
      <c r="B246" s="58"/>
      <c r="C246" s="264">
        <v>87</v>
      </c>
      <c r="D246" s="25">
        <v>464317.0058140764</v>
      </c>
      <c r="L246" s="19"/>
      <c r="M246" s="19"/>
      <c r="R246" s="255"/>
      <c r="S246" s="255"/>
    </row>
    <row r="247" spans="2:19" hidden="1" outlineLevel="1" x14ac:dyDescent="0.25">
      <c r="B247" s="58"/>
      <c r="C247" s="264">
        <v>88</v>
      </c>
      <c r="D247" s="25">
        <v>472403.55665511393</v>
      </c>
      <c r="L247" s="19"/>
      <c r="M247" s="19"/>
      <c r="R247" s="255"/>
      <c r="S247" s="255"/>
    </row>
    <row r="248" spans="2:19" hidden="1" outlineLevel="1" x14ac:dyDescent="0.25">
      <c r="B248" s="58"/>
      <c r="C248" s="264">
        <v>89</v>
      </c>
      <c r="D248" s="25">
        <v>519207.21395657584</v>
      </c>
      <c r="L248" s="19"/>
      <c r="M248" s="19"/>
      <c r="R248" s="255"/>
      <c r="S248" s="255"/>
    </row>
    <row r="249" spans="2:19" hidden="1" outlineLevel="1" x14ac:dyDescent="0.25">
      <c r="B249" s="58"/>
      <c r="C249" s="264">
        <v>90</v>
      </c>
      <c r="D249" s="25">
        <v>468251.7824628714</v>
      </c>
      <c r="L249" s="19"/>
      <c r="M249" s="19"/>
      <c r="R249" s="255"/>
      <c r="S249" s="255"/>
    </row>
    <row r="250" spans="2:19" hidden="1" outlineLevel="1" x14ac:dyDescent="0.25">
      <c r="B250" s="58"/>
      <c r="C250" s="264">
        <v>91</v>
      </c>
      <c r="D250" s="25">
        <v>465355.42396407167</v>
      </c>
      <c r="L250" s="19"/>
      <c r="M250" s="19"/>
      <c r="R250" s="255"/>
      <c r="S250" s="255"/>
    </row>
    <row r="251" spans="2:19" hidden="1" outlineLevel="1" x14ac:dyDescent="0.25">
      <c r="B251" s="58"/>
      <c r="C251" s="264">
        <v>92</v>
      </c>
      <c r="D251" s="25">
        <v>503501.68622907065</v>
      </c>
      <c r="L251" s="19"/>
      <c r="M251" s="19"/>
      <c r="R251" s="255"/>
      <c r="S251" s="255"/>
    </row>
    <row r="252" spans="2:19" hidden="1" outlineLevel="1" x14ac:dyDescent="0.25">
      <c r="B252" s="58"/>
      <c r="C252" s="264">
        <v>93</v>
      </c>
      <c r="D252" s="25">
        <v>467600.780743115</v>
      </c>
      <c r="L252" s="19"/>
      <c r="M252" s="19"/>
      <c r="R252" s="255"/>
      <c r="S252" s="255"/>
    </row>
    <row r="253" spans="2:19" hidden="1" outlineLevel="1" x14ac:dyDescent="0.25">
      <c r="B253" s="58"/>
      <c r="C253" s="264">
        <v>94</v>
      </c>
      <c r="D253" s="25">
        <v>448675.31081490335</v>
      </c>
      <c r="L253" s="19"/>
      <c r="M253" s="19"/>
      <c r="R253" s="255"/>
      <c r="S253" s="255"/>
    </row>
    <row r="254" spans="2:19" hidden="1" outlineLevel="1" x14ac:dyDescent="0.25">
      <c r="B254" s="58"/>
      <c r="C254" s="264">
        <v>95</v>
      </c>
      <c r="D254" s="25">
        <v>444109.37756725901</v>
      </c>
      <c r="L254" s="19"/>
      <c r="M254" s="19"/>
      <c r="R254" s="255"/>
      <c r="S254" s="255"/>
    </row>
    <row r="255" spans="2:19" hidden="1" outlineLevel="1" x14ac:dyDescent="0.25">
      <c r="B255" s="58"/>
      <c r="C255" s="264">
        <v>96</v>
      </c>
      <c r="D255" s="25">
        <v>492126.52351741039</v>
      </c>
      <c r="L255" s="19"/>
      <c r="M255" s="19"/>
      <c r="R255" s="255"/>
      <c r="S255" s="255"/>
    </row>
    <row r="256" spans="2:19" hidden="1" outlineLevel="1" x14ac:dyDescent="0.25">
      <c r="B256" s="58"/>
      <c r="C256" s="264">
        <v>97</v>
      </c>
      <c r="D256" s="25">
        <v>446854.38684915181</v>
      </c>
      <c r="L256" s="19"/>
      <c r="M256" s="19"/>
      <c r="R256" s="255"/>
      <c r="S256" s="255"/>
    </row>
    <row r="257" spans="2:19" hidden="1" outlineLevel="1" x14ac:dyDescent="0.25">
      <c r="B257" s="58"/>
      <c r="C257" s="264">
        <v>98</v>
      </c>
      <c r="D257" s="25">
        <v>542213.45780496835</v>
      </c>
      <c r="L257" s="19"/>
      <c r="M257" s="19"/>
      <c r="R257" s="255"/>
      <c r="S257" s="255"/>
    </row>
    <row r="258" spans="2:19" hidden="1" outlineLevel="1" x14ac:dyDescent="0.25">
      <c r="B258" s="58"/>
      <c r="C258" s="264">
        <v>99</v>
      </c>
      <c r="D258" s="25">
        <v>453463.62381780258</v>
      </c>
      <c r="L258" s="19"/>
      <c r="M258" s="19"/>
      <c r="R258" s="255"/>
      <c r="S258" s="255"/>
    </row>
    <row r="259" spans="2:19" hidden="1" outlineLevel="1" x14ac:dyDescent="0.25">
      <c r="B259" s="58"/>
      <c r="C259" s="264">
        <v>100</v>
      </c>
      <c r="D259" s="25">
        <v>478620.52168682194</v>
      </c>
      <c r="L259" s="19"/>
      <c r="M259" s="19"/>
      <c r="R259" s="255"/>
      <c r="S259" s="255"/>
    </row>
    <row r="260" spans="2:19" hidden="1" outlineLevel="1" x14ac:dyDescent="0.25">
      <c r="B260" s="58"/>
      <c r="C260" s="264">
        <v>101</v>
      </c>
      <c r="D260" s="25">
        <v>483692.17260169098</v>
      </c>
      <c r="L260" s="19"/>
      <c r="M260" s="19"/>
      <c r="R260" s="255"/>
      <c r="S260" s="255"/>
    </row>
    <row r="261" spans="2:19" hidden="1" outlineLevel="1" x14ac:dyDescent="0.25">
      <c r="B261" s="58"/>
      <c r="C261" s="264">
        <v>102</v>
      </c>
      <c r="D261" s="25">
        <v>449612.22272471391</v>
      </c>
      <c r="L261" s="19"/>
      <c r="M261" s="19"/>
      <c r="R261" s="255"/>
      <c r="S261" s="255"/>
    </row>
    <row r="262" spans="2:19" hidden="1" outlineLevel="1" x14ac:dyDescent="0.25">
      <c r="B262" s="58"/>
      <c r="C262" s="264">
        <v>103</v>
      </c>
      <c r="D262" s="25">
        <v>502512.39384662313</v>
      </c>
      <c r="L262" s="19"/>
      <c r="M262" s="19"/>
      <c r="R262" s="255"/>
      <c r="S262" s="255"/>
    </row>
    <row r="263" spans="2:19" hidden="1" outlineLevel="1" x14ac:dyDescent="0.25">
      <c r="B263" s="58"/>
      <c r="C263" s="264">
        <v>104</v>
      </c>
      <c r="D263" s="25">
        <v>502982.22298103018</v>
      </c>
      <c r="L263" s="19"/>
      <c r="M263" s="19"/>
      <c r="R263" s="255"/>
      <c r="S263" s="255"/>
    </row>
    <row r="264" spans="2:19" hidden="1" outlineLevel="1" x14ac:dyDescent="0.25">
      <c r="B264" s="58"/>
      <c r="C264" s="264">
        <v>105</v>
      </c>
      <c r="D264" s="25">
        <v>459889.70765875594</v>
      </c>
      <c r="L264" s="19"/>
      <c r="M264" s="19"/>
      <c r="R264" s="255"/>
      <c r="S264" s="255"/>
    </row>
    <row r="265" spans="2:19" hidden="1" outlineLevel="1" x14ac:dyDescent="0.25">
      <c r="B265" s="58"/>
      <c r="C265" s="264">
        <v>106</v>
      </c>
      <c r="D265" s="25">
        <v>507157.57019759389</v>
      </c>
      <c r="L265" s="19"/>
      <c r="M265" s="19"/>
      <c r="R265" s="255"/>
      <c r="S265" s="255"/>
    </row>
    <row r="266" spans="2:19" hidden="1" outlineLevel="1" x14ac:dyDescent="0.25">
      <c r="B266" s="58"/>
      <c r="C266" s="264">
        <v>107</v>
      </c>
      <c r="D266" s="25">
        <v>524193.77674141689</v>
      </c>
      <c r="L266" s="19"/>
      <c r="M266" s="19"/>
      <c r="R266" s="255"/>
      <c r="S266" s="255"/>
    </row>
    <row r="267" spans="2:19" hidden="1" outlineLevel="1" x14ac:dyDescent="0.25">
      <c r="B267" s="58"/>
      <c r="C267" s="264">
        <v>108</v>
      </c>
      <c r="D267" s="25">
        <v>389865.38866597461</v>
      </c>
      <c r="L267" s="19"/>
      <c r="M267" s="19"/>
      <c r="R267" s="255"/>
      <c r="S267" s="255"/>
    </row>
    <row r="268" spans="2:19" hidden="1" outlineLevel="1" x14ac:dyDescent="0.25">
      <c r="B268" s="58"/>
      <c r="C268" s="264">
        <v>109</v>
      </c>
      <c r="D268" s="25">
        <v>493889.27585347753</v>
      </c>
      <c r="L268" s="19"/>
      <c r="M268" s="19"/>
      <c r="R268" s="255"/>
      <c r="S268" s="255"/>
    </row>
    <row r="269" spans="2:19" hidden="1" outlineLevel="1" x14ac:dyDescent="0.25">
      <c r="B269" s="58"/>
      <c r="C269" s="264">
        <v>110</v>
      </c>
      <c r="D269" s="25">
        <v>472626.82187549159</v>
      </c>
      <c r="L269" s="19"/>
      <c r="M269" s="19"/>
      <c r="R269" s="255"/>
      <c r="S269" s="255"/>
    </row>
    <row r="270" spans="2:19" hidden="1" outlineLevel="1" x14ac:dyDescent="0.25">
      <c r="B270" s="58"/>
      <c r="C270" s="264">
        <v>111</v>
      </c>
      <c r="D270" s="25">
        <v>500947.58261448221</v>
      </c>
      <c r="L270" s="19"/>
      <c r="M270" s="19"/>
      <c r="R270" s="255"/>
      <c r="S270" s="255"/>
    </row>
    <row r="271" spans="2:19" hidden="1" outlineLevel="1" x14ac:dyDescent="0.25">
      <c r="B271" s="58"/>
      <c r="C271" s="264">
        <v>112</v>
      </c>
      <c r="D271" s="25">
        <v>458768.12164960412</v>
      </c>
      <c r="L271" s="19"/>
      <c r="M271" s="19"/>
      <c r="R271" s="255"/>
      <c r="S271" s="255"/>
    </row>
    <row r="272" spans="2:19" hidden="1" outlineLevel="1" x14ac:dyDescent="0.25">
      <c r="B272" s="58"/>
      <c r="C272" s="264">
        <v>113</v>
      </c>
      <c r="D272" s="25">
        <v>439914.58263301483</v>
      </c>
      <c r="L272" s="19"/>
      <c r="M272" s="19"/>
      <c r="R272" s="255"/>
      <c r="S272" s="255"/>
    </row>
    <row r="273" spans="2:19" hidden="1" outlineLevel="1" x14ac:dyDescent="0.25">
      <c r="B273" s="58"/>
      <c r="C273" s="264">
        <v>114</v>
      </c>
      <c r="D273" s="25">
        <v>344173.31808796077</v>
      </c>
      <c r="L273" s="19"/>
      <c r="M273" s="19"/>
      <c r="R273" s="255"/>
      <c r="S273" s="255"/>
    </row>
    <row r="274" spans="2:19" hidden="1" outlineLevel="1" x14ac:dyDescent="0.25">
      <c r="B274" s="58"/>
      <c r="C274" s="264">
        <v>115</v>
      </c>
      <c r="D274" s="25">
        <v>476958.81673690875</v>
      </c>
      <c r="L274" s="19"/>
      <c r="M274" s="19"/>
      <c r="R274" s="255"/>
      <c r="S274" s="255"/>
    </row>
    <row r="275" spans="2:19" hidden="1" outlineLevel="1" x14ac:dyDescent="0.25">
      <c r="B275" s="58"/>
      <c r="C275" s="264">
        <v>116</v>
      </c>
      <c r="D275" s="25">
        <v>511967.2266950073</v>
      </c>
      <c r="L275" s="19"/>
      <c r="M275" s="19"/>
      <c r="R275" s="255"/>
      <c r="S275" s="255"/>
    </row>
    <row r="276" spans="2:19" hidden="1" outlineLevel="1" x14ac:dyDescent="0.25">
      <c r="B276" s="58"/>
      <c r="C276" s="264">
        <v>117</v>
      </c>
      <c r="D276" s="25">
        <v>502024.94652077788</v>
      </c>
      <c r="L276" s="19"/>
      <c r="M276" s="19"/>
      <c r="R276" s="255"/>
      <c r="S276" s="255"/>
    </row>
    <row r="277" spans="2:19" hidden="1" outlineLevel="1" x14ac:dyDescent="0.25">
      <c r="B277" s="58"/>
      <c r="C277" s="264">
        <v>118</v>
      </c>
      <c r="D277" s="25">
        <v>464695.44499073742</v>
      </c>
      <c r="L277" s="19"/>
      <c r="M277" s="19"/>
      <c r="R277" s="255"/>
      <c r="S277" s="255"/>
    </row>
    <row r="278" spans="2:19" hidden="1" outlineLevel="1" x14ac:dyDescent="0.25">
      <c r="B278" s="58"/>
      <c r="C278" s="264">
        <v>119</v>
      </c>
      <c r="D278" s="25">
        <v>444392.77757006895</v>
      </c>
      <c r="L278" s="19"/>
      <c r="M278" s="19"/>
      <c r="R278" s="255"/>
      <c r="S278" s="255"/>
    </row>
    <row r="279" spans="2:19" hidden="1" outlineLevel="1" x14ac:dyDescent="0.25">
      <c r="B279" s="58"/>
      <c r="C279" s="264">
        <v>120</v>
      </c>
      <c r="D279" s="25">
        <v>492510.85731652897</v>
      </c>
      <c r="L279" s="19"/>
      <c r="M279" s="19"/>
      <c r="R279" s="255"/>
      <c r="S279" s="255"/>
    </row>
    <row r="280" spans="2:19" hidden="1" outlineLevel="1" x14ac:dyDescent="0.25">
      <c r="B280" s="58"/>
      <c r="C280" s="264">
        <v>121</v>
      </c>
      <c r="D280" s="25">
        <v>486074.80963599111</v>
      </c>
      <c r="L280" s="19"/>
      <c r="M280" s="19"/>
      <c r="R280" s="255"/>
      <c r="S280" s="255"/>
    </row>
    <row r="281" spans="2:19" hidden="1" outlineLevel="1" x14ac:dyDescent="0.25">
      <c r="B281" s="58"/>
      <c r="C281" s="264">
        <v>122</v>
      </c>
      <c r="D281" s="25">
        <v>460984.77853995579</v>
      </c>
      <c r="L281" s="19"/>
      <c r="M281" s="19"/>
      <c r="R281" s="255"/>
      <c r="S281" s="255"/>
    </row>
    <row r="282" spans="2:19" hidden="1" outlineLevel="1" x14ac:dyDescent="0.25">
      <c r="B282" s="58"/>
      <c r="C282" s="264">
        <v>123</v>
      </c>
      <c r="D282" s="25">
        <v>442376.62346540834</v>
      </c>
      <c r="L282" s="19"/>
      <c r="M282" s="19"/>
      <c r="R282" s="255"/>
      <c r="S282" s="255"/>
    </row>
    <row r="283" spans="2:19" hidden="1" outlineLevel="1" x14ac:dyDescent="0.25">
      <c r="B283" s="58"/>
      <c r="C283" s="264">
        <v>124</v>
      </c>
      <c r="D283" s="25">
        <v>438056.1232393501</v>
      </c>
      <c r="L283" s="19"/>
      <c r="M283" s="19"/>
      <c r="R283" s="255"/>
      <c r="S283" s="255"/>
    </row>
    <row r="284" spans="2:19" hidden="1" outlineLevel="1" x14ac:dyDescent="0.25">
      <c r="B284" s="58"/>
      <c r="C284" s="264">
        <v>125</v>
      </c>
      <c r="D284" s="25">
        <v>530727.87631789991</v>
      </c>
      <c r="L284" s="19"/>
      <c r="M284" s="19"/>
      <c r="R284" s="255"/>
      <c r="S284" s="255"/>
    </row>
    <row r="285" spans="2:19" hidden="1" outlineLevel="1" x14ac:dyDescent="0.25">
      <c r="B285" s="58"/>
      <c r="C285" s="264">
        <v>126</v>
      </c>
      <c r="D285" s="25">
        <v>404777.6593397691</v>
      </c>
      <c r="L285" s="19"/>
      <c r="M285" s="19"/>
      <c r="R285" s="255"/>
      <c r="S285" s="255"/>
    </row>
    <row r="286" spans="2:19" hidden="1" outlineLevel="1" x14ac:dyDescent="0.25">
      <c r="B286" s="58"/>
      <c r="C286" s="264">
        <v>127</v>
      </c>
      <c r="D286" s="25">
        <v>490629.87417828763</v>
      </c>
      <c r="L286" s="19"/>
      <c r="M286" s="19"/>
      <c r="R286" s="255"/>
      <c r="S286" s="255"/>
    </row>
    <row r="287" spans="2:19" hidden="1" outlineLevel="1" x14ac:dyDescent="0.25">
      <c r="B287" s="58"/>
      <c r="C287" s="264">
        <v>128</v>
      </c>
      <c r="D287" s="25">
        <v>480333.35569382511</v>
      </c>
      <c r="L287" s="19"/>
      <c r="M287" s="19"/>
      <c r="R287" s="255"/>
      <c r="S287" s="255"/>
    </row>
    <row r="288" spans="2:19" hidden="1" outlineLevel="1" x14ac:dyDescent="0.25">
      <c r="B288" s="58"/>
      <c r="C288" s="264">
        <v>129</v>
      </c>
      <c r="D288" s="25">
        <v>406810.90378600021</v>
      </c>
      <c r="L288" s="19"/>
      <c r="M288" s="19"/>
      <c r="R288" s="255"/>
      <c r="S288" s="255"/>
    </row>
    <row r="289" spans="2:19" hidden="1" outlineLevel="1" x14ac:dyDescent="0.25">
      <c r="B289" s="58"/>
      <c r="C289" s="264">
        <v>130</v>
      </c>
      <c r="D289" s="25">
        <v>488812.36061368498</v>
      </c>
      <c r="L289" s="19"/>
      <c r="M289" s="19"/>
      <c r="R289" s="255"/>
      <c r="S289" s="255"/>
    </row>
    <row r="290" spans="2:19" hidden="1" outlineLevel="1" x14ac:dyDescent="0.25">
      <c r="B290" s="58"/>
      <c r="C290" s="264">
        <v>131</v>
      </c>
      <c r="D290" s="25">
        <v>505973.01155202952</v>
      </c>
      <c r="L290" s="19"/>
      <c r="M290" s="19"/>
      <c r="R290" s="255"/>
      <c r="S290" s="255"/>
    </row>
    <row r="291" spans="2:19" hidden="1" outlineLevel="1" x14ac:dyDescent="0.25">
      <c r="B291" s="58"/>
      <c r="C291" s="264">
        <v>132</v>
      </c>
      <c r="D291" s="25">
        <v>526224.03672630782</v>
      </c>
      <c r="L291" s="19"/>
      <c r="M291" s="19"/>
      <c r="R291" s="255"/>
      <c r="S291" s="255"/>
    </row>
    <row r="292" spans="2:19" hidden="1" outlineLevel="1" x14ac:dyDescent="0.25">
      <c r="B292" s="58"/>
      <c r="C292" s="264">
        <v>133</v>
      </c>
      <c r="D292" s="25">
        <v>493087.16988646396</v>
      </c>
      <c r="L292" s="19"/>
      <c r="M292" s="19"/>
      <c r="R292" s="255"/>
      <c r="S292" s="255"/>
    </row>
    <row r="293" spans="2:19" hidden="1" outlineLevel="1" x14ac:dyDescent="0.25">
      <c r="B293" s="58"/>
      <c r="C293" s="264">
        <v>134</v>
      </c>
      <c r="D293" s="25">
        <v>502688.72040969128</v>
      </c>
      <c r="L293" s="19"/>
      <c r="M293" s="19"/>
      <c r="R293" s="255"/>
      <c r="S293" s="255"/>
    </row>
    <row r="294" spans="2:19" hidden="1" outlineLevel="1" x14ac:dyDescent="0.25">
      <c r="B294" s="58"/>
      <c r="C294" s="264">
        <v>135</v>
      </c>
      <c r="D294" s="25">
        <v>455332.75502205198</v>
      </c>
      <c r="L294" s="19"/>
      <c r="M294" s="19"/>
      <c r="R294" s="255"/>
      <c r="S294" s="255"/>
    </row>
    <row r="295" spans="2:19" hidden="1" outlineLevel="1" x14ac:dyDescent="0.25">
      <c r="B295" s="58"/>
      <c r="C295" s="264">
        <v>136</v>
      </c>
      <c r="D295" s="25">
        <v>517550.60903346224</v>
      </c>
      <c r="L295" s="19"/>
      <c r="M295" s="19"/>
      <c r="R295" s="255"/>
      <c r="S295" s="255"/>
    </row>
    <row r="296" spans="2:19" hidden="1" outlineLevel="1" x14ac:dyDescent="0.25">
      <c r="B296" s="58"/>
      <c r="C296" s="264">
        <v>137</v>
      </c>
      <c r="D296" s="25">
        <v>428697.3749167925</v>
      </c>
      <c r="L296" s="19"/>
      <c r="M296" s="19"/>
      <c r="R296" s="255"/>
      <c r="S296" s="255"/>
    </row>
    <row r="297" spans="2:19" hidden="1" outlineLevel="1" x14ac:dyDescent="0.25">
      <c r="B297" s="58"/>
      <c r="C297" s="264">
        <v>138</v>
      </c>
      <c r="D297" s="25">
        <v>447431.54082106036</v>
      </c>
      <c r="L297" s="19"/>
      <c r="M297" s="19"/>
      <c r="R297" s="255"/>
      <c r="S297" s="255"/>
    </row>
    <row r="298" spans="2:19" hidden="1" outlineLevel="1" x14ac:dyDescent="0.25">
      <c r="B298" s="58"/>
      <c r="C298" s="264">
        <v>139</v>
      </c>
      <c r="D298" s="25">
        <v>450984.00080601434</v>
      </c>
      <c r="L298" s="19"/>
      <c r="M298" s="19"/>
      <c r="R298" s="255"/>
      <c r="S298" s="255"/>
    </row>
    <row r="299" spans="2:19" hidden="1" outlineLevel="1" x14ac:dyDescent="0.25">
      <c r="B299" s="58"/>
      <c r="C299" s="264">
        <v>140</v>
      </c>
      <c r="D299" s="25">
        <v>502798.67832114565</v>
      </c>
      <c r="L299" s="19"/>
      <c r="M299" s="19"/>
      <c r="R299" s="255"/>
      <c r="S299" s="255"/>
    </row>
    <row r="300" spans="2:19" hidden="1" outlineLevel="1" x14ac:dyDescent="0.25">
      <c r="B300" s="58"/>
      <c r="C300" s="264">
        <v>141</v>
      </c>
      <c r="D300" s="25">
        <v>450087.96454173373</v>
      </c>
      <c r="L300" s="19"/>
      <c r="M300" s="19"/>
      <c r="R300" s="255"/>
      <c r="S300" s="255"/>
    </row>
    <row r="301" spans="2:19" hidden="1" outlineLevel="1" x14ac:dyDescent="0.25">
      <c r="B301" s="58"/>
      <c r="C301" s="264">
        <v>142</v>
      </c>
      <c r="D301" s="25">
        <v>464439.51505565294</v>
      </c>
      <c r="L301" s="19"/>
      <c r="M301" s="19"/>
      <c r="R301" s="255"/>
      <c r="S301" s="255"/>
    </row>
    <row r="302" spans="2:19" hidden="1" outlineLevel="1" x14ac:dyDescent="0.25">
      <c r="B302" s="58"/>
      <c r="C302" s="264">
        <v>143</v>
      </c>
      <c r="D302" s="25">
        <v>474946.21615331934</v>
      </c>
      <c r="L302" s="19"/>
      <c r="M302" s="19"/>
      <c r="R302" s="255"/>
      <c r="S302" s="255"/>
    </row>
    <row r="303" spans="2:19" hidden="1" outlineLevel="1" x14ac:dyDescent="0.25">
      <c r="B303" s="58"/>
      <c r="C303" s="264">
        <v>144</v>
      </c>
      <c r="D303" s="25">
        <v>419292.8187937637</v>
      </c>
      <c r="L303" s="19"/>
      <c r="M303" s="19"/>
      <c r="R303" s="255"/>
      <c r="S303" s="255"/>
    </row>
    <row r="304" spans="2:19" hidden="1" outlineLevel="1" x14ac:dyDescent="0.25">
      <c r="B304" s="58"/>
      <c r="C304" s="264">
        <v>145</v>
      </c>
      <c r="D304" s="25">
        <v>458510.91859319375</v>
      </c>
      <c r="L304" s="19"/>
      <c r="M304" s="19"/>
      <c r="R304" s="255"/>
      <c r="S304" s="255"/>
    </row>
    <row r="305" spans="2:19" hidden="1" outlineLevel="1" x14ac:dyDescent="0.25">
      <c r="B305" s="58"/>
      <c r="C305" s="264">
        <v>146</v>
      </c>
      <c r="D305" s="25">
        <v>441523.12585761747</v>
      </c>
      <c r="L305" s="19"/>
      <c r="M305" s="19"/>
      <c r="R305" s="255"/>
      <c r="S305" s="255"/>
    </row>
    <row r="306" spans="2:19" hidden="1" outlineLevel="1" x14ac:dyDescent="0.25">
      <c r="B306" s="58"/>
      <c r="C306" s="264">
        <v>147</v>
      </c>
      <c r="D306" s="25">
        <v>471809.24106162746</v>
      </c>
      <c r="L306" s="19"/>
      <c r="M306" s="19"/>
      <c r="R306" s="255"/>
      <c r="S306" s="255"/>
    </row>
    <row r="307" spans="2:19" hidden="1" outlineLevel="1" x14ac:dyDescent="0.25">
      <c r="B307" s="58"/>
      <c r="C307" s="264">
        <v>148</v>
      </c>
      <c r="D307" s="25">
        <v>494044.81235480547</v>
      </c>
      <c r="L307" s="19"/>
      <c r="M307" s="19"/>
      <c r="R307" s="255"/>
      <c r="S307" s="255"/>
    </row>
    <row r="308" spans="2:19" hidden="1" outlineLevel="1" x14ac:dyDescent="0.25">
      <c r="B308" s="58"/>
      <c r="C308" s="264">
        <v>149</v>
      </c>
      <c r="D308" s="25">
        <v>473806.67658365978</v>
      </c>
      <c r="L308" s="19"/>
      <c r="M308" s="19"/>
      <c r="R308" s="255"/>
      <c r="S308" s="255"/>
    </row>
    <row r="309" spans="2:19" hidden="1" outlineLevel="1" x14ac:dyDescent="0.25">
      <c r="B309" s="58"/>
      <c r="C309" s="264">
        <v>150</v>
      </c>
      <c r="D309" s="25">
        <v>507352.88186833856</v>
      </c>
      <c r="L309" s="19"/>
      <c r="M309" s="19"/>
      <c r="R309" s="255"/>
      <c r="S309" s="255"/>
    </row>
    <row r="310" spans="2:19" hidden="1" outlineLevel="1" x14ac:dyDescent="0.25">
      <c r="B310" s="58"/>
      <c r="C310" s="264">
        <v>151</v>
      </c>
      <c r="D310" s="25">
        <v>417785.4436467319</v>
      </c>
      <c r="L310" s="19"/>
      <c r="M310" s="19"/>
      <c r="R310" s="255"/>
      <c r="S310" s="255"/>
    </row>
    <row r="311" spans="2:19" hidden="1" outlineLevel="1" x14ac:dyDescent="0.25">
      <c r="B311" s="58"/>
      <c r="C311" s="264">
        <v>152</v>
      </c>
      <c r="D311" s="25">
        <v>419074.57702694263</v>
      </c>
      <c r="L311" s="19"/>
      <c r="M311" s="19"/>
      <c r="R311" s="255"/>
      <c r="S311" s="255"/>
    </row>
    <row r="312" spans="2:19" hidden="1" outlineLevel="1" x14ac:dyDescent="0.25">
      <c r="B312" s="58"/>
      <c r="C312" s="264">
        <v>153</v>
      </c>
      <c r="D312" s="25">
        <v>568575.92183343042</v>
      </c>
      <c r="L312" s="19"/>
      <c r="M312" s="19"/>
      <c r="R312" s="255"/>
      <c r="S312" s="255"/>
    </row>
    <row r="313" spans="2:19" hidden="1" outlineLevel="1" x14ac:dyDescent="0.25">
      <c r="B313" s="58"/>
      <c r="C313" s="264">
        <v>154</v>
      </c>
      <c r="D313" s="25">
        <v>447370.46694417263</v>
      </c>
      <c r="L313" s="19"/>
      <c r="M313" s="19"/>
      <c r="R313" s="255"/>
      <c r="S313" s="255"/>
    </row>
    <row r="314" spans="2:19" hidden="1" outlineLevel="1" x14ac:dyDescent="0.25">
      <c r="B314" s="58"/>
      <c r="C314" s="264">
        <v>155</v>
      </c>
      <c r="D314" s="25">
        <v>431597.76689292165</v>
      </c>
      <c r="L314" s="19"/>
      <c r="M314" s="19"/>
      <c r="R314" s="255"/>
      <c r="S314" s="255"/>
    </row>
    <row r="315" spans="2:19" hidden="1" outlineLevel="1" x14ac:dyDescent="0.25">
      <c r="B315" s="58"/>
      <c r="C315" s="264">
        <v>156</v>
      </c>
      <c r="D315" s="25">
        <v>487886.23133624828</v>
      </c>
      <c r="L315" s="19"/>
      <c r="M315" s="19"/>
      <c r="R315" s="255"/>
      <c r="S315" s="255"/>
    </row>
    <row r="316" spans="2:19" hidden="1" outlineLevel="1" x14ac:dyDescent="0.25">
      <c r="B316" s="58"/>
      <c r="C316" s="264">
        <v>157</v>
      </c>
      <c r="D316" s="25">
        <v>452460.89652012143</v>
      </c>
      <c r="L316" s="19"/>
      <c r="M316" s="19"/>
      <c r="R316" s="255"/>
      <c r="S316" s="255"/>
    </row>
    <row r="317" spans="2:19" hidden="1" outlineLevel="1" x14ac:dyDescent="0.25">
      <c r="B317" s="58"/>
      <c r="C317" s="264">
        <v>158</v>
      </c>
      <c r="D317" s="25">
        <v>433573.94116989925</v>
      </c>
      <c r="L317" s="19"/>
      <c r="M317" s="19"/>
      <c r="R317" s="255"/>
      <c r="S317" s="255"/>
    </row>
    <row r="318" spans="2:19" hidden="1" outlineLevel="1" x14ac:dyDescent="0.25">
      <c r="B318" s="58"/>
      <c r="C318" s="264">
        <v>159</v>
      </c>
      <c r="D318" s="25">
        <v>507479.78405779391</v>
      </c>
      <c r="L318" s="19"/>
      <c r="M318" s="19"/>
      <c r="R318" s="255"/>
      <c r="S318" s="255"/>
    </row>
    <row r="319" spans="2:19" hidden="1" outlineLevel="1" x14ac:dyDescent="0.25">
      <c r="B319" s="58"/>
      <c r="C319" s="264">
        <v>160</v>
      </c>
      <c r="D319" s="25">
        <v>426709.71856247704</v>
      </c>
      <c r="L319" s="19"/>
      <c r="M319" s="19"/>
      <c r="R319" s="255"/>
      <c r="S319" s="255"/>
    </row>
    <row r="320" spans="2:19" hidden="1" outlineLevel="1" x14ac:dyDescent="0.25">
      <c r="B320" s="58"/>
      <c r="C320" s="264">
        <v>161</v>
      </c>
      <c r="D320" s="25">
        <v>500074.40366969799</v>
      </c>
      <c r="L320" s="19"/>
      <c r="M320" s="19"/>
      <c r="R320" s="255"/>
      <c r="S320" s="255"/>
    </row>
    <row r="321" spans="2:19" hidden="1" outlineLevel="1" x14ac:dyDescent="0.25">
      <c r="B321" s="58"/>
      <c r="C321" s="264">
        <v>162</v>
      </c>
      <c r="D321" s="25">
        <v>429170.33469536697</v>
      </c>
      <c r="L321" s="19"/>
      <c r="M321" s="19"/>
      <c r="R321" s="255"/>
      <c r="S321" s="255"/>
    </row>
    <row r="322" spans="2:19" hidden="1" outlineLevel="1" x14ac:dyDescent="0.25">
      <c r="B322" s="58"/>
      <c r="C322" s="264">
        <v>163</v>
      </c>
      <c r="D322" s="25">
        <v>446810.7942883845</v>
      </c>
      <c r="L322" s="19"/>
      <c r="M322" s="19"/>
      <c r="R322" s="255"/>
      <c r="S322" s="255"/>
    </row>
    <row r="323" spans="2:19" hidden="1" outlineLevel="1" x14ac:dyDescent="0.25">
      <c r="B323" s="58"/>
      <c r="C323" s="264">
        <v>164</v>
      </c>
      <c r="D323" s="25">
        <v>518058.33274363284</v>
      </c>
      <c r="L323" s="19"/>
      <c r="M323" s="19"/>
      <c r="R323" s="255"/>
      <c r="S323" s="255"/>
    </row>
    <row r="324" spans="2:19" hidden="1" outlineLevel="1" x14ac:dyDescent="0.25">
      <c r="B324" s="58"/>
      <c r="C324" s="264">
        <v>165</v>
      </c>
      <c r="D324" s="25">
        <v>453057.29697100288</v>
      </c>
      <c r="L324" s="19"/>
      <c r="M324" s="19"/>
      <c r="R324" s="255"/>
      <c r="S324" s="255"/>
    </row>
    <row r="325" spans="2:19" hidden="1" outlineLevel="1" x14ac:dyDescent="0.25">
      <c r="B325" s="58"/>
      <c r="C325" s="264">
        <v>166</v>
      </c>
      <c r="D325" s="25">
        <v>444551.56701444008</v>
      </c>
      <c r="L325" s="19"/>
      <c r="M325" s="19"/>
      <c r="R325" s="255"/>
      <c r="S325" s="255"/>
    </row>
    <row r="326" spans="2:19" hidden="1" outlineLevel="1" x14ac:dyDescent="0.25">
      <c r="B326" s="58"/>
      <c r="C326" s="264">
        <v>167</v>
      </c>
      <c r="D326" s="25">
        <v>417104.57769929443</v>
      </c>
      <c r="L326" s="19"/>
      <c r="M326" s="19"/>
      <c r="R326" s="255"/>
      <c r="S326" s="255"/>
    </row>
    <row r="327" spans="2:19" hidden="1" outlineLevel="1" x14ac:dyDescent="0.25">
      <c r="B327" s="58"/>
      <c r="C327" s="264">
        <v>168</v>
      </c>
      <c r="D327" s="25">
        <v>444306.24534427735</v>
      </c>
      <c r="L327" s="19"/>
      <c r="M327" s="19"/>
      <c r="R327" s="255"/>
      <c r="S327" s="255"/>
    </row>
    <row r="328" spans="2:19" hidden="1" outlineLevel="1" x14ac:dyDescent="0.25">
      <c r="B328" s="58"/>
      <c r="C328" s="264">
        <v>169</v>
      </c>
      <c r="D328" s="25">
        <v>488404.52846975822</v>
      </c>
      <c r="L328" s="19"/>
      <c r="M328" s="19"/>
      <c r="R328" s="255"/>
      <c r="S328" s="255"/>
    </row>
    <row r="329" spans="2:19" hidden="1" outlineLevel="1" x14ac:dyDescent="0.25">
      <c r="B329" s="58"/>
      <c r="C329" s="264">
        <v>170</v>
      </c>
      <c r="D329" s="25">
        <v>496155.13122509752</v>
      </c>
      <c r="L329" s="19"/>
      <c r="M329" s="19"/>
      <c r="R329" s="255"/>
      <c r="S329" s="255"/>
    </row>
    <row r="330" spans="2:19" hidden="1" outlineLevel="1" x14ac:dyDescent="0.25">
      <c r="B330" s="58"/>
      <c r="C330" s="264">
        <v>171</v>
      </c>
      <c r="D330" s="25">
        <v>486908.67836192081</v>
      </c>
      <c r="L330" s="19"/>
      <c r="M330" s="19"/>
      <c r="R330" s="255"/>
      <c r="S330" s="255"/>
    </row>
    <row r="331" spans="2:19" hidden="1" outlineLevel="1" x14ac:dyDescent="0.25">
      <c r="B331" s="58"/>
      <c r="C331" s="264">
        <v>172</v>
      </c>
      <c r="D331" s="25">
        <v>509104.85100864473</v>
      </c>
      <c r="L331" s="19"/>
      <c r="M331" s="19"/>
      <c r="R331" s="255"/>
      <c r="S331" s="255"/>
    </row>
    <row r="332" spans="2:19" hidden="1" outlineLevel="1" x14ac:dyDescent="0.25">
      <c r="B332" s="58"/>
      <c r="C332" s="264">
        <v>173</v>
      </c>
      <c r="D332" s="25">
        <v>491996.80522407958</v>
      </c>
      <c r="L332" s="19"/>
      <c r="M332" s="19"/>
      <c r="R332" s="255"/>
      <c r="S332" s="255"/>
    </row>
    <row r="333" spans="2:19" hidden="1" outlineLevel="1" x14ac:dyDescent="0.25">
      <c r="B333" s="58"/>
      <c r="C333" s="264">
        <v>174</v>
      </c>
      <c r="D333" s="25">
        <v>457834.54957330675</v>
      </c>
      <c r="L333" s="19"/>
      <c r="M333" s="19"/>
      <c r="R333" s="255"/>
      <c r="S333" s="255"/>
    </row>
    <row r="334" spans="2:19" hidden="1" outlineLevel="1" x14ac:dyDescent="0.25">
      <c r="B334" s="58"/>
      <c r="C334" s="264">
        <v>175</v>
      </c>
      <c r="D334" s="25">
        <v>454261.53585379804</v>
      </c>
      <c r="L334" s="19"/>
      <c r="M334" s="19"/>
      <c r="R334" s="255"/>
      <c r="S334" s="255"/>
    </row>
    <row r="335" spans="2:19" hidden="1" outlineLevel="1" x14ac:dyDescent="0.25">
      <c r="B335" s="58"/>
      <c r="C335" s="264">
        <v>176</v>
      </c>
      <c r="D335" s="25">
        <v>497723.43316620763</v>
      </c>
      <c r="L335" s="19"/>
      <c r="M335" s="19"/>
      <c r="R335" s="255"/>
      <c r="S335" s="255"/>
    </row>
    <row r="336" spans="2:19" hidden="1" outlineLevel="1" x14ac:dyDescent="0.25">
      <c r="B336" s="58"/>
      <c r="C336" s="264">
        <v>177</v>
      </c>
      <c r="D336" s="25">
        <v>492019.81273228518</v>
      </c>
      <c r="L336" s="19"/>
      <c r="M336" s="19"/>
      <c r="R336" s="255"/>
      <c r="S336" s="255"/>
    </row>
    <row r="337" spans="2:19" hidden="1" outlineLevel="1" x14ac:dyDescent="0.25">
      <c r="B337" s="58"/>
      <c r="C337" s="264">
        <v>178</v>
      </c>
      <c r="D337" s="25">
        <v>442562.013159947</v>
      </c>
      <c r="L337" s="19"/>
      <c r="M337" s="19"/>
      <c r="R337" s="255"/>
      <c r="S337" s="255"/>
    </row>
    <row r="338" spans="2:19" hidden="1" outlineLevel="1" x14ac:dyDescent="0.25">
      <c r="B338" s="58"/>
      <c r="C338" s="264">
        <v>179</v>
      </c>
      <c r="D338" s="25">
        <v>510057.97215289646</v>
      </c>
      <c r="L338" s="19"/>
      <c r="M338" s="19"/>
      <c r="R338" s="255"/>
      <c r="S338" s="255"/>
    </row>
    <row r="339" spans="2:19" hidden="1" outlineLevel="1" x14ac:dyDescent="0.25">
      <c r="B339" s="58"/>
      <c r="C339" s="264">
        <v>180</v>
      </c>
      <c r="D339" s="25">
        <v>485083.16322267655</v>
      </c>
      <c r="L339" s="19"/>
      <c r="M339" s="19"/>
      <c r="R339" s="255"/>
      <c r="S339" s="255"/>
    </row>
    <row r="340" spans="2:19" hidden="1" outlineLevel="1" x14ac:dyDescent="0.25">
      <c r="B340" s="58"/>
      <c r="C340" s="264">
        <v>181</v>
      </c>
      <c r="D340" s="25">
        <v>425530.14269290183</v>
      </c>
      <c r="L340" s="19"/>
      <c r="M340" s="19"/>
      <c r="R340" s="255"/>
      <c r="S340" s="255"/>
    </row>
    <row r="341" spans="2:19" hidden="1" outlineLevel="1" x14ac:dyDescent="0.25">
      <c r="B341" s="58"/>
      <c r="C341" s="264">
        <v>182</v>
      </c>
      <c r="D341" s="25">
        <v>412902.12010729691</v>
      </c>
      <c r="L341" s="19"/>
      <c r="M341" s="19"/>
      <c r="R341" s="255"/>
      <c r="S341" s="255"/>
    </row>
    <row r="342" spans="2:19" hidden="1" outlineLevel="1" x14ac:dyDescent="0.25">
      <c r="B342" s="58"/>
      <c r="C342" s="264">
        <v>183</v>
      </c>
      <c r="D342" s="25">
        <v>447400.88875902141</v>
      </c>
      <c r="L342" s="19"/>
      <c r="M342" s="19"/>
      <c r="R342" s="255"/>
      <c r="S342" s="255"/>
    </row>
    <row r="343" spans="2:19" hidden="1" outlineLevel="1" x14ac:dyDescent="0.25">
      <c r="B343" s="58"/>
      <c r="C343" s="264">
        <v>184</v>
      </c>
      <c r="D343" s="25">
        <v>483561.07487856009</v>
      </c>
      <c r="L343" s="19"/>
      <c r="M343" s="19"/>
      <c r="R343" s="255"/>
      <c r="S343" s="255"/>
    </row>
    <row r="344" spans="2:19" hidden="1" outlineLevel="1" x14ac:dyDescent="0.25">
      <c r="B344" s="58"/>
      <c r="C344" s="264">
        <v>185</v>
      </c>
      <c r="D344" s="25">
        <v>422231.77043324121</v>
      </c>
      <c r="L344" s="19"/>
      <c r="M344" s="19"/>
      <c r="R344" s="255"/>
      <c r="S344" s="255"/>
    </row>
    <row r="345" spans="2:19" hidden="1" outlineLevel="1" x14ac:dyDescent="0.25">
      <c r="B345" s="58"/>
      <c r="C345" s="264">
        <v>186</v>
      </c>
      <c r="D345" s="25">
        <v>463974.77311851806</v>
      </c>
      <c r="L345" s="19"/>
      <c r="M345" s="19"/>
      <c r="R345" s="255"/>
      <c r="S345" s="255"/>
    </row>
    <row r="346" spans="2:19" hidden="1" outlineLevel="1" x14ac:dyDescent="0.25">
      <c r="B346" s="58"/>
      <c r="C346" s="264">
        <v>187</v>
      </c>
      <c r="D346" s="25">
        <v>419084.57512245537</v>
      </c>
      <c r="L346" s="19"/>
      <c r="M346" s="19"/>
      <c r="R346" s="255"/>
      <c r="S346" s="255"/>
    </row>
    <row r="347" spans="2:19" hidden="1" outlineLevel="1" x14ac:dyDescent="0.25">
      <c r="B347" s="58"/>
      <c r="C347" s="264">
        <v>188</v>
      </c>
      <c r="D347" s="25">
        <v>526713.63351425063</v>
      </c>
      <c r="L347" s="19"/>
      <c r="M347" s="19"/>
      <c r="R347" s="255"/>
      <c r="S347" s="255"/>
    </row>
    <row r="348" spans="2:19" hidden="1" outlineLevel="1" x14ac:dyDescent="0.25">
      <c r="B348" s="58"/>
      <c r="C348" s="264">
        <v>189</v>
      </c>
      <c r="D348" s="25">
        <v>475093.64513485</v>
      </c>
      <c r="L348" s="19"/>
      <c r="M348" s="19"/>
      <c r="R348" s="255"/>
      <c r="S348" s="255"/>
    </row>
    <row r="349" spans="2:19" hidden="1" outlineLevel="1" x14ac:dyDescent="0.25">
      <c r="B349" s="58"/>
      <c r="C349" s="264">
        <v>190</v>
      </c>
      <c r="D349" s="25">
        <v>466168.19474300218</v>
      </c>
      <c r="L349" s="19"/>
      <c r="M349" s="19"/>
      <c r="R349" s="255"/>
      <c r="S349" s="255"/>
    </row>
    <row r="350" spans="2:19" hidden="1" outlineLevel="1" x14ac:dyDescent="0.25">
      <c r="B350" s="58"/>
      <c r="C350" s="264">
        <v>191</v>
      </c>
      <c r="D350" s="25">
        <v>479741.09718550596</v>
      </c>
      <c r="L350" s="19"/>
      <c r="M350" s="19"/>
      <c r="R350" s="255"/>
      <c r="S350" s="255"/>
    </row>
    <row r="351" spans="2:19" hidden="1" outlineLevel="1" x14ac:dyDescent="0.25">
      <c r="B351" s="58"/>
      <c r="C351" s="264">
        <v>192</v>
      </c>
      <c r="D351" s="25">
        <v>477186.42434673046</v>
      </c>
      <c r="L351" s="19"/>
      <c r="M351" s="19"/>
      <c r="R351" s="255"/>
      <c r="S351" s="255"/>
    </row>
    <row r="352" spans="2:19" hidden="1" outlineLevel="1" x14ac:dyDescent="0.25">
      <c r="B352" s="58"/>
      <c r="C352" s="264">
        <v>193</v>
      </c>
      <c r="D352" s="25">
        <v>467270.5689537772</v>
      </c>
      <c r="L352" s="19"/>
      <c r="M352" s="19"/>
      <c r="R352" s="255"/>
      <c r="S352" s="255"/>
    </row>
    <row r="353" spans="2:19" hidden="1" outlineLevel="1" x14ac:dyDescent="0.25">
      <c r="B353" s="58"/>
      <c r="C353" s="264">
        <v>194</v>
      </c>
      <c r="D353" s="25">
        <v>519378.73938203766</v>
      </c>
      <c r="L353" s="19"/>
      <c r="M353" s="19"/>
      <c r="R353" s="255"/>
      <c r="S353" s="255"/>
    </row>
    <row r="354" spans="2:19" hidden="1" outlineLevel="1" x14ac:dyDescent="0.25">
      <c r="B354" s="58"/>
      <c r="C354" s="264">
        <v>195</v>
      </c>
      <c r="D354" s="25">
        <v>501428.48976562807</v>
      </c>
      <c r="L354" s="19"/>
      <c r="M354" s="19"/>
      <c r="R354" s="255"/>
      <c r="S354" s="255"/>
    </row>
    <row r="355" spans="2:19" hidden="1" outlineLevel="1" x14ac:dyDescent="0.25">
      <c r="B355" s="58"/>
      <c r="C355" s="264">
        <v>196</v>
      </c>
      <c r="D355" s="25">
        <v>524008.09286647569</v>
      </c>
      <c r="L355" s="19"/>
      <c r="M355" s="19"/>
      <c r="R355" s="255"/>
      <c r="S355" s="255"/>
    </row>
    <row r="356" spans="2:19" hidden="1" outlineLevel="1" x14ac:dyDescent="0.25">
      <c r="B356" s="58"/>
      <c r="C356" s="264">
        <v>197</v>
      </c>
      <c r="D356" s="25">
        <v>498868.66715019575</v>
      </c>
      <c r="L356" s="19"/>
      <c r="M356" s="19"/>
      <c r="R356" s="255"/>
      <c r="S356" s="255"/>
    </row>
    <row r="357" spans="2:19" hidden="1" outlineLevel="1" x14ac:dyDescent="0.25">
      <c r="B357" s="58"/>
      <c r="C357" s="264">
        <v>198</v>
      </c>
      <c r="D357" s="25">
        <v>499709.77684964216</v>
      </c>
      <c r="L357" s="19"/>
      <c r="M357" s="19"/>
      <c r="R357" s="255"/>
      <c r="S357" s="255"/>
    </row>
    <row r="358" spans="2:19" hidden="1" outlineLevel="1" x14ac:dyDescent="0.25">
      <c r="B358" s="58"/>
      <c r="C358" s="264">
        <v>199</v>
      </c>
      <c r="D358" s="25">
        <v>421067.26539585757</v>
      </c>
      <c r="L358" s="19"/>
      <c r="M358" s="19"/>
      <c r="R358" s="255"/>
      <c r="S358" s="255"/>
    </row>
    <row r="359" spans="2:19" hidden="1" outlineLevel="1" x14ac:dyDescent="0.25">
      <c r="B359" s="58"/>
      <c r="C359" s="264">
        <v>200</v>
      </c>
      <c r="D359" s="25">
        <v>420913.42687475542</v>
      </c>
      <c r="L359" s="19"/>
      <c r="M359" s="19"/>
      <c r="R359" s="255"/>
      <c r="S359" s="255"/>
    </row>
    <row r="360" spans="2:19" hidden="1" outlineLevel="1" x14ac:dyDescent="0.25">
      <c r="B360" s="58"/>
      <c r="C360" s="264">
        <v>201</v>
      </c>
      <c r="D360" s="25">
        <v>499633.66414899955</v>
      </c>
      <c r="L360" s="19"/>
      <c r="M360" s="19"/>
      <c r="R360" s="255"/>
      <c r="S360" s="255"/>
    </row>
    <row r="361" spans="2:19" hidden="1" outlineLevel="1" x14ac:dyDescent="0.25">
      <c r="B361" s="58"/>
      <c r="C361" s="264">
        <v>202</v>
      </c>
      <c r="D361" s="25">
        <v>443319.16749161651</v>
      </c>
      <c r="L361" s="19"/>
      <c r="M361" s="19"/>
      <c r="R361" s="255"/>
      <c r="S361" s="255"/>
    </row>
    <row r="362" spans="2:19" hidden="1" outlineLevel="1" x14ac:dyDescent="0.25">
      <c r="B362" s="58"/>
      <c r="C362" s="264">
        <v>203</v>
      </c>
      <c r="D362" s="25">
        <v>539446.78406356415</v>
      </c>
      <c r="L362" s="19"/>
      <c r="M362" s="19"/>
      <c r="R362" s="255"/>
      <c r="S362" s="255"/>
    </row>
    <row r="363" spans="2:19" hidden="1" outlineLevel="1" x14ac:dyDescent="0.25">
      <c r="B363" s="58"/>
      <c r="C363" s="264">
        <v>204</v>
      </c>
      <c r="D363" s="25">
        <v>458626.36552488693</v>
      </c>
      <c r="L363" s="19"/>
      <c r="M363" s="19"/>
      <c r="R363" s="255"/>
      <c r="S363" s="255"/>
    </row>
    <row r="364" spans="2:19" hidden="1" outlineLevel="1" x14ac:dyDescent="0.25">
      <c r="B364" s="58"/>
      <c r="C364" s="264">
        <v>205</v>
      </c>
      <c r="D364" s="25">
        <v>460176.0822300273</v>
      </c>
      <c r="L364" s="19"/>
      <c r="M364" s="19"/>
      <c r="R364" s="255"/>
      <c r="S364" s="255"/>
    </row>
    <row r="365" spans="2:19" hidden="1" outlineLevel="1" x14ac:dyDescent="0.25">
      <c r="B365" s="58"/>
      <c r="C365" s="264">
        <v>206</v>
      </c>
      <c r="D365" s="25">
        <v>525892.84655252355</v>
      </c>
      <c r="L365" s="19"/>
      <c r="M365" s="19"/>
      <c r="R365" s="255"/>
      <c r="S365" s="255"/>
    </row>
    <row r="366" spans="2:19" hidden="1" outlineLevel="1" x14ac:dyDescent="0.25">
      <c r="B366" s="58"/>
      <c r="C366" s="264">
        <v>207</v>
      </c>
      <c r="D366" s="25">
        <v>429894.61510395951</v>
      </c>
      <c r="L366" s="19"/>
      <c r="M366" s="19"/>
      <c r="R366" s="255"/>
      <c r="S366" s="255"/>
    </row>
    <row r="367" spans="2:19" hidden="1" outlineLevel="1" x14ac:dyDescent="0.25">
      <c r="B367" s="58"/>
      <c r="C367" s="264">
        <v>208</v>
      </c>
      <c r="D367" s="25">
        <v>489165.54602031165</v>
      </c>
      <c r="L367" s="19"/>
      <c r="M367" s="19"/>
      <c r="R367" s="255"/>
      <c r="S367" s="255"/>
    </row>
    <row r="368" spans="2:19" hidden="1" outlineLevel="1" x14ac:dyDescent="0.25">
      <c r="B368" s="58"/>
      <c r="C368" s="264">
        <v>209</v>
      </c>
      <c r="D368" s="25">
        <v>488860.12165256316</v>
      </c>
      <c r="L368" s="19"/>
      <c r="M368" s="19"/>
      <c r="R368" s="255"/>
      <c r="S368" s="255"/>
    </row>
    <row r="369" spans="2:19" hidden="1" outlineLevel="1" x14ac:dyDescent="0.25">
      <c r="B369" s="58"/>
      <c r="C369" s="264">
        <v>210</v>
      </c>
      <c r="D369" s="25">
        <v>531261.49794394919</v>
      </c>
      <c r="L369" s="19"/>
      <c r="M369" s="19"/>
      <c r="R369" s="255"/>
      <c r="S369" s="255"/>
    </row>
    <row r="370" spans="2:19" hidden="1" outlineLevel="1" x14ac:dyDescent="0.25">
      <c r="B370" s="58"/>
      <c r="C370" s="264">
        <v>211</v>
      </c>
      <c r="D370" s="25">
        <v>478938.55160627043</v>
      </c>
      <c r="L370" s="19"/>
      <c r="M370" s="19"/>
      <c r="R370" s="255"/>
      <c r="S370" s="255"/>
    </row>
    <row r="371" spans="2:19" hidden="1" outlineLevel="1" x14ac:dyDescent="0.25">
      <c r="B371" s="58"/>
      <c r="C371" s="264">
        <v>212</v>
      </c>
      <c r="D371" s="25">
        <v>462901.72090807545</v>
      </c>
      <c r="L371" s="19"/>
      <c r="M371" s="19"/>
      <c r="R371" s="255"/>
      <c r="S371" s="255"/>
    </row>
    <row r="372" spans="2:19" hidden="1" outlineLevel="1" x14ac:dyDescent="0.25">
      <c r="B372" s="58"/>
      <c r="C372" s="264">
        <v>213</v>
      </c>
      <c r="D372" s="25">
        <v>459441.94551829505</v>
      </c>
      <c r="L372" s="19"/>
      <c r="M372" s="19"/>
      <c r="R372" s="255"/>
      <c r="S372" s="255"/>
    </row>
    <row r="373" spans="2:19" hidden="1" outlineLevel="1" x14ac:dyDescent="0.25">
      <c r="B373" s="58"/>
      <c r="C373" s="264">
        <v>214</v>
      </c>
      <c r="D373" s="25">
        <v>497018.23074581864</v>
      </c>
      <c r="L373" s="19"/>
      <c r="M373" s="19"/>
      <c r="R373" s="255"/>
      <c r="S373" s="255"/>
    </row>
    <row r="374" spans="2:19" hidden="1" outlineLevel="1" x14ac:dyDescent="0.25">
      <c r="B374" s="58"/>
      <c r="C374" s="264">
        <v>215</v>
      </c>
      <c r="D374" s="25">
        <v>543830.85933325114</v>
      </c>
      <c r="L374" s="19"/>
      <c r="M374" s="19"/>
      <c r="R374" s="255"/>
      <c r="S374" s="255"/>
    </row>
    <row r="375" spans="2:19" hidden="1" outlineLevel="1" x14ac:dyDescent="0.25">
      <c r="B375" s="58"/>
      <c r="C375" s="264">
        <v>216</v>
      </c>
      <c r="D375" s="25">
        <v>451653.29784850153</v>
      </c>
      <c r="L375" s="19"/>
      <c r="M375" s="19"/>
      <c r="R375" s="255"/>
      <c r="S375" s="255"/>
    </row>
    <row r="376" spans="2:19" hidden="1" outlineLevel="1" x14ac:dyDescent="0.25">
      <c r="B376" s="58"/>
      <c r="C376" s="264">
        <v>217</v>
      </c>
      <c r="D376" s="25">
        <v>443277.68032652006</v>
      </c>
      <c r="L376" s="19"/>
      <c r="M376" s="19"/>
      <c r="R376" s="255"/>
      <c r="S376" s="255"/>
    </row>
    <row r="377" spans="2:19" hidden="1" outlineLevel="1" x14ac:dyDescent="0.25">
      <c r="B377" s="58"/>
      <c r="C377" s="264">
        <v>218</v>
      </c>
      <c r="D377" s="25">
        <v>504420.4797700842</v>
      </c>
      <c r="L377" s="19"/>
      <c r="M377" s="19"/>
      <c r="R377" s="255"/>
      <c r="S377" s="255"/>
    </row>
    <row r="378" spans="2:19" hidden="1" outlineLevel="1" x14ac:dyDescent="0.25">
      <c r="B378" s="58"/>
      <c r="C378" s="264">
        <v>219</v>
      </c>
      <c r="D378" s="25">
        <v>477713.8107374364</v>
      </c>
      <c r="L378" s="19"/>
      <c r="M378" s="19"/>
      <c r="R378" s="255"/>
      <c r="S378" s="255"/>
    </row>
    <row r="379" spans="2:19" hidden="1" outlineLevel="1" x14ac:dyDescent="0.25">
      <c r="B379" s="58"/>
      <c r="C379" s="264">
        <v>220</v>
      </c>
      <c r="D379" s="25">
        <v>517289.91648104065</v>
      </c>
      <c r="L379" s="19"/>
      <c r="M379" s="19"/>
      <c r="R379" s="255"/>
      <c r="S379" s="255"/>
    </row>
    <row r="380" spans="2:19" hidden="1" outlineLevel="1" x14ac:dyDescent="0.25">
      <c r="B380" s="58"/>
      <c r="C380" s="264">
        <v>221</v>
      </c>
      <c r="D380" s="25">
        <v>530045.02277185908</v>
      </c>
      <c r="L380" s="19"/>
      <c r="M380" s="19"/>
      <c r="R380" s="255"/>
      <c r="S380" s="255"/>
    </row>
    <row r="381" spans="2:19" hidden="1" outlineLevel="1" x14ac:dyDescent="0.25">
      <c r="B381" s="58"/>
      <c r="C381" s="264">
        <v>222</v>
      </c>
      <c r="D381" s="25">
        <v>478799.13848609483</v>
      </c>
      <c r="L381" s="19"/>
      <c r="M381" s="19"/>
      <c r="R381" s="255"/>
      <c r="S381" s="255"/>
    </row>
    <row r="382" spans="2:19" hidden="1" outlineLevel="1" x14ac:dyDescent="0.25">
      <c r="B382" s="58"/>
      <c r="C382" s="264">
        <v>223</v>
      </c>
      <c r="D382" s="25">
        <v>512471.5393578955</v>
      </c>
      <c r="L382" s="19"/>
      <c r="M382" s="19"/>
      <c r="R382" s="255"/>
      <c r="S382" s="255"/>
    </row>
    <row r="383" spans="2:19" hidden="1" outlineLevel="1" x14ac:dyDescent="0.25">
      <c r="B383" s="58"/>
      <c r="C383" s="264">
        <v>224</v>
      </c>
      <c r="D383" s="25">
        <v>467806.23318872455</v>
      </c>
      <c r="L383" s="19"/>
      <c r="M383" s="19"/>
      <c r="R383" s="255"/>
      <c r="S383" s="255"/>
    </row>
    <row r="384" spans="2:19" hidden="1" outlineLevel="1" x14ac:dyDescent="0.25">
      <c r="B384" s="58"/>
      <c r="C384" s="264">
        <v>225</v>
      </c>
      <c r="D384" s="25">
        <v>431396.65588363801</v>
      </c>
      <c r="L384" s="19"/>
      <c r="M384" s="19"/>
      <c r="R384" s="255"/>
      <c r="S384" s="255"/>
    </row>
    <row r="385" spans="2:19" hidden="1" outlineLevel="1" x14ac:dyDescent="0.25">
      <c r="B385" s="58"/>
      <c r="C385" s="264">
        <v>226</v>
      </c>
      <c r="D385" s="25">
        <v>488553.84242158779</v>
      </c>
      <c r="L385" s="19"/>
      <c r="M385" s="19"/>
      <c r="R385" s="255"/>
      <c r="S385" s="255"/>
    </row>
    <row r="386" spans="2:19" hidden="1" outlineLevel="1" x14ac:dyDescent="0.25">
      <c r="B386" s="58"/>
      <c r="C386" s="264">
        <v>227</v>
      </c>
      <c r="D386" s="25">
        <v>412522.9467028174</v>
      </c>
      <c r="L386" s="19"/>
      <c r="M386" s="19"/>
      <c r="R386" s="255"/>
      <c r="S386" s="255"/>
    </row>
    <row r="387" spans="2:19" hidden="1" outlineLevel="1" x14ac:dyDescent="0.25">
      <c r="B387" s="58"/>
      <c r="C387" s="264">
        <v>228</v>
      </c>
      <c r="D387" s="25">
        <v>482828.18682012486</v>
      </c>
      <c r="L387" s="19"/>
      <c r="M387" s="19"/>
      <c r="R387" s="255"/>
      <c r="S387" s="255"/>
    </row>
    <row r="388" spans="2:19" hidden="1" outlineLevel="1" x14ac:dyDescent="0.25">
      <c r="B388" s="58"/>
      <c r="C388" s="264">
        <v>229</v>
      </c>
      <c r="D388" s="25">
        <v>415521.16188404179</v>
      </c>
      <c r="L388" s="19"/>
      <c r="M388" s="19"/>
      <c r="R388" s="255"/>
      <c r="S388" s="255"/>
    </row>
    <row r="389" spans="2:19" hidden="1" outlineLevel="1" x14ac:dyDescent="0.25">
      <c r="B389" s="58"/>
      <c r="C389" s="264">
        <v>230</v>
      </c>
      <c r="D389" s="25">
        <v>451904.51491335564</v>
      </c>
      <c r="L389" s="19"/>
      <c r="M389" s="19"/>
      <c r="R389" s="255"/>
      <c r="S389" s="255"/>
    </row>
    <row r="390" spans="2:19" hidden="1" outlineLevel="1" x14ac:dyDescent="0.25">
      <c r="B390" s="58"/>
      <c r="C390" s="264">
        <v>231</v>
      </c>
      <c r="D390" s="25">
        <v>405712.7375393933</v>
      </c>
      <c r="L390" s="19"/>
      <c r="M390" s="19"/>
      <c r="R390" s="255"/>
      <c r="S390" s="255"/>
    </row>
    <row r="391" spans="2:19" hidden="1" outlineLevel="1" x14ac:dyDescent="0.25">
      <c r="B391" s="58"/>
      <c r="C391" s="264">
        <v>232</v>
      </c>
      <c r="D391" s="25">
        <v>481338.51227160724</v>
      </c>
      <c r="L391" s="19"/>
      <c r="M391" s="19"/>
      <c r="R391" s="255"/>
      <c r="S391" s="255"/>
    </row>
    <row r="392" spans="2:19" hidden="1" outlineLevel="1" x14ac:dyDescent="0.25">
      <c r="B392" s="58"/>
      <c r="C392" s="264">
        <v>233</v>
      </c>
      <c r="D392" s="25">
        <v>481242.63449378591</v>
      </c>
      <c r="L392" s="19"/>
      <c r="M392" s="19"/>
      <c r="R392" s="255"/>
      <c r="S392" s="255"/>
    </row>
    <row r="393" spans="2:19" hidden="1" outlineLevel="1" x14ac:dyDescent="0.25">
      <c r="B393" s="58"/>
      <c r="C393" s="264">
        <v>234</v>
      </c>
      <c r="D393" s="25">
        <v>382279.64797938155</v>
      </c>
      <c r="L393" s="19"/>
      <c r="M393" s="19"/>
      <c r="R393" s="255"/>
      <c r="S393" s="255"/>
    </row>
    <row r="394" spans="2:19" hidden="1" outlineLevel="1" x14ac:dyDescent="0.25">
      <c r="B394" s="58"/>
      <c r="C394" s="264">
        <v>235</v>
      </c>
      <c r="D394" s="25">
        <v>468082.36371247901</v>
      </c>
      <c r="L394" s="19"/>
      <c r="M394" s="19"/>
      <c r="R394" s="255"/>
      <c r="S394" s="255"/>
    </row>
    <row r="395" spans="2:19" hidden="1" outlineLevel="1" x14ac:dyDescent="0.25">
      <c r="B395" s="58"/>
      <c r="C395" s="264">
        <v>236</v>
      </c>
      <c r="D395" s="25">
        <v>495208.26274178876</v>
      </c>
      <c r="L395" s="19"/>
      <c r="M395" s="19"/>
      <c r="R395" s="255"/>
      <c r="S395" s="255"/>
    </row>
    <row r="396" spans="2:19" hidden="1" outlineLevel="1" x14ac:dyDescent="0.25">
      <c r="B396" s="58"/>
      <c r="C396" s="264">
        <v>237</v>
      </c>
      <c r="D396" s="25">
        <v>409796.00025898288</v>
      </c>
      <c r="L396" s="19"/>
      <c r="M396" s="19"/>
      <c r="R396" s="255"/>
      <c r="S396" s="255"/>
    </row>
    <row r="397" spans="2:19" hidden="1" outlineLevel="1" x14ac:dyDescent="0.25">
      <c r="B397" s="58"/>
      <c r="C397" s="264">
        <v>238</v>
      </c>
      <c r="D397" s="25">
        <v>518993.50535675127</v>
      </c>
      <c r="L397" s="19"/>
      <c r="M397" s="19"/>
      <c r="R397" s="255"/>
      <c r="S397" s="255"/>
    </row>
    <row r="398" spans="2:19" hidden="1" outlineLevel="1" x14ac:dyDescent="0.25">
      <c r="B398" s="58"/>
      <c r="C398" s="264">
        <v>239</v>
      </c>
      <c r="D398" s="25">
        <v>454263.86100938864</v>
      </c>
      <c r="L398" s="19"/>
      <c r="M398" s="19"/>
      <c r="R398" s="255"/>
      <c r="S398" s="255"/>
    </row>
    <row r="399" spans="2:19" hidden="1" outlineLevel="1" x14ac:dyDescent="0.25">
      <c r="B399" s="58"/>
      <c r="C399" s="264">
        <v>240</v>
      </c>
      <c r="D399" s="25">
        <v>447283.08666884963</v>
      </c>
      <c r="L399" s="19"/>
      <c r="M399" s="19"/>
      <c r="R399" s="255"/>
      <c r="S399" s="255"/>
    </row>
    <row r="400" spans="2:19" hidden="1" outlineLevel="1" x14ac:dyDescent="0.25">
      <c r="B400" s="58"/>
      <c r="C400" s="264">
        <v>241</v>
      </c>
      <c r="D400" s="25">
        <v>488543.84132163529</v>
      </c>
      <c r="L400" s="19"/>
      <c r="M400" s="19"/>
      <c r="R400" s="255"/>
      <c r="S400" s="255"/>
    </row>
    <row r="401" spans="2:19" hidden="1" outlineLevel="1" x14ac:dyDescent="0.25">
      <c r="B401" s="58"/>
      <c r="C401" s="264">
        <v>242</v>
      </c>
      <c r="D401" s="25">
        <v>436149.05811601493</v>
      </c>
      <c r="L401" s="19"/>
      <c r="M401" s="19"/>
      <c r="R401" s="255"/>
      <c r="S401" s="255"/>
    </row>
    <row r="402" spans="2:19" hidden="1" outlineLevel="1" x14ac:dyDescent="0.25">
      <c r="B402" s="58"/>
      <c r="C402" s="264">
        <v>243</v>
      </c>
      <c r="D402" s="25">
        <v>426104.59413820494</v>
      </c>
      <c r="L402" s="19"/>
      <c r="M402" s="19"/>
      <c r="R402" s="255"/>
      <c r="S402" s="255"/>
    </row>
    <row r="403" spans="2:19" hidden="1" outlineLevel="1" x14ac:dyDescent="0.25">
      <c r="B403" s="58"/>
      <c r="C403" s="264">
        <v>244</v>
      </c>
      <c r="D403" s="25">
        <v>516566.02676122775</v>
      </c>
      <c r="L403" s="19"/>
      <c r="M403" s="19"/>
      <c r="R403" s="255"/>
      <c r="S403" s="255"/>
    </row>
    <row r="404" spans="2:19" hidden="1" outlineLevel="1" x14ac:dyDescent="0.25">
      <c r="B404" s="58"/>
      <c r="C404" s="264">
        <v>245</v>
      </c>
      <c r="D404" s="25">
        <v>467721.43451586663</v>
      </c>
      <c r="L404" s="19"/>
      <c r="M404" s="19"/>
      <c r="R404" s="255"/>
      <c r="S404" s="255"/>
    </row>
    <row r="405" spans="2:19" hidden="1" outlineLevel="1" x14ac:dyDescent="0.25">
      <c r="B405" s="58"/>
      <c r="C405" s="264">
        <v>246</v>
      </c>
      <c r="D405" s="25">
        <v>546850.71983681445</v>
      </c>
      <c r="L405" s="19"/>
      <c r="M405" s="19"/>
      <c r="R405" s="255"/>
      <c r="S405" s="255"/>
    </row>
    <row r="406" spans="2:19" hidden="1" outlineLevel="1" x14ac:dyDescent="0.25">
      <c r="B406" s="58"/>
      <c r="C406" s="264">
        <v>247</v>
      </c>
      <c r="D406" s="25">
        <v>447275.82142875064</v>
      </c>
      <c r="L406" s="19"/>
      <c r="M406" s="19"/>
      <c r="R406" s="255"/>
      <c r="S406" s="255"/>
    </row>
    <row r="407" spans="2:19" hidden="1" outlineLevel="1" x14ac:dyDescent="0.25">
      <c r="B407" s="58"/>
      <c r="C407" s="264">
        <v>248</v>
      </c>
      <c r="D407" s="25">
        <v>451291.41342470021</v>
      </c>
      <c r="L407" s="19"/>
      <c r="M407" s="19"/>
      <c r="R407" s="255"/>
      <c r="S407" s="255"/>
    </row>
    <row r="408" spans="2:19" hidden="1" outlineLevel="1" x14ac:dyDescent="0.25">
      <c r="B408" s="58"/>
      <c r="C408" s="264">
        <v>249</v>
      </c>
      <c r="D408" s="25">
        <v>492408.72852985846</v>
      </c>
      <c r="L408" s="19"/>
      <c r="M408" s="19"/>
      <c r="R408" s="255"/>
      <c r="S408" s="255"/>
    </row>
    <row r="409" spans="2:19" hidden="1" outlineLevel="1" x14ac:dyDescent="0.25">
      <c r="B409" s="58"/>
      <c r="C409" s="264">
        <v>250</v>
      </c>
      <c r="D409" s="25">
        <v>449345.59934878111</v>
      </c>
      <c r="L409" s="19"/>
      <c r="M409" s="19"/>
      <c r="R409" s="255"/>
      <c r="S409" s="255"/>
    </row>
    <row r="410" spans="2:19" hidden="1" outlineLevel="1" x14ac:dyDescent="0.25">
      <c r="B410" s="58"/>
      <c r="C410" s="264">
        <v>251</v>
      </c>
      <c r="D410" s="25">
        <v>474875.45262013603</v>
      </c>
      <c r="L410" s="19"/>
      <c r="M410" s="19"/>
      <c r="R410" s="255"/>
      <c r="S410" s="255"/>
    </row>
    <row r="411" spans="2:19" hidden="1" outlineLevel="1" x14ac:dyDescent="0.25">
      <c r="B411" s="58"/>
      <c r="C411" s="264">
        <v>252</v>
      </c>
      <c r="D411" s="25">
        <v>469842.06909435254</v>
      </c>
      <c r="L411" s="19"/>
      <c r="M411" s="19"/>
      <c r="R411" s="255"/>
      <c r="S411" s="255"/>
    </row>
    <row r="412" spans="2:19" hidden="1" outlineLevel="1" x14ac:dyDescent="0.25">
      <c r="B412" s="58"/>
      <c r="C412" s="264">
        <v>253</v>
      </c>
      <c r="D412" s="25">
        <v>507050.45929386769</v>
      </c>
      <c r="L412" s="19"/>
      <c r="M412" s="19"/>
      <c r="R412" s="255"/>
      <c r="S412" s="255"/>
    </row>
    <row r="413" spans="2:19" hidden="1" outlineLevel="1" x14ac:dyDescent="0.25">
      <c r="B413" s="58"/>
      <c r="C413" s="264">
        <v>254</v>
      </c>
      <c r="D413" s="25">
        <v>421676.49627134134</v>
      </c>
      <c r="L413" s="19"/>
      <c r="M413" s="19"/>
      <c r="R413" s="255"/>
      <c r="S413" s="255"/>
    </row>
    <row r="414" spans="2:19" hidden="1" outlineLevel="1" x14ac:dyDescent="0.25">
      <c r="B414" s="58"/>
      <c r="C414" s="264">
        <v>255</v>
      </c>
      <c r="D414" s="25">
        <v>451840.62113074685</v>
      </c>
      <c r="L414" s="19"/>
      <c r="M414" s="19"/>
      <c r="R414" s="255"/>
      <c r="S414" s="255"/>
    </row>
    <row r="415" spans="2:19" hidden="1" outlineLevel="1" x14ac:dyDescent="0.25">
      <c r="B415" s="58"/>
      <c r="C415" s="264">
        <v>256</v>
      </c>
      <c r="D415" s="25">
        <v>469757.34506783413</v>
      </c>
      <c r="L415" s="19"/>
      <c r="M415" s="19"/>
      <c r="R415" s="255"/>
      <c r="S415" s="255"/>
    </row>
    <row r="416" spans="2:19" hidden="1" outlineLevel="1" x14ac:dyDescent="0.25">
      <c r="B416" s="58"/>
      <c r="C416" s="264">
        <v>257</v>
      </c>
      <c r="D416" s="25">
        <v>566226.05017350614</v>
      </c>
      <c r="L416" s="19"/>
      <c r="M416" s="19"/>
      <c r="R416" s="255"/>
      <c r="S416" s="255"/>
    </row>
    <row r="417" spans="2:19" hidden="1" outlineLevel="1" x14ac:dyDescent="0.25">
      <c r="B417" s="58"/>
      <c r="C417" s="264">
        <v>258</v>
      </c>
      <c r="D417" s="25">
        <v>506234.55064156762</v>
      </c>
      <c r="L417" s="19"/>
      <c r="M417" s="19"/>
      <c r="R417" s="255"/>
      <c r="S417" s="255"/>
    </row>
    <row r="418" spans="2:19" hidden="1" outlineLevel="1" x14ac:dyDescent="0.25">
      <c r="B418" s="58"/>
      <c r="C418" s="264">
        <v>259</v>
      </c>
      <c r="D418" s="25">
        <v>491631.94459150225</v>
      </c>
      <c r="L418" s="19"/>
      <c r="M418" s="19"/>
      <c r="R418" s="255"/>
      <c r="S418" s="255"/>
    </row>
    <row r="419" spans="2:19" hidden="1" outlineLevel="1" x14ac:dyDescent="0.25">
      <c r="B419" s="58"/>
      <c r="C419" s="264">
        <v>260</v>
      </c>
      <c r="D419" s="25">
        <v>436535.838188936</v>
      </c>
      <c r="L419" s="19"/>
      <c r="M419" s="19"/>
      <c r="R419" s="255"/>
      <c r="S419" s="255"/>
    </row>
    <row r="420" spans="2:19" hidden="1" outlineLevel="1" x14ac:dyDescent="0.25">
      <c r="B420" s="58"/>
      <c r="C420" s="264">
        <v>261</v>
      </c>
      <c r="D420" s="25">
        <v>514003.31990944536</v>
      </c>
      <c r="L420" s="19"/>
      <c r="M420" s="19"/>
      <c r="R420" s="255"/>
      <c r="S420" s="255"/>
    </row>
    <row r="421" spans="2:19" hidden="1" outlineLevel="1" x14ac:dyDescent="0.25">
      <c r="B421" s="58"/>
      <c r="C421" s="264">
        <v>262</v>
      </c>
      <c r="D421" s="25">
        <v>449976.51699536975</v>
      </c>
      <c r="L421" s="19"/>
      <c r="M421" s="19"/>
      <c r="R421" s="255"/>
      <c r="S421" s="255"/>
    </row>
    <row r="422" spans="2:19" hidden="1" outlineLevel="1" x14ac:dyDescent="0.25">
      <c r="B422" s="58"/>
      <c r="C422" s="264">
        <v>263</v>
      </c>
      <c r="D422" s="25">
        <v>489054.29519213724</v>
      </c>
      <c r="L422" s="19"/>
      <c r="M422" s="19"/>
      <c r="R422" s="255"/>
      <c r="S422" s="255"/>
    </row>
    <row r="423" spans="2:19" hidden="1" outlineLevel="1" x14ac:dyDescent="0.25">
      <c r="B423" s="58"/>
      <c r="C423" s="264">
        <v>264</v>
      </c>
      <c r="D423" s="25">
        <v>451330.03826724819</v>
      </c>
      <c r="L423" s="19"/>
      <c r="M423" s="19"/>
      <c r="R423" s="255"/>
      <c r="S423" s="255"/>
    </row>
    <row r="424" spans="2:19" hidden="1" outlineLevel="1" x14ac:dyDescent="0.25">
      <c r="B424" s="58"/>
      <c r="C424" s="264">
        <v>265</v>
      </c>
      <c r="D424" s="25">
        <v>478348.89884846134</v>
      </c>
      <c r="L424" s="19"/>
      <c r="M424" s="19"/>
      <c r="R424" s="255"/>
      <c r="S424" s="255"/>
    </row>
    <row r="425" spans="2:19" hidden="1" outlineLevel="1" x14ac:dyDescent="0.25">
      <c r="B425" s="58"/>
      <c r="C425" s="264">
        <v>266</v>
      </c>
      <c r="D425" s="25">
        <v>457303.04280669137</v>
      </c>
      <c r="L425" s="19"/>
      <c r="M425" s="19"/>
      <c r="R425" s="255"/>
      <c r="S425" s="255"/>
    </row>
    <row r="426" spans="2:19" hidden="1" outlineLevel="1" x14ac:dyDescent="0.25">
      <c r="B426" s="58"/>
      <c r="C426" s="264">
        <v>267</v>
      </c>
      <c r="D426" s="25">
        <v>424240.56273367634</v>
      </c>
      <c r="L426" s="19"/>
      <c r="M426" s="19"/>
      <c r="R426" s="255"/>
      <c r="S426" s="255"/>
    </row>
    <row r="427" spans="2:19" hidden="1" outlineLevel="1" x14ac:dyDescent="0.25">
      <c r="B427" s="58"/>
      <c r="C427" s="264">
        <v>268</v>
      </c>
      <c r="D427" s="25">
        <v>468170.36288236862</v>
      </c>
      <c r="L427" s="19"/>
      <c r="M427" s="19"/>
      <c r="R427" s="255"/>
      <c r="S427" s="255"/>
    </row>
    <row r="428" spans="2:19" hidden="1" outlineLevel="1" x14ac:dyDescent="0.25">
      <c r="B428" s="58"/>
      <c r="C428" s="264">
        <v>269</v>
      </c>
      <c r="D428" s="25">
        <v>520670.83325082692</v>
      </c>
      <c r="L428" s="19"/>
      <c r="M428" s="19"/>
      <c r="R428" s="255"/>
      <c r="S428" s="255"/>
    </row>
    <row r="429" spans="2:19" hidden="1" outlineLevel="1" x14ac:dyDescent="0.25">
      <c r="B429" s="58"/>
      <c r="C429" s="264">
        <v>270</v>
      </c>
      <c r="D429" s="25">
        <v>480423.68398622901</v>
      </c>
      <c r="L429" s="19"/>
      <c r="M429" s="19"/>
      <c r="R429" s="255"/>
      <c r="S429" s="255"/>
    </row>
    <row r="430" spans="2:19" hidden="1" outlineLevel="1" x14ac:dyDescent="0.25">
      <c r="B430" s="58"/>
      <c r="C430" s="264">
        <v>271</v>
      </c>
      <c r="D430" s="25">
        <v>491925.80327340891</v>
      </c>
      <c r="L430" s="19"/>
      <c r="M430" s="19"/>
      <c r="R430" s="255"/>
      <c r="S430" s="255"/>
    </row>
    <row r="431" spans="2:19" hidden="1" outlineLevel="1" x14ac:dyDescent="0.25">
      <c r="B431" s="58"/>
      <c r="C431" s="264">
        <v>272</v>
      </c>
      <c r="D431" s="25">
        <v>430095.84631721792</v>
      </c>
      <c r="L431" s="19"/>
      <c r="M431" s="19"/>
      <c r="R431" s="255"/>
      <c r="S431" s="255"/>
    </row>
    <row r="432" spans="2:19" hidden="1" outlineLevel="1" x14ac:dyDescent="0.25">
      <c r="B432" s="58"/>
      <c r="C432" s="264">
        <v>273</v>
      </c>
      <c r="D432" s="25">
        <v>494219.75881853449</v>
      </c>
      <c r="L432" s="19"/>
      <c r="M432" s="19"/>
      <c r="R432" s="255"/>
      <c r="S432" s="255"/>
    </row>
    <row r="433" spans="2:19" hidden="1" outlineLevel="1" x14ac:dyDescent="0.25">
      <c r="B433" s="58"/>
      <c r="C433" s="264">
        <v>274</v>
      </c>
      <c r="D433" s="25">
        <v>511561.41044668155</v>
      </c>
      <c r="L433" s="19"/>
      <c r="M433" s="19"/>
      <c r="R433" s="255"/>
      <c r="S433" s="255"/>
    </row>
    <row r="434" spans="2:19" hidden="1" outlineLevel="1" x14ac:dyDescent="0.25">
      <c r="B434" s="58"/>
      <c r="C434" s="264">
        <v>275</v>
      </c>
      <c r="D434" s="25">
        <v>425032.63894177572</v>
      </c>
      <c r="L434" s="19"/>
      <c r="M434" s="19"/>
      <c r="R434" s="255"/>
      <c r="S434" s="255"/>
    </row>
    <row r="435" spans="2:19" hidden="1" outlineLevel="1" x14ac:dyDescent="0.25">
      <c r="B435" s="58"/>
      <c r="C435" s="264">
        <v>276</v>
      </c>
      <c r="D435" s="25">
        <v>520317.99747935729</v>
      </c>
      <c r="L435" s="19"/>
      <c r="M435" s="19"/>
      <c r="R435" s="255"/>
      <c r="S435" s="255"/>
    </row>
    <row r="436" spans="2:19" hidden="1" outlineLevel="1" x14ac:dyDescent="0.25">
      <c r="B436" s="58"/>
      <c r="C436" s="264">
        <v>277</v>
      </c>
      <c r="D436" s="25">
        <v>430479.34902934352</v>
      </c>
      <c r="L436" s="19"/>
      <c r="M436" s="19"/>
      <c r="R436" s="255"/>
      <c r="S436" s="255"/>
    </row>
    <row r="437" spans="2:19" hidden="1" outlineLevel="1" x14ac:dyDescent="0.25">
      <c r="B437" s="58"/>
      <c r="C437" s="264">
        <v>278</v>
      </c>
      <c r="D437" s="25">
        <v>444460.16153574566</v>
      </c>
      <c r="L437" s="19"/>
      <c r="M437" s="19"/>
      <c r="R437" s="255"/>
      <c r="S437" s="255"/>
    </row>
    <row r="438" spans="2:19" hidden="1" outlineLevel="1" x14ac:dyDescent="0.25">
      <c r="B438" s="58"/>
      <c r="C438" s="264">
        <v>279</v>
      </c>
      <c r="D438" s="25">
        <v>457786.73420284427</v>
      </c>
      <c r="L438" s="19"/>
      <c r="M438" s="19"/>
      <c r="R438" s="255"/>
      <c r="S438" s="255"/>
    </row>
    <row r="439" spans="2:19" hidden="1" outlineLevel="1" x14ac:dyDescent="0.25">
      <c r="B439" s="58"/>
      <c r="C439" s="264">
        <v>280</v>
      </c>
      <c r="D439" s="25">
        <v>462989.49021538155</v>
      </c>
      <c r="L439" s="19"/>
      <c r="M439" s="19"/>
      <c r="R439" s="255"/>
      <c r="S439" s="255"/>
    </row>
    <row r="440" spans="2:19" hidden="1" outlineLevel="1" x14ac:dyDescent="0.25">
      <c r="B440" s="58"/>
      <c r="C440" s="264">
        <v>281</v>
      </c>
      <c r="D440" s="25">
        <v>474332.25645961077</v>
      </c>
      <c r="L440" s="19"/>
      <c r="M440" s="19"/>
      <c r="R440" s="255"/>
      <c r="S440" s="255"/>
    </row>
    <row r="441" spans="2:19" hidden="1" outlineLevel="1" x14ac:dyDescent="0.25">
      <c r="B441" s="58"/>
      <c r="C441" s="264">
        <v>282</v>
      </c>
      <c r="D441" s="25">
        <v>428550.27530304826</v>
      </c>
      <c r="L441" s="19"/>
      <c r="M441" s="19"/>
      <c r="R441" s="255"/>
      <c r="S441" s="255"/>
    </row>
    <row r="442" spans="2:19" hidden="1" outlineLevel="1" x14ac:dyDescent="0.25">
      <c r="B442" s="58"/>
      <c r="C442" s="264">
        <v>283</v>
      </c>
      <c r="D442" s="25">
        <v>483032.34324797534</v>
      </c>
      <c r="L442" s="19"/>
      <c r="M442" s="19"/>
      <c r="R442" s="255"/>
      <c r="S442" s="255"/>
    </row>
    <row r="443" spans="2:19" hidden="1" outlineLevel="1" x14ac:dyDescent="0.25">
      <c r="B443" s="58"/>
      <c r="C443" s="264">
        <v>284</v>
      </c>
      <c r="D443" s="25">
        <v>442645.75905938656</v>
      </c>
      <c r="L443" s="19"/>
      <c r="M443" s="19"/>
      <c r="R443" s="255"/>
      <c r="S443" s="255"/>
    </row>
    <row r="444" spans="2:19" hidden="1" outlineLevel="1" x14ac:dyDescent="0.25">
      <c r="B444" s="58"/>
      <c r="C444" s="264">
        <v>285</v>
      </c>
      <c r="D444" s="25">
        <v>453874.65130970272</v>
      </c>
      <c r="L444" s="19"/>
      <c r="M444" s="19"/>
      <c r="R444" s="255"/>
      <c r="S444" s="255"/>
    </row>
    <row r="445" spans="2:19" hidden="1" outlineLevel="1" x14ac:dyDescent="0.25">
      <c r="B445" s="58"/>
      <c r="C445" s="264">
        <v>286</v>
      </c>
      <c r="D445" s="25">
        <v>471013.886852397</v>
      </c>
      <c r="L445" s="19"/>
      <c r="M445" s="19"/>
      <c r="R445" s="255"/>
      <c r="S445" s="255"/>
    </row>
    <row r="446" spans="2:19" hidden="1" outlineLevel="1" x14ac:dyDescent="0.25">
      <c r="B446" s="58"/>
      <c r="C446" s="264">
        <v>287</v>
      </c>
      <c r="D446" s="25">
        <v>506150.82203199662</v>
      </c>
      <c r="L446" s="19"/>
      <c r="M446" s="19"/>
      <c r="R446" s="255"/>
      <c r="S446" s="255"/>
    </row>
    <row r="447" spans="2:19" hidden="1" outlineLevel="1" x14ac:dyDescent="0.25">
      <c r="B447" s="58"/>
      <c r="C447" s="264">
        <v>288</v>
      </c>
      <c r="D447" s="25">
        <v>491019.20122258295</v>
      </c>
      <c r="L447" s="19"/>
      <c r="M447" s="19"/>
      <c r="R447" s="255"/>
      <c r="S447" s="255"/>
    </row>
    <row r="448" spans="2:19" hidden="1" outlineLevel="1" x14ac:dyDescent="0.25">
      <c r="B448" s="58"/>
      <c r="C448" s="264">
        <v>289</v>
      </c>
      <c r="D448" s="25">
        <v>463452.43261846993</v>
      </c>
      <c r="L448" s="19"/>
      <c r="M448" s="19"/>
      <c r="R448" s="255"/>
      <c r="S448" s="255"/>
    </row>
    <row r="449" spans="2:19" hidden="1" outlineLevel="1" x14ac:dyDescent="0.25">
      <c r="B449" s="58"/>
      <c r="C449" s="264">
        <v>290</v>
      </c>
      <c r="D449" s="25">
        <v>517949.443682577</v>
      </c>
      <c r="L449" s="19"/>
      <c r="M449" s="19"/>
      <c r="R449" s="255"/>
      <c r="S449" s="255"/>
    </row>
    <row r="450" spans="2:19" hidden="1" outlineLevel="1" x14ac:dyDescent="0.25">
      <c r="B450" s="58"/>
      <c r="C450" s="264">
        <v>291</v>
      </c>
      <c r="D450" s="25">
        <v>502113.81611531321</v>
      </c>
      <c r="L450" s="19"/>
      <c r="M450" s="19"/>
      <c r="R450" s="255"/>
      <c r="S450" s="255"/>
    </row>
    <row r="451" spans="2:19" hidden="1" outlineLevel="1" x14ac:dyDescent="0.25">
      <c r="B451" s="58"/>
      <c r="C451" s="264">
        <v>292</v>
      </c>
      <c r="D451" s="25">
        <v>437427.76008942764</v>
      </c>
      <c r="L451" s="19"/>
      <c r="M451" s="19"/>
      <c r="R451" s="255"/>
      <c r="S451" s="255"/>
    </row>
    <row r="452" spans="2:19" hidden="1" outlineLevel="1" x14ac:dyDescent="0.25">
      <c r="B452" s="58"/>
      <c r="C452" s="264">
        <v>293</v>
      </c>
      <c r="D452" s="25">
        <v>522334.88062750152</v>
      </c>
      <c r="L452" s="19"/>
      <c r="M452" s="19"/>
      <c r="R452" s="255"/>
      <c r="S452" s="255"/>
    </row>
    <row r="453" spans="2:19" hidden="1" outlineLevel="1" x14ac:dyDescent="0.25">
      <c r="B453" s="58"/>
      <c r="C453" s="264">
        <v>294</v>
      </c>
      <c r="D453" s="25">
        <v>477758.34545069659</v>
      </c>
      <c r="L453" s="19"/>
      <c r="M453" s="19"/>
      <c r="R453" s="255"/>
      <c r="S453" s="255"/>
    </row>
    <row r="454" spans="2:19" hidden="1" outlineLevel="1" x14ac:dyDescent="0.25">
      <c r="B454" s="58"/>
      <c r="C454" s="264">
        <v>295</v>
      </c>
      <c r="D454" s="25">
        <v>487921.26857671014</v>
      </c>
      <c r="L454" s="19"/>
      <c r="M454" s="19"/>
      <c r="R454" s="255"/>
      <c r="S454" s="255"/>
    </row>
    <row r="455" spans="2:19" hidden="1" outlineLevel="1" x14ac:dyDescent="0.25">
      <c r="B455" s="58"/>
      <c r="C455" s="264">
        <v>296</v>
      </c>
      <c r="D455" s="25">
        <v>453516.03690759011</v>
      </c>
      <c r="L455" s="19"/>
      <c r="M455" s="19"/>
      <c r="R455" s="255"/>
      <c r="S455" s="255"/>
    </row>
    <row r="456" spans="2:19" hidden="1" outlineLevel="1" x14ac:dyDescent="0.25">
      <c r="B456" s="58"/>
      <c r="C456" s="264">
        <v>297</v>
      </c>
      <c r="D456" s="25">
        <v>544854.62143282802</v>
      </c>
      <c r="L456" s="19"/>
      <c r="M456" s="19"/>
      <c r="R456" s="255"/>
      <c r="S456" s="255"/>
    </row>
    <row r="457" spans="2:19" hidden="1" outlineLevel="1" x14ac:dyDescent="0.25">
      <c r="B457" s="58"/>
      <c r="C457" s="264">
        <v>298</v>
      </c>
      <c r="D457" s="25">
        <v>466907.60766963067</v>
      </c>
      <c r="L457" s="19"/>
      <c r="M457" s="19"/>
      <c r="R457" s="255"/>
      <c r="S457" s="255"/>
    </row>
    <row r="458" spans="2:19" hidden="1" outlineLevel="1" x14ac:dyDescent="0.25">
      <c r="B458" s="58"/>
      <c r="C458" s="264">
        <v>299</v>
      </c>
      <c r="D458" s="25">
        <v>523825.81441264553</v>
      </c>
      <c r="L458" s="19"/>
      <c r="M458" s="19"/>
      <c r="R458" s="255"/>
      <c r="S458" s="255"/>
    </row>
    <row r="459" spans="2:19" hidden="1" outlineLevel="1" x14ac:dyDescent="0.25">
      <c r="B459" s="58"/>
      <c r="C459" s="264">
        <v>300</v>
      </c>
      <c r="D459" s="25">
        <v>420088.85574413533</v>
      </c>
      <c r="L459" s="19"/>
      <c r="M459" s="19"/>
      <c r="R459" s="255"/>
      <c r="S459" s="255"/>
    </row>
    <row r="460" spans="2:19" hidden="1" outlineLevel="1" x14ac:dyDescent="0.25">
      <c r="B460" s="58"/>
      <c r="C460" s="264">
        <v>301</v>
      </c>
      <c r="D460" s="25">
        <v>482477.26633119764</v>
      </c>
      <c r="L460" s="19"/>
      <c r="M460" s="19"/>
      <c r="R460" s="255"/>
      <c r="S460" s="255"/>
    </row>
    <row r="461" spans="2:19" hidden="1" outlineLevel="1" x14ac:dyDescent="0.25">
      <c r="B461" s="58"/>
      <c r="C461" s="264">
        <v>302</v>
      </c>
      <c r="D461" s="25">
        <v>513818.37089496036</v>
      </c>
      <c r="L461" s="19"/>
      <c r="M461" s="19"/>
      <c r="R461" s="255"/>
      <c r="S461" s="255"/>
    </row>
    <row r="462" spans="2:19" hidden="1" outlineLevel="1" x14ac:dyDescent="0.25">
      <c r="B462" s="58"/>
      <c r="C462" s="264">
        <v>303</v>
      </c>
      <c r="D462" s="25">
        <v>499388.62337587756</v>
      </c>
      <c r="L462" s="19"/>
      <c r="M462" s="19"/>
      <c r="R462" s="255"/>
      <c r="S462" s="255"/>
    </row>
    <row r="463" spans="2:19" hidden="1" outlineLevel="1" x14ac:dyDescent="0.25">
      <c r="B463" s="58"/>
      <c r="C463" s="264">
        <v>304</v>
      </c>
      <c r="D463" s="25">
        <v>462022.82948636275</v>
      </c>
      <c r="L463" s="19"/>
      <c r="M463" s="19"/>
      <c r="R463" s="255"/>
      <c r="S463" s="255"/>
    </row>
    <row r="464" spans="2:19" hidden="1" outlineLevel="1" x14ac:dyDescent="0.25">
      <c r="B464" s="58"/>
      <c r="C464" s="264">
        <v>305</v>
      </c>
      <c r="D464" s="25">
        <v>519452.45312839281</v>
      </c>
      <c r="L464" s="19"/>
      <c r="M464" s="19"/>
      <c r="R464" s="255"/>
      <c r="S464" s="255"/>
    </row>
    <row r="465" spans="2:19" hidden="1" outlineLevel="1" x14ac:dyDescent="0.25">
      <c r="B465" s="58"/>
      <c r="C465" s="264">
        <v>306</v>
      </c>
      <c r="D465" s="25">
        <v>409505.46264849475</v>
      </c>
      <c r="L465" s="19"/>
      <c r="M465" s="19"/>
      <c r="R465" s="255"/>
      <c r="S465" s="255"/>
    </row>
    <row r="466" spans="2:19" hidden="1" outlineLevel="1" x14ac:dyDescent="0.25">
      <c r="B466" s="58"/>
      <c r="C466" s="264">
        <v>307</v>
      </c>
      <c r="D466" s="25">
        <v>498280.68603512773</v>
      </c>
      <c r="L466" s="19"/>
      <c r="M466" s="19"/>
      <c r="R466" s="255"/>
      <c r="S466" s="255"/>
    </row>
    <row r="467" spans="2:19" hidden="1" outlineLevel="1" x14ac:dyDescent="0.25">
      <c r="B467" s="58"/>
      <c r="C467" s="264">
        <v>308</v>
      </c>
      <c r="D467" s="25">
        <v>482739.04090123624</v>
      </c>
      <c r="L467" s="19"/>
      <c r="M467" s="19"/>
      <c r="R467" s="255"/>
      <c r="S467" s="255"/>
    </row>
    <row r="468" spans="2:19" hidden="1" outlineLevel="1" x14ac:dyDescent="0.25">
      <c r="B468" s="58"/>
      <c r="C468" s="264">
        <v>309</v>
      </c>
      <c r="D468" s="25">
        <v>491580.26087978628</v>
      </c>
      <c r="L468" s="19"/>
      <c r="M468" s="19"/>
      <c r="R468" s="255"/>
      <c r="S468" s="255"/>
    </row>
    <row r="469" spans="2:19" hidden="1" outlineLevel="1" x14ac:dyDescent="0.25">
      <c r="B469" s="58"/>
      <c r="C469" s="264">
        <v>310</v>
      </c>
      <c r="D469" s="25">
        <v>406751.71982385509</v>
      </c>
      <c r="L469" s="19"/>
      <c r="M469" s="19"/>
      <c r="R469" s="255"/>
      <c r="S469" s="255"/>
    </row>
    <row r="470" spans="2:19" hidden="1" outlineLevel="1" x14ac:dyDescent="0.25">
      <c r="B470" s="58"/>
      <c r="C470" s="264">
        <v>311</v>
      </c>
      <c r="D470" s="25">
        <v>470854.51200280112</v>
      </c>
      <c r="L470" s="19"/>
      <c r="M470" s="19"/>
      <c r="R470" s="255"/>
      <c r="S470" s="255"/>
    </row>
    <row r="471" spans="2:19" hidden="1" outlineLevel="1" x14ac:dyDescent="0.25">
      <c r="B471" s="58"/>
      <c r="C471" s="264">
        <v>312</v>
      </c>
      <c r="D471" s="25">
        <v>508552.81150662724</v>
      </c>
      <c r="L471" s="19"/>
      <c r="M471" s="19"/>
      <c r="R471" s="255"/>
      <c r="S471" s="255"/>
    </row>
    <row r="472" spans="2:19" hidden="1" outlineLevel="1" x14ac:dyDescent="0.25">
      <c r="B472" s="58"/>
      <c r="C472" s="264">
        <v>313</v>
      </c>
      <c r="D472" s="25">
        <v>439745.70986066008</v>
      </c>
      <c r="L472" s="19"/>
      <c r="M472" s="19"/>
      <c r="R472" s="255"/>
      <c r="S472" s="255"/>
    </row>
    <row r="473" spans="2:19" hidden="1" outlineLevel="1" x14ac:dyDescent="0.25">
      <c r="B473" s="58"/>
      <c r="C473" s="264">
        <v>314</v>
      </c>
      <c r="D473" s="25">
        <v>482680.87928578415</v>
      </c>
      <c r="L473" s="19"/>
      <c r="M473" s="19"/>
      <c r="R473" s="255"/>
      <c r="S473" s="255"/>
    </row>
    <row r="474" spans="2:19" hidden="1" outlineLevel="1" x14ac:dyDescent="0.25">
      <c r="B474" s="58"/>
      <c r="C474" s="264">
        <v>315</v>
      </c>
      <c r="D474" s="25">
        <v>502556.29613740451</v>
      </c>
      <c r="L474" s="19"/>
      <c r="M474" s="19"/>
      <c r="R474" s="255"/>
      <c r="S474" s="255"/>
    </row>
    <row r="475" spans="2:19" hidden="1" outlineLevel="1" x14ac:dyDescent="0.25">
      <c r="B475" s="58"/>
      <c r="C475" s="264">
        <v>316</v>
      </c>
      <c r="D475" s="25">
        <v>474584.82081123407</v>
      </c>
      <c r="L475" s="19"/>
      <c r="M475" s="19"/>
      <c r="R475" s="255"/>
      <c r="S475" s="255"/>
    </row>
    <row r="476" spans="2:19" hidden="1" outlineLevel="1" x14ac:dyDescent="0.25">
      <c r="B476" s="58"/>
      <c r="C476" s="264">
        <v>317</v>
      </c>
      <c r="D476" s="25">
        <v>469900.97927098314</v>
      </c>
      <c r="L476" s="19"/>
      <c r="M476" s="19"/>
      <c r="R476" s="255"/>
      <c r="S476" s="255"/>
    </row>
    <row r="477" spans="2:19" hidden="1" outlineLevel="1" x14ac:dyDescent="0.25">
      <c r="B477" s="58"/>
      <c r="C477" s="264">
        <v>318</v>
      </c>
      <c r="D477" s="25">
        <v>419136.27150522673</v>
      </c>
      <c r="L477" s="19"/>
      <c r="M477" s="19"/>
      <c r="R477" s="255"/>
      <c r="S477" s="255"/>
    </row>
    <row r="478" spans="2:19" hidden="1" outlineLevel="1" x14ac:dyDescent="0.25">
      <c r="B478" s="58"/>
      <c r="C478" s="264">
        <v>319</v>
      </c>
      <c r="D478" s="25">
        <v>436706.64989482961</v>
      </c>
      <c r="L478" s="19"/>
      <c r="M478" s="19"/>
      <c r="R478" s="255"/>
      <c r="S478" s="255"/>
    </row>
    <row r="479" spans="2:19" hidden="1" outlineLevel="1" x14ac:dyDescent="0.25">
      <c r="B479" s="58"/>
      <c r="C479" s="264">
        <v>320</v>
      </c>
      <c r="D479" s="25">
        <v>525358.68700616551</v>
      </c>
      <c r="L479" s="19"/>
      <c r="M479" s="19"/>
      <c r="R479" s="255"/>
      <c r="S479" s="255"/>
    </row>
    <row r="480" spans="2:19" hidden="1" outlineLevel="1" x14ac:dyDescent="0.25">
      <c r="B480" s="58"/>
      <c r="C480" s="264">
        <v>321</v>
      </c>
      <c r="D480" s="25">
        <v>451663.99274352624</v>
      </c>
      <c r="L480" s="19"/>
      <c r="M480" s="19"/>
      <c r="R480" s="255"/>
      <c r="S480" s="255"/>
    </row>
    <row r="481" spans="2:19" hidden="1" outlineLevel="1" x14ac:dyDescent="0.25">
      <c r="B481" s="58"/>
      <c r="C481" s="264">
        <v>322</v>
      </c>
      <c r="D481" s="25">
        <v>508338.83569873497</v>
      </c>
      <c r="L481" s="19"/>
      <c r="M481" s="19"/>
      <c r="R481" s="255"/>
      <c r="S481" s="255"/>
    </row>
    <row r="482" spans="2:19" hidden="1" outlineLevel="1" x14ac:dyDescent="0.25">
      <c r="B482" s="58"/>
      <c r="C482" s="264">
        <v>323</v>
      </c>
      <c r="D482" s="25">
        <v>496666.78377049544</v>
      </c>
      <c r="L482" s="19"/>
      <c r="M482" s="19"/>
      <c r="R482" s="255"/>
      <c r="S482" s="255"/>
    </row>
    <row r="483" spans="2:19" hidden="1" outlineLevel="1" x14ac:dyDescent="0.25">
      <c r="B483" s="58"/>
      <c r="C483" s="264">
        <v>324</v>
      </c>
      <c r="D483" s="25">
        <v>385229.42550106166</v>
      </c>
      <c r="L483" s="19"/>
      <c r="M483" s="19"/>
      <c r="R483" s="255"/>
      <c r="S483" s="255"/>
    </row>
    <row r="484" spans="2:19" hidden="1" outlineLevel="1" x14ac:dyDescent="0.25">
      <c r="B484" s="58"/>
      <c r="C484" s="264">
        <v>325</v>
      </c>
      <c r="D484" s="25">
        <v>487928.2128754126</v>
      </c>
      <c r="L484" s="19"/>
      <c r="M484" s="19"/>
      <c r="R484" s="255"/>
      <c r="S484" s="255"/>
    </row>
    <row r="485" spans="2:19" hidden="1" outlineLevel="1" x14ac:dyDescent="0.25">
      <c r="B485" s="58"/>
      <c r="C485" s="264">
        <v>326</v>
      </c>
      <c r="D485" s="25">
        <v>470432.70345192554</v>
      </c>
      <c r="L485" s="19"/>
      <c r="M485" s="19"/>
      <c r="R485" s="255"/>
      <c r="S485" s="255"/>
    </row>
    <row r="486" spans="2:19" hidden="1" outlineLevel="1" x14ac:dyDescent="0.25">
      <c r="B486" s="58"/>
      <c r="C486" s="264">
        <v>327</v>
      </c>
      <c r="D486" s="25">
        <v>465737.01215255994</v>
      </c>
      <c r="L486" s="19"/>
      <c r="M486" s="19"/>
      <c r="R486" s="255"/>
      <c r="S486" s="255"/>
    </row>
    <row r="487" spans="2:19" hidden="1" outlineLevel="1" x14ac:dyDescent="0.25">
      <c r="B487" s="58"/>
      <c r="C487" s="264">
        <v>328</v>
      </c>
      <c r="D487" s="25">
        <v>488091.82178317063</v>
      </c>
      <c r="L487" s="19"/>
      <c r="M487" s="19"/>
      <c r="R487" s="255"/>
      <c r="S487" s="255"/>
    </row>
    <row r="488" spans="2:19" hidden="1" outlineLevel="1" x14ac:dyDescent="0.25">
      <c r="B488" s="58"/>
      <c r="C488" s="264">
        <v>329</v>
      </c>
      <c r="D488" s="25">
        <v>495531.7659961824</v>
      </c>
      <c r="L488" s="19"/>
      <c r="M488" s="19"/>
      <c r="R488" s="255"/>
      <c r="S488" s="255"/>
    </row>
    <row r="489" spans="2:19" hidden="1" outlineLevel="1" x14ac:dyDescent="0.25">
      <c r="B489" s="58"/>
      <c r="C489" s="264">
        <v>330</v>
      </c>
      <c r="D489" s="25">
        <v>451111.00152637163</v>
      </c>
      <c r="L489" s="19"/>
      <c r="M489" s="19"/>
      <c r="R489" s="255"/>
      <c r="S489" s="255"/>
    </row>
    <row r="490" spans="2:19" hidden="1" outlineLevel="1" x14ac:dyDescent="0.25">
      <c r="B490" s="58"/>
      <c r="C490" s="264">
        <v>331</v>
      </c>
      <c r="D490" s="25">
        <v>516681.67035475012</v>
      </c>
      <c r="L490" s="19"/>
      <c r="M490" s="19"/>
      <c r="R490" s="255"/>
      <c r="S490" s="255"/>
    </row>
    <row r="491" spans="2:19" hidden="1" outlineLevel="1" x14ac:dyDescent="0.25">
      <c r="B491" s="58"/>
      <c r="C491" s="264">
        <v>332</v>
      </c>
      <c r="D491" s="25">
        <v>482729.2575990014</v>
      </c>
      <c r="L491" s="19"/>
      <c r="M491" s="19"/>
      <c r="R491" s="255"/>
      <c r="S491" s="255"/>
    </row>
    <row r="492" spans="2:19" hidden="1" outlineLevel="1" x14ac:dyDescent="0.25">
      <c r="B492" s="58"/>
      <c r="C492" s="264">
        <v>333</v>
      </c>
      <c r="D492" s="25">
        <v>508131.22819713486</v>
      </c>
      <c r="L492" s="19"/>
      <c r="M492" s="19"/>
      <c r="R492" s="255"/>
      <c r="S492" s="255"/>
    </row>
    <row r="493" spans="2:19" hidden="1" outlineLevel="1" x14ac:dyDescent="0.25">
      <c r="B493" s="58"/>
      <c r="C493" s="264">
        <v>334</v>
      </c>
      <c r="D493" s="25">
        <v>457104.67802641925</v>
      </c>
      <c r="L493" s="19"/>
      <c r="M493" s="19"/>
      <c r="R493" s="255"/>
      <c r="S493" s="255"/>
    </row>
    <row r="494" spans="2:19" hidden="1" outlineLevel="1" x14ac:dyDescent="0.25">
      <c r="B494" s="58"/>
      <c r="C494" s="264">
        <v>335</v>
      </c>
      <c r="D494" s="25">
        <v>404499.57312757475</v>
      </c>
      <c r="L494" s="19"/>
      <c r="M494" s="19"/>
      <c r="R494" s="255"/>
      <c r="S494" s="255"/>
    </row>
    <row r="495" spans="2:19" hidden="1" outlineLevel="1" x14ac:dyDescent="0.25">
      <c r="B495" s="58"/>
      <c r="C495" s="264">
        <v>336</v>
      </c>
      <c r="D495" s="25">
        <v>472973.21959947608</v>
      </c>
      <c r="L495" s="19"/>
      <c r="M495" s="19"/>
      <c r="R495" s="255"/>
      <c r="S495" s="255"/>
    </row>
    <row r="496" spans="2:19" hidden="1" outlineLevel="1" x14ac:dyDescent="0.25">
      <c r="B496" s="58"/>
      <c r="C496" s="264">
        <v>337</v>
      </c>
      <c r="D496" s="25">
        <v>525691.75512851379</v>
      </c>
      <c r="L496" s="19"/>
      <c r="M496" s="19"/>
      <c r="R496" s="255"/>
      <c r="S496" s="255"/>
    </row>
    <row r="497" spans="2:19" hidden="1" outlineLevel="1" x14ac:dyDescent="0.25">
      <c r="B497" s="58"/>
      <c r="C497" s="264">
        <v>338</v>
      </c>
      <c r="D497" s="25">
        <v>438365.65923097287</v>
      </c>
      <c r="L497" s="19"/>
      <c r="M497" s="19"/>
      <c r="R497" s="255"/>
      <c r="S497" s="255"/>
    </row>
    <row r="498" spans="2:19" hidden="1" outlineLevel="1" x14ac:dyDescent="0.25">
      <c r="B498" s="58"/>
      <c r="C498" s="264">
        <v>339</v>
      </c>
      <c r="D498" s="25">
        <v>451856.16576324048</v>
      </c>
      <c r="L498" s="19"/>
      <c r="M498" s="19"/>
      <c r="R498" s="255"/>
      <c r="S498" s="255"/>
    </row>
    <row r="499" spans="2:19" hidden="1" outlineLevel="1" x14ac:dyDescent="0.25">
      <c r="B499" s="58"/>
      <c r="C499" s="264">
        <v>340</v>
      </c>
      <c r="D499" s="25">
        <v>477454.17613881291</v>
      </c>
      <c r="L499" s="19"/>
      <c r="M499" s="19"/>
      <c r="R499" s="255"/>
      <c r="S499" s="255"/>
    </row>
    <row r="500" spans="2:19" hidden="1" outlineLevel="1" x14ac:dyDescent="0.25">
      <c r="B500" s="58"/>
      <c r="C500" s="264">
        <v>341</v>
      </c>
      <c r="D500" s="25">
        <v>477910.7864821949</v>
      </c>
      <c r="L500" s="19"/>
      <c r="M500" s="19"/>
      <c r="R500" s="255"/>
      <c r="S500" s="255"/>
    </row>
    <row r="501" spans="2:19" hidden="1" outlineLevel="1" x14ac:dyDescent="0.25">
      <c r="B501" s="58"/>
      <c r="C501" s="264">
        <v>342</v>
      </c>
      <c r="D501" s="25">
        <v>459664.81405930594</v>
      </c>
      <c r="L501" s="19"/>
      <c r="M501" s="19"/>
      <c r="R501" s="255"/>
      <c r="S501" s="255"/>
    </row>
    <row r="502" spans="2:19" hidden="1" outlineLevel="1" x14ac:dyDescent="0.25">
      <c r="B502" s="58"/>
      <c r="C502" s="264">
        <v>343</v>
      </c>
      <c r="D502" s="25">
        <v>494969.32211990358</v>
      </c>
      <c r="L502" s="19"/>
      <c r="M502" s="19"/>
      <c r="R502" s="255"/>
      <c r="S502" s="255"/>
    </row>
    <row r="503" spans="2:19" hidden="1" outlineLevel="1" x14ac:dyDescent="0.25">
      <c r="B503" s="58"/>
      <c r="C503" s="264">
        <v>344</v>
      </c>
      <c r="D503" s="25">
        <v>440481.17105858849</v>
      </c>
      <c r="L503" s="19"/>
      <c r="M503" s="19"/>
      <c r="R503" s="255"/>
      <c r="S503" s="255"/>
    </row>
    <row r="504" spans="2:19" hidden="1" outlineLevel="1" x14ac:dyDescent="0.25">
      <c r="B504" s="58"/>
      <c r="C504" s="264">
        <v>345</v>
      </c>
      <c r="D504" s="25">
        <v>439789.81516619795</v>
      </c>
      <c r="L504" s="19"/>
      <c r="M504" s="19"/>
      <c r="R504" s="255"/>
      <c r="S504" s="255"/>
    </row>
    <row r="505" spans="2:19" hidden="1" outlineLevel="1" x14ac:dyDescent="0.25">
      <c r="B505" s="58"/>
      <c r="C505" s="264">
        <v>346</v>
      </c>
      <c r="D505" s="25">
        <v>475562.24731438892</v>
      </c>
      <c r="L505" s="19"/>
      <c r="M505" s="19"/>
      <c r="R505" s="255"/>
      <c r="S505" s="255"/>
    </row>
    <row r="506" spans="2:19" hidden="1" outlineLevel="1" x14ac:dyDescent="0.25">
      <c r="B506" s="58"/>
      <c r="C506" s="264">
        <v>347</v>
      </c>
      <c r="D506" s="25">
        <v>510690.92875151476</v>
      </c>
      <c r="L506" s="19"/>
      <c r="M506" s="19"/>
      <c r="R506" s="255"/>
      <c r="S506" s="255"/>
    </row>
    <row r="507" spans="2:19" hidden="1" outlineLevel="1" x14ac:dyDescent="0.25">
      <c r="B507" s="58"/>
      <c r="C507" s="264">
        <v>348</v>
      </c>
      <c r="D507" s="25">
        <v>475420.00099044514</v>
      </c>
      <c r="L507" s="19"/>
      <c r="M507" s="19"/>
      <c r="R507" s="255"/>
      <c r="S507" s="255"/>
    </row>
    <row r="508" spans="2:19" hidden="1" outlineLevel="1" x14ac:dyDescent="0.25">
      <c r="B508" s="58"/>
      <c r="C508" s="264">
        <v>349</v>
      </c>
      <c r="D508" s="25">
        <v>466574.03417646204</v>
      </c>
      <c r="L508" s="19"/>
      <c r="M508" s="19"/>
      <c r="R508" s="255"/>
      <c r="S508" s="255"/>
    </row>
    <row r="509" spans="2:19" hidden="1" outlineLevel="1" x14ac:dyDescent="0.25">
      <c r="B509" s="58"/>
      <c r="C509" s="264">
        <v>350</v>
      </c>
      <c r="D509" s="25">
        <v>455733.5306165833</v>
      </c>
      <c r="L509" s="19"/>
      <c r="M509" s="19"/>
      <c r="R509" s="255"/>
      <c r="S509" s="255"/>
    </row>
    <row r="510" spans="2:19" hidden="1" outlineLevel="1" x14ac:dyDescent="0.25">
      <c r="B510" s="58"/>
      <c r="C510" s="264">
        <v>351</v>
      </c>
      <c r="D510" s="25">
        <v>462191.44962732692</v>
      </c>
      <c r="L510" s="19"/>
      <c r="M510" s="19"/>
      <c r="R510" s="255"/>
      <c r="S510" s="255"/>
    </row>
    <row r="511" spans="2:19" hidden="1" outlineLevel="1" x14ac:dyDescent="0.25">
      <c r="B511" s="58"/>
      <c r="C511" s="264">
        <v>352</v>
      </c>
      <c r="D511" s="25">
        <v>466862.25703724206</v>
      </c>
      <c r="L511" s="19"/>
      <c r="M511" s="19"/>
      <c r="R511" s="255"/>
      <c r="S511" s="255"/>
    </row>
    <row r="512" spans="2:19" hidden="1" outlineLevel="1" x14ac:dyDescent="0.25">
      <c r="B512" s="58"/>
      <c r="C512" s="264">
        <v>353</v>
      </c>
      <c r="D512" s="25">
        <v>498372.26523323968</v>
      </c>
      <c r="L512" s="19"/>
      <c r="M512" s="19"/>
      <c r="R512" s="255"/>
      <c r="S512" s="255"/>
    </row>
    <row r="513" spans="2:19" hidden="1" outlineLevel="1" x14ac:dyDescent="0.25">
      <c r="B513" s="58"/>
      <c r="C513" s="264">
        <v>354</v>
      </c>
      <c r="D513" s="25">
        <v>524830.44998121192</v>
      </c>
      <c r="L513" s="19"/>
      <c r="M513" s="19"/>
      <c r="R513" s="255"/>
      <c r="S513" s="255"/>
    </row>
    <row r="514" spans="2:19" hidden="1" outlineLevel="1" x14ac:dyDescent="0.25">
      <c r="B514" s="58"/>
      <c r="C514" s="264">
        <v>355</v>
      </c>
      <c r="D514" s="25">
        <v>491634.63360137871</v>
      </c>
      <c r="L514" s="19"/>
      <c r="M514" s="19"/>
      <c r="R514" s="255"/>
      <c r="S514" s="255"/>
    </row>
    <row r="515" spans="2:19" hidden="1" outlineLevel="1" x14ac:dyDescent="0.25">
      <c r="B515" s="58"/>
      <c r="C515" s="264">
        <v>356</v>
      </c>
      <c r="D515" s="25">
        <v>500804.82496098563</v>
      </c>
      <c r="L515" s="19"/>
      <c r="M515" s="19"/>
      <c r="R515" s="255"/>
      <c r="S515" s="255"/>
    </row>
    <row r="516" spans="2:19" hidden="1" outlineLevel="1" x14ac:dyDescent="0.25">
      <c r="B516" s="58"/>
      <c r="C516" s="264">
        <v>357</v>
      </c>
      <c r="D516" s="25">
        <v>452344.77972647984</v>
      </c>
      <c r="L516" s="19"/>
      <c r="M516" s="19"/>
      <c r="R516" s="255"/>
      <c r="S516" s="255"/>
    </row>
    <row r="517" spans="2:19" hidden="1" outlineLevel="1" x14ac:dyDescent="0.25">
      <c r="B517" s="58"/>
      <c r="C517" s="264">
        <v>358</v>
      </c>
      <c r="D517" s="25">
        <v>482013.22163010371</v>
      </c>
      <c r="L517" s="19"/>
      <c r="M517" s="19"/>
      <c r="R517" s="255"/>
      <c r="S517" s="255"/>
    </row>
    <row r="518" spans="2:19" hidden="1" outlineLevel="1" x14ac:dyDescent="0.25">
      <c r="B518" s="58"/>
      <c r="C518" s="264">
        <v>359</v>
      </c>
      <c r="D518" s="25">
        <v>433320.50304935768</v>
      </c>
      <c r="L518" s="19"/>
      <c r="M518" s="19"/>
      <c r="R518" s="255"/>
      <c r="S518" s="255"/>
    </row>
    <row r="519" spans="2:19" hidden="1" outlineLevel="1" x14ac:dyDescent="0.25">
      <c r="B519" s="58"/>
      <c r="C519" s="264">
        <v>360</v>
      </c>
      <c r="D519" s="25">
        <v>446803.83957839909</v>
      </c>
      <c r="L519" s="19"/>
      <c r="M519" s="19"/>
      <c r="R519" s="255"/>
      <c r="S519" s="255"/>
    </row>
    <row r="520" spans="2:19" hidden="1" outlineLevel="1" x14ac:dyDescent="0.25">
      <c r="B520" s="58"/>
      <c r="C520" s="264">
        <v>361</v>
      </c>
      <c r="D520" s="25">
        <v>495470.6261696241</v>
      </c>
      <c r="L520" s="19"/>
      <c r="M520" s="19"/>
      <c r="R520" s="255"/>
      <c r="S520" s="255"/>
    </row>
    <row r="521" spans="2:19" hidden="1" outlineLevel="1" x14ac:dyDescent="0.25">
      <c r="B521" s="58"/>
      <c r="C521" s="264">
        <v>362</v>
      </c>
      <c r="D521" s="25">
        <v>402107.72434188623</v>
      </c>
      <c r="L521" s="19"/>
      <c r="M521" s="19"/>
      <c r="R521" s="255"/>
      <c r="S521" s="255"/>
    </row>
    <row r="522" spans="2:19" hidden="1" outlineLevel="1" x14ac:dyDescent="0.25">
      <c r="B522" s="58"/>
      <c r="C522" s="264">
        <v>363</v>
      </c>
      <c r="D522" s="25">
        <v>529973.33451928059</v>
      </c>
      <c r="L522" s="19"/>
      <c r="M522" s="19"/>
      <c r="R522" s="255"/>
      <c r="S522" s="255"/>
    </row>
    <row r="523" spans="2:19" hidden="1" outlineLevel="1" x14ac:dyDescent="0.25">
      <c r="B523" s="58"/>
      <c r="C523" s="264">
        <v>364</v>
      </c>
      <c r="D523" s="25">
        <v>475377.85423314368</v>
      </c>
      <c r="L523" s="19"/>
      <c r="M523" s="19"/>
      <c r="R523" s="255"/>
      <c r="S523" s="255"/>
    </row>
    <row r="524" spans="2:19" hidden="1" outlineLevel="1" x14ac:dyDescent="0.25">
      <c r="B524" s="58"/>
      <c r="C524" s="264">
        <v>365</v>
      </c>
      <c r="D524" s="25">
        <v>510372.34187182854</v>
      </c>
      <c r="L524" s="19"/>
      <c r="M524" s="19"/>
      <c r="R524" s="255"/>
      <c r="S524" s="255"/>
    </row>
    <row r="525" spans="2:19" hidden="1" outlineLevel="1" x14ac:dyDescent="0.25">
      <c r="B525" s="58"/>
      <c r="C525" s="264">
        <v>366</v>
      </c>
      <c r="D525" s="25">
        <v>543047.92852934147</v>
      </c>
      <c r="L525" s="19"/>
      <c r="M525" s="19"/>
      <c r="R525" s="255"/>
      <c r="S525" s="255"/>
    </row>
    <row r="526" spans="2:19" hidden="1" outlineLevel="1" x14ac:dyDescent="0.25">
      <c r="B526" s="58"/>
      <c r="C526" s="264">
        <v>367</v>
      </c>
      <c r="D526" s="25">
        <v>461263.22191807424</v>
      </c>
      <c r="L526" s="19"/>
      <c r="M526" s="19"/>
      <c r="R526" s="255"/>
      <c r="S526" s="255"/>
    </row>
    <row r="527" spans="2:19" hidden="1" outlineLevel="1" x14ac:dyDescent="0.25">
      <c r="B527" s="58"/>
      <c r="C527" s="264">
        <v>368</v>
      </c>
      <c r="D527" s="25">
        <v>442228.42343133799</v>
      </c>
      <c r="L527" s="19"/>
      <c r="M527" s="19"/>
      <c r="R527" s="255"/>
      <c r="S527" s="255"/>
    </row>
    <row r="528" spans="2:19" hidden="1" outlineLevel="1" x14ac:dyDescent="0.25">
      <c r="B528" s="58"/>
      <c r="C528" s="264">
        <v>369</v>
      </c>
      <c r="D528" s="25">
        <v>411748.34547722287</v>
      </c>
      <c r="L528" s="19"/>
      <c r="M528" s="19"/>
      <c r="R528" s="255"/>
      <c r="S528" s="255"/>
    </row>
    <row r="529" spans="2:19" hidden="1" outlineLevel="1" x14ac:dyDescent="0.25">
      <c r="B529" s="58"/>
      <c r="C529" s="264">
        <v>370</v>
      </c>
      <c r="D529" s="25">
        <v>383789.19541978685</v>
      </c>
      <c r="L529" s="19"/>
      <c r="M529" s="19"/>
      <c r="R529" s="255"/>
      <c r="S529" s="255"/>
    </row>
    <row r="530" spans="2:19" hidden="1" outlineLevel="1" x14ac:dyDescent="0.25">
      <c r="B530" s="58"/>
      <c r="C530" s="264">
        <v>371</v>
      </c>
      <c r="D530" s="25">
        <v>493333.22417991119</v>
      </c>
      <c r="L530" s="19"/>
      <c r="M530" s="19"/>
      <c r="R530" s="255"/>
      <c r="S530" s="255"/>
    </row>
    <row r="531" spans="2:19" hidden="1" outlineLevel="1" x14ac:dyDescent="0.25">
      <c r="B531" s="58"/>
      <c r="C531" s="264">
        <v>372</v>
      </c>
      <c r="D531" s="25">
        <v>455257.00074030063</v>
      </c>
      <c r="L531" s="19"/>
      <c r="M531" s="19"/>
      <c r="R531" s="255"/>
      <c r="S531" s="255"/>
    </row>
    <row r="532" spans="2:19" hidden="1" outlineLevel="1" x14ac:dyDescent="0.25">
      <c r="B532" s="58"/>
      <c r="C532" s="264">
        <v>373</v>
      </c>
      <c r="D532" s="25">
        <v>405109.96712847654</v>
      </c>
      <c r="L532" s="19"/>
      <c r="M532" s="19"/>
      <c r="R532" s="255"/>
      <c r="S532" s="255"/>
    </row>
    <row r="533" spans="2:19" hidden="1" outlineLevel="1" x14ac:dyDescent="0.25">
      <c r="B533" s="58"/>
      <c r="C533" s="264">
        <v>374</v>
      </c>
      <c r="D533" s="25">
        <v>442559.29605669098</v>
      </c>
      <c r="L533" s="19"/>
      <c r="M533" s="19"/>
      <c r="R533" s="255"/>
      <c r="S533" s="255"/>
    </row>
    <row r="534" spans="2:19" hidden="1" outlineLevel="1" x14ac:dyDescent="0.25">
      <c r="B534" s="58"/>
      <c r="C534" s="264">
        <v>375</v>
      </c>
      <c r="D534" s="25">
        <v>482078.47969879955</v>
      </c>
      <c r="L534" s="19"/>
      <c r="M534" s="19"/>
      <c r="R534" s="255"/>
      <c r="S534" s="255"/>
    </row>
    <row r="535" spans="2:19" hidden="1" outlineLevel="1" x14ac:dyDescent="0.25">
      <c r="B535" s="58"/>
      <c r="C535" s="264">
        <v>376</v>
      </c>
      <c r="D535" s="25">
        <v>455701.02865064546</v>
      </c>
      <c r="L535" s="19"/>
      <c r="M535" s="19"/>
      <c r="R535" s="255"/>
      <c r="S535" s="255"/>
    </row>
    <row r="536" spans="2:19" hidden="1" outlineLevel="1" x14ac:dyDescent="0.25">
      <c r="B536" s="58"/>
      <c r="C536" s="264">
        <v>377</v>
      </c>
      <c r="D536" s="25">
        <v>451180.74895515438</v>
      </c>
      <c r="L536" s="19"/>
      <c r="M536" s="19"/>
      <c r="R536" s="255"/>
      <c r="S536" s="255"/>
    </row>
    <row r="537" spans="2:19" hidden="1" outlineLevel="1" x14ac:dyDescent="0.25">
      <c r="B537" s="58"/>
      <c r="C537" s="264">
        <v>378</v>
      </c>
      <c r="D537" s="25">
        <v>448179.70591901429</v>
      </c>
      <c r="L537" s="19"/>
      <c r="M537" s="19"/>
      <c r="R537" s="255"/>
      <c r="S537" s="255"/>
    </row>
    <row r="538" spans="2:19" hidden="1" outlineLevel="1" x14ac:dyDescent="0.25">
      <c r="B538" s="58"/>
      <c r="C538" s="264">
        <v>379</v>
      </c>
      <c r="D538" s="25">
        <v>431262.70191173028</v>
      </c>
      <c r="L538" s="19"/>
      <c r="M538" s="19"/>
      <c r="R538" s="255"/>
      <c r="S538" s="255"/>
    </row>
    <row r="539" spans="2:19" hidden="1" outlineLevel="1" x14ac:dyDescent="0.25">
      <c r="B539" s="58"/>
      <c r="C539" s="264">
        <v>380</v>
      </c>
      <c r="D539" s="25">
        <v>518211.38867175579</v>
      </c>
      <c r="L539" s="19"/>
      <c r="M539" s="19"/>
      <c r="R539" s="255"/>
      <c r="S539" s="255"/>
    </row>
    <row r="540" spans="2:19" hidden="1" outlineLevel="1" x14ac:dyDescent="0.25">
      <c r="B540" s="58"/>
      <c r="C540" s="264">
        <v>381</v>
      </c>
      <c r="D540" s="25">
        <v>469192.18852063274</v>
      </c>
      <c r="L540" s="19"/>
      <c r="M540" s="19"/>
      <c r="R540" s="255"/>
      <c r="S540" s="255"/>
    </row>
    <row r="541" spans="2:19" hidden="1" outlineLevel="1" x14ac:dyDescent="0.25">
      <c r="B541" s="58"/>
      <c r="C541" s="264">
        <v>382</v>
      </c>
      <c r="D541" s="25">
        <v>466314.67336548673</v>
      </c>
      <c r="L541" s="19"/>
      <c r="M541" s="19"/>
      <c r="R541" s="255"/>
      <c r="S541" s="255"/>
    </row>
    <row r="542" spans="2:19" hidden="1" outlineLevel="1" x14ac:dyDescent="0.25">
      <c r="B542" s="58"/>
      <c r="C542" s="264">
        <v>383</v>
      </c>
      <c r="D542" s="25">
        <v>458132.61557686928</v>
      </c>
      <c r="L542" s="19"/>
      <c r="M542" s="19"/>
      <c r="R542" s="255"/>
      <c r="S542" s="255"/>
    </row>
    <row r="543" spans="2:19" hidden="1" outlineLevel="1" x14ac:dyDescent="0.25">
      <c r="B543" s="58"/>
      <c r="C543" s="264">
        <v>384</v>
      </c>
      <c r="D543" s="25">
        <v>499432.48783466691</v>
      </c>
      <c r="L543" s="19"/>
      <c r="M543" s="19"/>
      <c r="R543" s="255"/>
      <c r="S543" s="255"/>
    </row>
    <row r="544" spans="2:19" hidden="1" outlineLevel="1" x14ac:dyDescent="0.25">
      <c r="B544" s="58"/>
      <c r="C544" s="264">
        <v>385</v>
      </c>
      <c r="D544" s="25">
        <v>521970.314751314</v>
      </c>
      <c r="L544" s="19"/>
      <c r="M544" s="19"/>
      <c r="R544" s="255"/>
      <c r="S544" s="255"/>
    </row>
    <row r="545" spans="2:19" hidden="1" outlineLevel="1" x14ac:dyDescent="0.25">
      <c r="B545" s="58"/>
      <c r="C545" s="264">
        <v>386</v>
      </c>
      <c r="D545" s="25">
        <v>441540.89984623052</v>
      </c>
      <c r="L545" s="19"/>
      <c r="M545" s="19"/>
      <c r="R545" s="255"/>
      <c r="S545" s="255"/>
    </row>
    <row r="546" spans="2:19" hidden="1" outlineLevel="1" x14ac:dyDescent="0.25">
      <c r="B546" s="58"/>
      <c r="C546" s="264">
        <v>387</v>
      </c>
      <c r="D546" s="25">
        <v>453511.34837844135</v>
      </c>
      <c r="L546" s="19"/>
      <c r="M546" s="19"/>
      <c r="R546" s="255"/>
      <c r="S546" s="255"/>
    </row>
    <row r="547" spans="2:19" hidden="1" outlineLevel="1" x14ac:dyDescent="0.25">
      <c r="B547" s="58"/>
      <c r="C547" s="264">
        <v>388</v>
      </c>
      <c r="D547" s="25">
        <v>474745.38487744611</v>
      </c>
      <c r="L547" s="19"/>
      <c r="M547" s="19"/>
      <c r="R547" s="255"/>
      <c r="S547" s="255"/>
    </row>
    <row r="548" spans="2:19" hidden="1" outlineLevel="1" x14ac:dyDescent="0.25">
      <c r="B548" s="58"/>
      <c r="C548" s="264">
        <v>389</v>
      </c>
      <c r="D548" s="25">
        <v>470014.75283668278</v>
      </c>
      <c r="L548" s="19"/>
      <c r="M548" s="19"/>
      <c r="R548" s="255"/>
      <c r="S548" s="255"/>
    </row>
    <row r="549" spans="2:19" hidden="1" outlineLevel="1" x14ac:dyDescent="0.25">
      <c r="B549" s="58"/>
      <c r="C549" s="264">
        <v>390</v>
      </c>
      <c r="D549" s="25">
        <v>461060.39571739332</v>
      </c>
      <c r="L549" s="19"/>
      <c r="M549" s="19"/>
      <c r="R549" s="255"/>
      <c r="S549" s="255"/>
    </row>
    <row r="550" spans="2:19" hidden="1" outlineLevel="1" x14ac:dyDescent="0.25">
      <c r="B550" s="58"/>
      <c r="C550" s="264">
        <v>391</v>
      </c>
      <c r="D550" s="25">
        <v>436513.58684890991</v>
      </c>
      <c r="L550" s="19"/>
      <c r="M550" s="19"/>
      <c r="R550" s="255"/>
      <c r="S550" s="255"/>
    </row>
    <row r="551" spans="2:19" hidden="1" outlineLevel="1" x14ac:dyDescent="0.25">
      <c r="B551" s="58"/>
      <c r="C551" s="264">
        <v>392</v>
      </c>
      <c r="D551" s="25">
        <v>544988.60830516426</v>
      </c>
      <c r="L551" s="19"/>
      <c r="M551" s="19"/>
      <c r="R551" s="255"/>
      <c r="S551" s="255"/>
    </row>
    <row r="552" spans="2:19" hidden="1" outlineLevel="1" x14ac:dyDescent="0.25">
      <c r="B552" s="58"/>
      <c r="C552" s="264">
        <v>393</v>
      </c>
      <c r="D552" s="25">
        <v>468399.69663316687</v>
      </c>
      <c r="L552" s="19"/>
      <c r="M552" s="19"/>
      <c r="R552" s="255"/>
      <c r="S552" s="255"/>
    </row>
    <row r="553" spans="2:19" hidden="1" outlineLevel="1" x14ac:dyDescent="0.25">
      <c r="B553" s="58"/>
      <c r="C553" s="264">
        <v>394</v>
      </c>
      <c r="D553" s="25">
        <v>498648.10976838786</v>
      </c>
      <c r="L553" s="19"/>
      <c r="M553" s="19"/>
      <c r="R553" s="255"/>
      <c r="S553" s="255"/>
    </row>
    <row r="554" spans="2:19" hidden="1" outlineLevel="1" x14ac:dyDescent="0.25">
      <c r="B554" s="58"/>
      <c r="C554" s="264">
        <v>395</v>
      </c>
      <c r="D554" s="25">
        <v>442926.33533236751</v>
      </c>
      <c r="L554" s="19"/>
      <c r="M554" s="19"/>
      <c r="R554" s="255"/>
      <c r="S554" s="255"/>
    </row>
    <row r="555" spans="2:19" hidden="1" outlineLevel="1" x14ac:dyDescent="0.25">
      <c r="B555" s="58"/>
      <c r="C555" s="264">
        <v>396</v>
      </c>
      <c r="D555" s="25">
        <v>451920.95470117545</v>
      </c>
      <c r="L555" s="19"/>
      <c r="M555" s="19"/>
      <c r="R555" s="255"/>
      <c r="S555" s="255"/>
    </row>
    <row r="556" spans="2:19" hidden="1" outlineLevel="1" x14ac:dyDescent="0.25">
      <c r="B556" s="58"/>
      <c r="C556" s="264">
        <v>397</v>
      </c>
      <c r="D556" s="25">
        <v>523493.64339707606</v>
      </c>
      <c r="L556" s="19"/>
      <c r="M556" s="19"/>
      <c r="R556" s="255"/>
      <c r="S556" s="255"/>
    </row>
    <row r="557" spans="2:19" hidden="1" outlineLevel="1" x14ac:dyDescent="0.25">
      <c r="B557" s="58"/>
      <c r="C557" s="264">
        <v>398</v>
      </c>
      <c r="D557" s="25">
        <v>464685.81096221518</v>
      </c>
      <c r="L557" s="19"/>
      <c r="M557" s="19"/>
      <c r="R557" s="255"/>
      <c r="S557" s="255"/>
    </row>
    <row r="558" spans="2:19" hidden="1" outlineLevel="1" x14ac:dyDescent="0.25">
      <c r="B558" s="58"/>
      <c r="C558" s="264">
        <v>399</v>
      </c>
      <c r="D558" s="25">
        <v>463180.000947911</v>
      </c>
      <c r="L558" s="19"/>
      <c r="M558" s="19"/>
      <c r="R558" s="255"/>
      <c r="S558" s="255"/>
    </row>
    <row r="559" spans="2:19" hidden="1" outlineLevel="1" x14ac:dyDescent="0.25">
      <c r="B559" s="58"/>
      <c r="C559" s="264">
        <v>400</v>
      </c>
      <c r="D559" s="25">
        <v>526686.62388572143</v>
      </c>
      <c r="L559" s="19"/>
      <c r="M559" s="19"/>
      <c r="R559" s="255"/>
      <c r="S559" s="255"/>
    </row>
    <row r="560" spans="2:19" hidden="1" outlineLevel="1" x14ac:dyDescent="0.25">
      <c r="B560" s="58"/>
      <c r="C560" s="264">
        <v>401</v>
      </c>
      <c r="D560" s="25">
        <v>445737.17287438677</v>
      </c>
      <c r="L560" s="19"/>
      <c r="M560" s="19"/>
      <c r="R560" s="255"/>
      <c r="S560" s="255"/>
    </row>
    <row r="561" spans="2:19" hidden="1" outlineLevel="1" x14ac:dyDescent="0.25">
      <c r="B561" s="58"/>
      <c r="C561" s="264">
        <v>402</v>
      </c>
      <c r="D561" s="25">
        <v>507909.67889089976</v>
      </c>
      <c r="L561" s="19"/>
      <c r="M561" s="19"/>
      <c r="R561" s="255"/>
      <c r="S561" s="255"/>
    </row>
    <row r="562" spans="2:19" hidden="1" outlineLevel="1" x14ac:dyDescent="0.25">
      <c r="B562" s="58"/>
      <c r="C562" s="264">
        <v>403</v>
      </c>
      <c r="D562" s="25">
        <v>509219.36782128876</v>
      </c>
      <c r="L562" s="19"/>
      <c r="M562" s="19"/>
      <c r="R562" s="255"/>
      <c r="S562" s="255"/>
    </row>
    <row r="563" spans="2:19" hidden="1" outlineLevel="1" x14ac:dyDescent="0.25">
      <c r="B563" s="58"/>
      <c r="C563" s="264">
        <v>404</v>
      </c>
      <c r="D563" s="25">
        <v>480622.29408334231</v>
      </c>
      <c r="L563" s="19"/>
      <c r="M563" s="19"/>
      <c r="R563" s="255"/>
      <c r="S563" s="255"/>
    </row>
    <row r="564" spans="2:19" hidden="1" outlineLevel="1" x14ac:dyDescent="0.25">
      <c r="B564" s="58"/>
      <c r="C564" s="264">
        <v>405</v>
      </c>
      <c r="D564" s="25">
        <v>408465.15595049318</v>
      </c>
      <c r="L564" s="19"/>
      <c r="M564" s="19"/>
      <c r="R564" s="255"/>
      <c r="S564" s="255"/>
    </row>
    <row r="565" spans="2:19" hidden="1" outlineLevel="1" x14ac:dyDescent="0.25">
      <c r="B565" s="58"/>
      <c r="C565" s="264">
        <v>406</v>
      </c>
      <c r="D565" s="25">
        <v>508333.73913318926</v>
      </c>
      <c r="L565" s="19"/>
      <c r="M565" s="19"/>
      <c r="R565" s="255"/>
      <c r="S565" s="255"/>
    </row>
    <row r="566" spans="2:19" hidden="1" outlineLevel="1" x14ac:dyDescent="0.25">
      <c r="B566" s="58"/>
      <c r="C566" s="264">
        <v>407</v>
      </c>
      <c r="D566" s="25">
        <v>453926.22141426394</v>
      </c>
      <c r="L566" s="19"/>
      <c r="M566" s="19"/>
      <c r="R566" s="255"/>
      <c r="S566" s="255"/>
    </row>
    <row r="567" spans="2:19" hidden="1" outlineLevel="1" x14ac:dyDescent="0.25">
      <c r="B567" s="58"/>
      <c r="C567" s="264">
        <v>408</v>
      </c>
      <c r="D567" s="25">
        <v>474920.43911268155</v>
      </c>
      <c r="L567" s="19"/>
      <c r="M567" s="19"/>
      <c r="R567" s="255"/>
      <c r="S567" s="255"/>
    </row>
    <row r="568" spans="2:19" hidden="1" outlineLevel="1" x14ac:dyDescent="0.25">
      <c r="B568" s="58"/>
      <c r="C568" s="264">
        <v>409</v>
      </c>
      <c r="D568" s="25">
        <v>468990.66662704467</v>
      </c>
      <c r="L568" s="19"/>
      <c r="M568" s="19"/>
      <c r="R568" s="255"/>
      <c r="S568" s="255"/>
    </row>
    <row r="569" spans="2:19" hidden="1" outlineLevel="1" x14ac:dyDescent="0.25">
      <c r="B569" s="58"/>
      <c r="C569" s="264">
        <v>410</v>
      </c>
      <c r="D569" s="25">
        <v>454472.00632798823</v>
      </c>
      <c r="L569" s="19"/>
      <c r="M569" s="19"/>
      <c r="R569" s="255"/>
      <c r="S569" s="255"/>
    </row>
    <row r="570" spans="2:19" hidden="1" outlineLevel="1" x14ac:dyDescent="0.25">
      <c r="B570" s="58"/>
      <c r="C570" s="264">
        <v>411</v>
      </c>
      <c r="D570" s="25">
        <v>523660.61798450572</v>
      </c>
      <c r="L570" s="19"/>
      <c r="M570" s="19"/>
      <c r="R570" s="255"/>
      <c r="S570" s="255"/>
    </row>
    <row r="571" spans="2:19" hidden="1" outlineLevel="1" x14ac:dyDescent="0.25">
      <c r="B571" s="58"/>
      <c r="C571" s="264">
        <v>412</v>
      </c>
      <c r="D571" s="25">
        <v>441204.78407872253</v>
      </c>
      <c r="L571" s="19"/>
      <c r="M571" s="19"/>
      <c r="R571" s="255"/>
      <c r="S571" s="255"/>
    </row>
    <row r="572" spans="2:19" hidden="1" outlineLevel="1" x14ac:dyDescent="0.25">
      <c r="B572" s="58"/>
      <c r="C572" s="264">
        <v>413</v>
      </c>
      <c r="D572" s="25">
        <v>526058.47316259949</v>
      </c>
      <c r="L572" s="19"/>
      <c r="M572" s="19"/>
      <c r="R572" s="255"/>
      <c r="S572" s="255"/>
    </row>
    <row r="573" spans="2:19" hidden="1" outlineLevel="1" x14ac:dyDescent="0.25">
      <c r="B573" s="58"/>
      <c r="C573" s="264">
        <v>414</v>
      </c>
      <c r="D573" s="25">
        <v>484465.1099693065</v>
      </c>
      <c r="L573" s="19"/>
      <c r="M573" s="19"/>
      <c r="R573" s="255"/>
      <c r="S573" s="255"/>
    </row>
    <row r="574" spans="2:19" hidden="1" outlineLevel="1" x14ac:dyDescent="0.25">
      <c r="B574" s="58"/>
      <c r="C574" s="264">
        <v>415</v>
      </c>
      <c r="D574" s="25">
        <v>477900.78245306597</v>
      </c>
      <c r="L574" s="19"/>
      <c r="M574" s="19"/>
      <c r="R574" s="255"/>
      <c r="S574" s="255"/>
    </row>
    <row r="575" spans="2:19" hidden="1" outlineLevel="1" x14ac:dyDescent="0.25">
      <c r="B575" s="58"/>
      <c r="C575" s="264">
        <v>416</v>
      </c>
      <c r="D575" s="25">
        <v>468232.29594143812</v>
      </c>
      <c r="L575" s="19"/>
      <c r="M575" s="19"/>
      <c r="R575" s="255"/>
      <c r="S575" s="255"/>
    </row>
    <row r="576" spans="2:19" hidden="1" outlineLevel="1" x14ac:dyDescent="0.25">
      <c r="B576" s="58"/>
      <c r="C576" s="264">
        <v>417</v>
      </c>
      <c r="D576" s="25">
        <v>509708.94943279366</v>
      </c>
      <c r="L576" s="19"/>
      <c r="M576" s="19"/>
      <c r="R576" s="255"/>
      <c r="S576" s="255"/>
    </row>
    <row r="577" spans="2:19" hidden="1" outlineLevel="1" x14ac:dyDescent="0.25">
      <c r="B577" s="58"/>
      <c r="C577" s="264">
        <v>418</v>
      </c>
      <c r="D577" s="25">
        <v>416361.00080455531</v>
      </c>
      <c r="L577" s="19"/>
      <c r="M577" s="19"/>
      <c r="R577" s="255"/>
      <c r="S577" s="255"/>
    </row>
    <row r="578" spans="2:19" hidden="1" outlineLevel="1" x14ac:dyDescent="0.25">
      <c r="B578" s="58"/>
      <c r="C578" s="264">
        <v>419</v>
      </c>
      <c r="D578" s="25">
        <v>493915.10156977572</v>
      </c>
      <c r="L578" s="19"/>
      <c r="M578" s="19"/>
      <c r="R578" s="255"/>
      <c r="S578" s="255"/>
    </row>
    <row r="579" spans="2:19" hidden="1" outlineLevel="1" x14ac:dyDescent="0.25">
      <c r="B579" s="58"/>
      <c r="C579" s="264">
        <v>420</v>
      </c>
      <c r="D579" s="25">
        <v>505940.348978872</v>
      </c>
      <c r="L579" s="19"/>
      <c r="M579" s="19"/>
      <c r="R579" s="255"/>
      <c r="S579" s="255"/>
    </row>
    <row r="580" spans="2:19" hidden="1" outlineLevel="1" x14ac:dyDescent="0.25">
      <c r="B580" s="58"/>
      <c r="C580" s="264">
        <v>421</v>
      </c>
      <c r="D580" s="25">
        <v>499029.56250930089</v>
      </c>
      <c r="L580" s="19"/>
      <c r="M580" s="19"/>
      <c r="R580" s="255"/>
      <c r="S580" s="255"/>
    </row>
    <row r="581" spans="2:19" hidden="1" outlineLevel="1" x14ac:dyDescent="0.25">
      <c r="B581" s="58"/>
      <c r="C581" s="264">
        <v>422</v>
      </c>
      <c r="D581" s="25">
        <v>528715.03913156991</v>
      </c>
      <c r="L581" s="19"/>
      <c r="M581" s="19"/>
      <c r="R581" s="255"/>
      <c r="S581" s="255"/>
    </row>
    <row r="582" spans="2:19" hidden="1" outlineLevel="1" x14ac:dyDescent="0.25">
      <c r="B582" s="58"/>
      <c r="C582" s="264">
        <v>423</v>
      </c>
      <c r="D582" s="25">
        <v>477624.90835210518</v>
      </c>
      <c r="L582" s="19"/>
      <c r="M582" s="19"/>
      <c r="R582" s="255"/>
      <c r="S582" s="255"/>
    </row>
    <row r="583" spans="2:19" hidden="1" outlineLevel="1" x14ac:dyDescent="0.25">
      <c r="B583" s="58"/>
      <c r="C583" s="264">
        <v>424</v>
      </c>
      <c r="D583" s="25">
        <v>516148.82992236433</v>
      </c>
      <c r="L583" s="19"/>
      <c r="M583" s="19"/>
      <c r="R583" s="255"/>
      <c r="S583" s="255"/>
    </row>
    <row r="584" spans="2:19" hidden="1" outlineLevel="1" x14ac:dyDescent="0.25">
      <c r="B584" s="58"/>
      <c r="C584" s="264">
        <v>425</v>
      </c>
      <c r="D584" s="25">
        <v>502708.92187106831</v>
      </c>
      <c r="L584" s="19"/>
      <c r="M584" s="19"/>
      <c r="R584" s="255"/>
      <c r="S584" s="255"/>
    </row>
    <row r="585" spans="2:19" hidden="1" outlineLevel="1" x14ac:dyDescent="0.25">
      <c r="B585" s="58"/>
      <c r="C585" s="264">
        <v>426</v>
      </c>
      <c r="D585" s="25">
        <v>443935.96942779486</v>
      </c>
      <c r="L585" s="19"/>
      <c r="M585" s="19"/>
      <c r="R585" s="255"/>
      <c r="S585" s="255"/>
    </row>
    <row r="586" spans="2:19" hidden="1" outlineLevel="1" x14ac:dyDescent="0.25">
      <c r="B586" s="58"/>
      <c r="C586" s="264">
        <v>427</v>
      </c>
      <c r="D586" s="25">
        <v>498992.75411595183</v>
      </c>
      <c r="L586" s="19"/>
      <c r="M586" s="19"/>
      <c r="R586" s="255"/>
      <c r="S586" s="255"/>
    </row>
    <row r="587" spans="2:19" hidden="1" outlineLevel="1" x14ac:dyDescent="0.25">
      <c r="B587" s="58"/>
      <c r="C587" s="264">
        <v>428</v>
      </c>
      <c r="D587" s="25">
        <v>424627.26322979119</v>
      </c>
      <c r="L587" s="19"/>
      <c r="M587" s="19"/>
      <c r="R587" s="255"/>
      <c r="S587" s="255"/>
    </row>
    <row r="588" spans="2:19" hidden="1" outlineLevel="1" x14ac:dyDescent="0.25">
      <c r="B588" s="58"/>
      <c r="C588" s="264">
        <v>429</v>
      </c>
      <c r="D588" s="25">
        <v>491156.09465419967</v>
      </c>
      <c r="L588" s="19"/>
      <c r="M588" s="19"/>
      <c r="R588" s="255"/>
      <c r="S588" s="255"/>
    </row>
    <row r="589" spans="2:19" hidden="1" outlineLevel="1" x14ac:dyDescent="0.25">
      <c r="B589" s="58"/>
      <c r="C589" s="264">
        <v>430</v>
      </c>
      <c r="D589" s="25">
        <v>450469.99768717168</v>
      </c>
      <c r="L589" s="19"/>
      <c r="M589" s="19"/>
      <c r="R589" s="255"/>
      <c r="S589" s="255"/>
    </row>
    <row r="590" spans="2:19" hidden="1" outlineLevel="1" x14ac:dyDescent="0.25">
      <c r="B590" s="58"/>
      <c r="C590" s="264">
        <v>431</v>
      </c>
      <c r="D590" s="25">
        <v>461943.49908909644</v>
      </c>
      <c r="L590" s="19"/>
      <c r="M590" s="19"/>
      <c r="R590" s="255"/>
      <c r="S590" s="255"/>
    </row>
    <row r="591" spans="2:19" hidden="1" outlineLevel="1" x14ac:dyDescent="0.25">
      <c r="B591" s="58"/>
      <c r="C591" s="264">
        <v>432</v>
      </c>
      <c r="D591" s="25">
        <v>485695.61122058297</v>
      </c>
      <c r="L591" s="19"/>
      <c r="M591" s="19"/>
      <c r="R591" s="255"/>
      <c r="S591" s="255"/>
    </row>
    <row r="592" spans="2:19" hidden="1" outlineLevel="1" x14ac:dyDescent="0.25">
      <c r="B592" s="58"/>
      <c r="C592" s="264">
        <v>433</v>
      </c>
      <c r="D592" s="25">
        <v>531851.67159115104</v>
      </c>
      <c r="L592" s="19"/>
      <c r="M592" s="19"/>
      <c r="R592" s="255"/>
      <c r="S592" s="255"/>
    </row>
    <row r="593" spans="2:19" hidden="1" outlineLevel="1" x14ac:dyDescent="0.25">
      <c r="B593" s="58"/>
      <c r="C593" s="264">
        <v>434</v>
      </c>
      <c r="D593" s="25">
        <v>457774.87199590361</v>
      </c>
      <c r="L593" s="19"/>
      <c r="M593" s="19"/>
      <c r="R593" s="255"/>
      <c r="S593" s="255"/>
    </row>
    <row r="594" spans="2:19" hidden="1" outlineLevel="1" x14ac:dyDescent="0.25">
      <c r="B594" s="58"/>
      <c r="C594" s="264">
        <v>435</v>
      </c>
      <c r="D594" s="25">
        <v>517939.29761899658</v>
      </c>
      <c r="L594" s="19"/>
      <c r="M594" s="19"/>
      <c r="R594" s="255"/>
      <c r="S594" s="255"/>
    </row>
    <row r="595" spans="2:19" hidden="1" outlineLevel="1" x14ac:dyDescent="0.25">
      <c r="B595" s="58"/>
      <c r="C595" s="264">
        <v>436</v>
      </c>
      <c r="D595" s="25">
        <v>525591.27593536652</v>
      </c>
      <c r="L595" s="19"/>
      <c r="M595" s="19"/>
      <c r="R595" s="255"/>
      <c r="S595" s="255"/>
    </row>
    <row r="596" spans="2:19" hidden="1" outlineLevel="1" x14ac:dyDescent="0.25">
      <c r="B596" s="58"/>
      <c r="C596" s="264">
        <v>437</v>
      </c>
      <c r="D596" s="25">
        <v>488273.3648548958</v>
      </c>
      <c r="L596" s="19"/>
      <c r="M596" s="19"/>
      <c r="R596" s="255"/>
      <c r="S596" s="255"/>
    </row>
    <row r="597" spans="2:19" hidden="1" outlineLevel="1" x14ac:dyDescent="0.25">
      <c r="B597" s="58"/>
      <c r="C597" s="264">
        <v>438</v>
      </c>
      <c r="D597" s="25">
        <v>465723.96363574447</v>
      </c>
      <c r="L597" s="19"/>
      <c r="M597" s="19"/>
      <c r="R597" s="255"/>
      <c r="S597" s="255"/>
    </row>
    <row r="598" spans="2:19" hidden="1" outlineLevel="1" x14ac:dyDescent="0.25">
      <c r="B598" s="58"/>
      <c r="C598" s="264">
        <v>439</v>
      </c>
      <c r="D598" s="25">
        <v>452563.78316532983</v>
      </c>
      <c r="L598" s="19"/>
      <c r="M598" s="19"/>
      <c r="R598" s="255"/>
      <c r="S598" s="255"/>
    </row>
    <row r="599" spans="2:19" hidden="1" outlineLevel="1" x14ac:dyDescent="0.25">
      <c r="B599" s="58"/>
      <c r="C599" s="264">
        <v>440</v>
      </c>
      <c r="D599" s="25">
        <v>508988.71818292612</v>
      </c>
      <c r="L599" s="19"/>
      <c r="M599" s="19"/>
      <c r="R599" s="255"/>
      <c r="S599" s="255"/>
    </row>
    <row r="600" spans="2:19" hidden="1" outlineLevel="1" x14ac:dyDescent="0.25">
      <c r="B600" s="58"/>
      <c r="C600" s="264">
        <v>441</v>
      </c>
      <c r="D600" s="25">
        <v>460269.17953528964</v>
      </c>
      <c r="L600" s="19"/>
      <c r="M600" s="19"/>
      <c r="R600" s="255"/>
      <c r="S600" s="255"/>
    </row>
    <row r="601" spans="2:19" hidden="1" outlineLevel="1" x14ac:dyDescent="0.25">
      <c r="B601" s="58"/>
      <c r="C601" s="264">
        <v>442</v>
      </c>
      <c r="D601" s="25">
        <v>479050.6851221518</v>
      </c>
      <c r="L601" s="19"/>
      <c r="M601" s="19"/>
      <c r="R601" s="255"/>
      <c r="S601" s="255"/>
    </row>
    <row r="602" spans="2:19" hidden="1" outlineLevel="1" x14ac:dyDescent="0.25">
      <c r="B602" s="58"/>
      <c r="C602" s="264">
        <v>443</v>
      </c>
      <c r="D602" s="25">
        <v>481244.46688294341</v>
      </c>
      <c r="L602" s="19"/>
      <c r="M602" s="19"/>
      <c r="R602" s="255"/>
      <c r="S602" s="255"/>
    </row>
    <row r="603" spans="2:19" hidden="1" outlineLevel="1" x14ac:dyDescent="0.25">
      <c r="B603" s="58"/>
      <c r="C603" s="264">
        <v>444</v>
      </c>
      <c r="D603" s="25">
        <v>475421.83056181134</v>
      </c>
      <c r="L603" s="19"/>
      <c r="M603" s="19"/>
      <c r="R603" s="255"/>
      <c r="S603" s="255"/>
    </row>
    <row r="604" spans="2:19" hidden="1" outlineLevel="1" x14ac:dyDescent="0.25">
      <c r="B604" s="58"/>
      <c r="C604" s="264">
        <v>445</v>
      </c>
      <c r="D604" s="25">
        <v>460134.54366809537</v>
      </c>
      <c r="L604" s="19"/>
      <c r="M604" s="19"/>
      <c r="R604" s="255"/>
      <c r="S604" s="255"/>
    </row>
    <row r="605" spans="2:19" hidden="1" outlineLevel="1" x14ac:dyDescent="0.25">
      <c r="B605" s="58"/>
      <c r="C605" s="264">
        <v>446</v>
      </c>
      <c r="D605" s="25">
        <v>409944.37732113956</v>
      </c>
      <c r="L605" s="19"/>
      <c r="M605" s="19"/>
      <c r="R605" s="255"/>
      <c r="S605" s="255"/>
    </row>
    <row r="606" spans="2:19" hidden="1" outlineLevel="1" x14ac:dyDescent="0.25">
      <c r="B606" s="58"/>
      <c r="C606" s="264">
        <v>447</v>
      </c>
      <c r="D606" s="25">
        <v>470604.79333688715</v>
      </c>
      <c r="L606" s="19"/>
      <c r="M606" s="19"/>
      <c r="R606" s="255"/>
      <c r="S606" s="255"/>
    </row>
    <row r="607" spans="2:19" hidden="1" outlineLevel="1" x14ac:dyDescent="0.25">
      <c r="B607" s="58"/>
      <c r="C607" s="264">
        <v>448</v>
      </c>
      <c r="D607" s="25">
        <v>465210.00795779645</v>
      </c>
      <c r="L607" s="19"/>
      <c r="M607" s="19"/>
      <c r="R607" s="255"/>
      <c r="S607" s="255"/>
    </row>
    <row r="608" spans="2:19" hidden="1" outlineLevel="1" x14ac:dyDescent="0.25">
      <c r="B608" s="58"/>
      <c r="C608" s="264">
        <v>449</v>
      </c>
      <c r="D608" s="25">
        <v>486797.70951497403</v>
      </c>
      <c r="L608" s="19"/>
      <c r="M608" s="19"/>
      <c r="R608" s="255"/>
      <c r="S608" s="255"/>
    </row>
    <row r="609" spans="2:19" hidden="1" outlineLevel="1" x14ac:dyDescent="0.25">
      <c r="B609" s="58"/>
      <c r="C609" s="264">
        <v>450</v>
      </c>
      <c r="D609" s="25">
        <v>507385.37209893129</v>
      </c>
      <c r="L609" s="19"/>
      <c r="M609" s="19"/>
      <c r="R609" s="255"/>
      <c r="S609" s="255"/>
    </row>
    <row r="610" spans="2:19" hidden="1" outlineLevel="1" x14ac:dyDescent="0.25">
      <c r="B610" s="58"/>
      <c r="C610" s="264">
        <v>451</v>
      </c>
      <c r="D610" s="25">
        <v>457984.04916029348</v>
      </c>
      <c r="L610" s="19"/>
      <c r="M610" s="19"/>
      <c r="R610" s="255"/>
      <c r="S610" s="255"/>
    </row>
    <row r="611" spans="2:19" hidden="1" outlineLevel="1" x14ac:dyDescent="0.25">
      <c r="B611" s="58"/>
      <c r="C611" s="264">
        <v>452</v>
      </c>
      <c r="D611" s="25">
        <v>394873.46819666144</v>
      </c>
      <c r="L611" s="19"/>
      <c r="M611" s="19"/>
      <c r="R611" s="255"/>
      <c r="S611" s="255"/>
    </row>
    <row r="612" spans="2:19" hidden="1" outlineLevel="1" x14ac:dyDescent="0.25">
      <c r="B612" s="58"/>
      <c r="C612" s="264">
        <v>453</v>
      </c>
      <c r="D612" s="25">
        <v>454423.62475092354</v>
      </c>
      <c r="L612" s="19"/>
      <c r="M612" s="19"/>
      <c r="R612" s="255"/>
      <c r="S612" s="255"/>
    </row>
    <row r="613" spans="2:19" hidden="1" outlineLevel="1" x14ac:dyDescent="0.25">
      <c r="B613" s="58"/>
      <c r="C613" s="264">
        <v>454</v>
      </c>
      <c r="D613" s="25">
        <v>437069.7224123794</v>
      </c>
      <c r="L613" s="19"/>
      <c r="M613" s="19"/>
      <c r="R613" s="255"/>
      <c r="S613" s="255"/>
    </row>
    <row r="614" spans="2:19" hidden="1" outlineLevel="1" x14ac:dyDescent="0.25">
      <c r="B614" s="58"/>
      <c r="C614" s="264">
        <v>455</v>
      </c>
      <c r="D614" s="25">
        <v>522165.20068009687</v>
      </c>
      <c r="L614" s="19"/>
      <c r="M614" s="19"/>
      <c r="R614" s="255"/>
      <c r="S614" s="255"/>
    </row>
    <row r="615" spans="2:19" hidden="1" outlineLevel="1" x14ac:dyDescent="0.25">
      <c r="B615" s="58"/>
      <c r="C615" s="264">
        <v>456</v>
      </c>
      <c r="D615" s="25">
        <v>409232.14484241302</v>
      </c>
      <c r="L615" s="19"/>
      <c r="M615" s="19"/>
      <c r="R615" s="255"/>
      <c r="S615" s="255"/>
    </row>
    <row r="616" spans="2:19" hidden="1" outlineLevel="1" x14ac:dyDescent="0.25">
      <c r="B616" s="58"/>
      <c r="C616" s="264">
        <v>457</v>
      </c>
      <c r="D616" s="25">
        <v>473077.2954355937</v>
      </c>
      <c r="L616" s="19"/>
      <c r="M616" s="19"/>
      <c r="R616" s="255"/>
      <c r="S616" s="255"/>
    </row>
    <row r="617" spans="2:19" hidden="1" outlineLevel="1" x14ac:dyDescent="0.25">
      <c r="B617" s="58"/>
      <c r="C617" s="264">
        <v>458</v>
      </c>
      <c r="D617" s="25">
        <v>453678.26866135211</v>
      </c>
      <c r="L617" s="19"/>
      <c r="M617" s="19"/>
      <c r="R617" s="255"/>
      <c r="S617" s="255"/>
    </row>
    <row r="618" spans="2:19" hidden="1" outlineLevel="1" x14ac:dyDescent="0.25">
      <c r="B618" s="58"/>
      <c r="C618" s="264">
        <v>459</v>
      </c>
      <c r="D618" s="25">
        <v>417618.33638694871</v>
      </c>
      <c r="L618" s="19"/>
      <c r="M618" s="19"/>
      <c r="R618" s="255"/>
      <c r="S618" s="255"/>
    </row>
    <row r="619" spans="2:19" hidden="1" outlineLevel="1" x14ac:dyDescent="0.25">
      <c r="B619" s="58"/>
      <c r="C619" s="264">
        <v>460</v>
      </c>
      <c r="D619" s="25">
        <v>432483.87313149002</v>
      </c>
      <c r="L619" s="19"/>
      <c r="M619" s="19"/>
      <c r="R619" s="255"/>
      <c r="S619" s="255"/>
    </row>
    <row r="620" spans="2:19" hidden="1" outlineLevel="1" x14ac:dyDescent="0.25">
      <c r="B620" s="58"/>
      <c r="C620" s="264">
        <v>461</v>
      </c>
      <c r="D620" s="25">
        <v>516593.03374653391</v>
      </c>
      <c r="L620" s="19"/>
      <c r="M620" s="19"/>
      <c r="R620" s="255"/>
      <c r="S620" s="255"/>
    </row>
    <row r="621" spans="2:19" hidden="1" outlineLevel="1" x14ac:dyDescent="0.25">
      <c r="B621" s="58"/>
      <c r="C621" s="264">
        <v>462</v>
      </c>
      <c r="D621" s="25">
        <v>458910.95531534019</v>
      </c>
      <c r="L621" s="19"/>
      <c r="M621" s="19"/>
      <c r="R621" s="255"/>
      <c r="S621" s="255"/>
    </row>
    <row r="622" spans="2:19" hidden="1" outlineLevel="1" x14ac:dyDescent="0.25">
      <c r="B622" s="58"/>
      <c r="C622" s="264">
        <v>463</v>
      </c>
      <c r="D622" s="25">
        <v>458226.09253226378</v>
      </c>
      <c r="L622" s="19"/>
      <c r="M622" s="19"/>
      <c r="R622" s="255"/>
      <c r="S622" s="255"/>
    </row>
    <row r="623" spans="2:19" hidden="1" outlineLevel="1" x14ac:dyDescent="0.25">
      <c r="B623" s="58"/>
      <c r="C623" s="264">
        <v>464</v>
      </c>
      <c r="D623" s="25">
        <v>499676.87744428858</v>
      </c>
      <c r="L623" s="19"/>
      <c r="M623" s="19"/>
      <c r="R623" s="255"/>
      <c r="S623" s="255"/>
    </row>
    <row r="624" spans="2:19" hidden="1" outlineLevel="1" x14ac:dyDescent="0.25">
      <c r="B624" s="58"/>
      <c r="C624" s="264">
        <v>465</v>
      </c>
      <c r="D624" s="25">
        <v>491173.86345487658</v>
      </c>
      <c r="L624" s="19"/>
      <c r="M624" s="19"/>
      <c r="R624" s="255"/>
      <c r="S624" s="255"/>
    </row>
    <row r="625" spans="2:19" hidden="1" outlineLevel="1" x14ac:dyDescent="0.25">
      <c r="B625" s="58"/>
      <c r="C625" s="264">
        <v>466</v>
      </c>
      <c r="D625" s="25">
        <v>545524.59906314895</v>
      </c>
      <c r="L625" s="19"/>
      <c r="M625" s="19"/>
      <c r="R625" s="255"/>
      <c r="S625" s="255"/>
    </row>
    <row r="626" spans="2:19" hidden="1" outlineLevel="1" x14ac:dyDescent="0.25">
      <c r="B626" s="58"/>
      <c r="C626" s="264">
        <v>467</v>
      </c>
      <c r="D626" s="25">
        <v>490153.68222704669</v>
      </c>
      <c r="L626" s="19"/>
      <c r="M626" s="19"/>
      <c r="R626" s="255"/>
      <c r="S626" s="255"/>
    </row>
    <row r="627" spans="2:19" hidden="1" outlineLevel="1" x14ac:dyDescent="0.25">
      <c r="B627" s="58"/>
      <c r="C627" s="264">
        <v>468</v>
      </c>
      <c r="D627" s="25">
        <v>472762.32188531786</v>
      </c>
      <c r="L627" s="19"/>
      <c r="M627" s="19"/>
      <c r="R627" s="255"/>
      <c r="S627" s="255"/>
    </row>
    <row r="628" spans="2:19" hidden="1" outlineLevel="1" x14ac:dyDescent="0.25">
      <c r="B628" s="58"/>
      <c r="C628" s="264">
        <v>469</v>
      </c>
      <c r="D628" s="25">
        <v>447169.74190755363</v>
      </c>
      <c r="L628" s="19"/>
      <c r="M628" s="19"/>
      <c r="R628" s="255"/>
      <c r="S628" s="255"/>
    </row>
    <row r="629" spans="2:19" hidden="1" outlineLevel="1" x14ac:dyDescent="0.25">
      <c r="B629" s="58"/>
      <c r="C629" s="264">
        <v>470</v>
      </c>
      <c r="D629" s="25">
        <v>488516.09823151084</v>
      </c>
      <c r="L629" s="19"/>
      <c r="M629" s="19"/>
      <c r="R629" s="255"/>
      <c r="S629" s="255"/>
    </row>
    <row r="630" spans="2:19" hidden="1" outlineLevel="1" x14ac:dyDescent="0.25">
      <c r="B630" s="58"/>
      <c r="C630" s="264">
        <v>471</v>
      </c>
      <c r="D630" s="25">
        <v>433253.05490566482</v>
      </c>
      <c r="L630" s="19"/>
      <c r="M630" s="19"/>
      <c r="R630" s="255"/>
      <c r="S630" s="255"/>
    </row>
    <row r="631" spans="2:19" hidden="1" outlineLevel="1" x14ac:dyDescent="0.25">
      <c r="B631" s="58"/>
      <c r="C631" s="264">
        <v>472</v>
      </c>
      <c r="D631" s="25">
        <v>461453.69838634692</v>
      </c>
      <c r="L631" s="19"/>
      <c r="M631" s="19"/>
      <c r="R631" s="255"/>
      <c r="S631" s="255"/>
    </row>
    <row r="632" spans="2:19" hidden="1" outlineLevel="1" x14ac:dyDescent="0.25">
      <c r="B632" s="58"/>
      <c r="C632" s="264">
        <v>473</v>
      </c>
      <c r="D632" s="25">
        <v>535074.12669465167</v>
      </c>
      <c r="L632" s="19"/>
      <c r="M632" s="19"/>
      <c r="R632" s="255"/>
      <c r="S632" s="255"/>
    </row>
    <row r="633" spans="2:19" hidden="1" outlineLevel="1" x14ac:dyDescent="0.25">
      <c r="B633" s="58"/>
      <c r="C633" s="264">
        <v>474</v>
      </c>
      <c r="D633" s="25">
        <v>495571.28510863963</v>
      </c>
      <c r="L633" s="19"/>
      <c r="M633" s="19"/>
      <c r="R633" s="255"/>
      <c r="S633" s="255"/>
    </row>
    <row r="634" spans="2:19" hidden="1" outlineLevel="1" x14ac:dyDescent="0.25">
      <c r="B634" s="58"/>
      <c r="C634" s="264">
        <v>475</v>
      </c>
      <c r="D634" s="25">
        <v>494150.64958699123</v>
      </c>
      <c r="L634" s="19"/>
      <c r="M634" s="19"/>
      <c r="R634" s="255"/>
      <c r="S634" s="255"/>
    </row>
    <row r="635" spans="2:19" hidden="1" outlineLevel="1" x14ac:dyDescent="0.25">
      <c r="B635" s="58"/>
      <c r="C635" s="264">
        <v>476</v>
      </c>
      <c r="D635" s="25">
        <v>449360.21344754181</v>
      </c>
      <c r="L635" s="19"/>
      <c r="M635" s="19"/>
      <c r="R635" s="255"/>
      <c r="S635" s="255"/>
    </row>
    <row r="636" spans="2:19" hidden="1" outlineLevel="1" x14ac:dyDescent="0.25">
      <c r="B636" s="58"/>
      <c r="C636" s="264">
        <v>477</v>
      </c>
      <c r="D636" s="25">
        <v>464770.86343707016</v>
      </c>
      <c r="L636" s="19"/>
      <c r="M636" s="19"/>
      <c r="R636" s="255"/>
      <c r="S636" s="255"/>
    </row>
    <row r="637" spans="2:19" hidden="1" outlineLevel="1" x14ac:dyDescent="0.25">
      <c r="B637" s="58"/>
      <c r="C637" s="264">
        <v>478</v>
      </c>
      <c r="D637" s="25">
        <v>474778.56883952924</v>
      </c>
      <c r="L637" s="19"/>
      <c r="M637" s="19"/>
      <c r="R637" s="255"/>
      <c r="S637" s="255"/>
    </row>
    <row r="638" spans="2:19" hidden="1" outlineLevel="1" x14ac:dyDescent="0.25">
      <c r="B638" s="58"/>
      <c r="C638" s="264">
        <v>479</v>
      </c>
      <c r="D638" s="25">
        <v>499654.21136400371</v>
      </c>
      <c r="L638" s="19"/>
      <c r="M638" s="19"/>
      <c r="R638" s="255"/>
      <c r="S638" s="255"/>
    </row>
    <row r="639" spans="2:19" hidden="1" outlineLevel="1" x14ac:dyDescent="0.25">
      <c r="B639" s="58"/>
      <c r="C639" s="264">
        <v>480</v>
      </c>
      <c r="D639" s="25">
        <v>468582.18396723788</v>
      </c>
      <c r="L639" s="19"/>
      <c r="M639" s="19"/>
      <c r="R639" s="255"/>
      <c r="S639" s="255"/>
    </row>
    <row r="640" spans="2:19" hidden="1" outlineLevel="1" x14ac:dyDescent="0.25">
      <c r="B640" s="58"/>
      <c r="C640" s="264">
        <v>481</v>
      </c>
      <c r="D640" s="25">
        <v>495150.12059304857</v>
      </c>
      <c r="L640" s="19"/>
      <c r="M640" s="19"/>
      <c r="R640" s="255"/>
      <c r="S640" s="255"/>
    </row>
    <row r="641" spans="2:19" hidden="1" outlineLevel="1" x14ac:dyDescent="0.25">
      <c r="B641" s="58"/>
      <c r="C641" s="264">
        <v>482</v>
      </c>
      <c r="D641" s="25">
        <v>453003.84907265467</v>
      </c>
      <c r="L641" s="19"/>
      <c r="M641" s="19"/>
      <c r="R641" s="255"/>
      <c r="S641" s="255"/>
    </row>
    <row r="642" spans="2:19" hidden="1" outlineLevel="1" x14ac:dyDescent="0.25">
      <c r="B642" s="58"/>
      <c r="C642" s="264">
        <v>483</v>
      </c>
      <c r="D642" s="25">
        <v>496355.90370691678</v>
      </c>
      <c r="L642" s="19"/>
      <c r="M642" s="19"/>
      <c r="R642" s="255"/>
      <c r="S642" s="255"/>
    </row>
    <row r="643" spans="2:19" hidden="1" outlineLevel="1" x14ac:dyDescent="0.25">
      <c r="B643" s="58"/>
      <c r="C643" s="264">
        <v>484</v>
      </c>
      <c r="D643" s="25">
        <v>506301.50516688428</v>
      </c>
      <c r="L643" s="19"/>
      <c r="M643" s="19"/>
      <c r="R643" s="255"/>
      <c r="S643" s="255"/>
    </row>
    <row r="644" spans="2:19" hidden="1" outlineLevel="1" x14ac:dyDescent="0.25">
      <c r="B644" s="58"/>
      <c r="C644" s="264">
        <v>485</v>
      </c>
      <c r="D644" s="25">
        <v>535091.9264399854</v>
      </c>
      <c r="L644" s="19"/>
      <c r="M644" s="19"/>
      <c r="R644" s="255"/>
      <c r="S644" s="255"/>
    </row>
    <row r="645" spans="2:19" hidden="1" outlineLevel="1" x14ac:dyDescent="0.25">
      <c r="B645" s="58"/>
      <c r="C645" s="264">
        <v>486</v>
      </c>
      <c r="D645" s="25">
        <v>443512.41976773291</v>
      </c>
      <c r="L645" s="19"/>
      <c r="M645" s="19"/>
      <c r="R645" s="255"/>
      <c r="S645" s="255"/>
    </row>
    <row r="646" spans="2:19" hidden="1" outlineLevel="1" x14ac:dyDescent="0.25">
      <c r="B646" s="58"/>
      <c r="C646" s="264">
        <v>487</v>
      </c>
      <c r="D646" s="25">
        <v>511011.34042015125</v>
      </c>
      <c r="L646" s="19"/>
      <c r="M646" s="19"/>
      <c r="R646" s="255"/>
      <c r="S646" s="255"/>
    </row>
    <row r="647" spans="2:19" hidden="1" outlineLevel="1" x14ac:dyDescent="0.25">
      <c r="B647" s="58"/>
      <c r="C647" s="264">
        <v>488</v>
      </c>
      <c r="D647" s="25">
        <v>483170.70296008897</v>
      </c>
      <c r="L647" s="19"/>
      <c r="M647" s="19"/>
      <c r="R647" s="255"/>
      <c r="S647" s="255"/>
    </row>
    <row r="648" spans="2:19" hidden="1" outlineLevel="1" x14ac:dyDescent="0.25">
      <c r="B648" s="58"/>
      <c r="C648" s="264">
        <v>489</v>
      </c>
      <c r="D648" s="25">
        <v>436327.57993771246</v>
      </c>
      <c r="L648" s="19"/>
      <c r="M648" s="19"/>
      <c r="R648" s="255"/>
      <c r="S648" s="255"/>
    </row>
    <row r="649" spans="2:19" hidden="1" outlineLevel="1" x14ac:dyDescent="0.25">
      <c r="B649" s="58"/>
      <c r="C649" s="264">
        <v>490</v>
      </c>
      <c r="D649" s="25">
        <v>442908.07254774432</v>
      </c>
      <c r="L649" s="19"/>
      <c r="M649" s="19"/>
      <c r="R649" s="255"/>
      <c r="S649" s="255"/>
    </row>
    <row r="650" spans="2:19" hidden="1" outlineLevel="1" x14ac:dyDescent="0.25">
      <c r="B650" s="58"/>
      <c r="C650" s="264">
        <v>491</v>
      </c>
      <c r="D650" s="25">
        <v>520952.96476649714</v>
      </c>
      <c r="L650" s="19"/>
      <c r="M650" s="19"/>
      <c r="R650" s="255"/>
      <c r="S650" s="255"/>
    </row>
    <row r="651" spans="2:19" hidden="1" outlineLevel="1" x14ac:dyDescent="0.25">
      <c r="B651" s="58"/>
      <c r="C651" s="264">
        <v>492</v>
      </c>
      <c r="D651" s="25">
        <v>503281.7149785143</v>
      </c>
      <c r="L651" s="19"/>
      <c r="M651" s="19"/>
      <c r="R651" s="255"/>
      <c r="S651" s="255"/>
    </row>
    <row r="652" spans="2:19" hidden="1" outlineLevel="1" x14ac:dyDescent="0.25">
      <c r="B652" s="58"/>
      <c r="C652" s="264">
        <v>493</v>
      </c>
      <c r="D652" s="25">
        <v>447872.02566338785</v>
      </c>
      <c r="L652" s="19"/>
      <c r="M652" s="19"/>
      <c r="R652" s="255"/>
      <c r="S652" s="255"/>
    </row>
    <row r="653" spans="2:19" hidden="1" outlineLevel="1" x14ac:dyDescent="0.25">
      <c r="B653" s="58"/>
      <c r="C653" s="264">
        <v>494</v>
      </c>
      <c r="D653" s="25">
        <v>484106.69072535046</v>
      </c>
      <c r="L653" s="19"/>
      <c r="M653" s="19"/>
      <c r="R653" s="255"/>
      <c r="S653" s="255"/>
    </row>
    <row r="654" spans="2:19" hidden="1" outlineLevel="1" x14ac:dyDescent="0.25">
      <c r="B654" s="58"/>
      <c r="C654" s="264">
        <v>495</v>
      </c>
      <c r="D654" s="25">
        <v>515261.9406967347</v>
      </c>
      <c r="L654" s="19"/>
      <c r="M654" s="19"/>
      <c r="R654" s="255"/>
      <c r="S654" s="255"/>
    </row>
    <row r="655" spans="2:19" hidden="1" outlineLevel="1" x14ac:dyDescent="0.25">
      <c r="B655" s="58"/>
      <c r="C655" s="264">
        <v>496</v>
      </c>
      <c r="D655" s="25">
        <v>513557.71888902993</v>
      </c>
      <c r="L655" s="19"/>
      <c r="M655" s="19"/>
      <c r="R655" s="255"/>
      <c r="S655" s="255"/>
    </row>
    <row r="656" spans="2:19" hidden="1" outlineLevel="1" x14ac:dyDescent="0.25">
      <c r="B656" s="58"/>
      <c r="C656" s="264">
        <v>497</v>
      </c>
      <c r="D656" s="25">
        <v>461825.68666579411</v>
      </c>
      <c r="L656" s="19"/>
      <c r="M656" s="19"/>
      <c r="R656" s="255"/>
      <c r="S656" s="255"/>
    </row>
    <row r="657" spans="2:19" hidden="1" outlineLevel="1" x14ac:dyDescent="0.25">
      <c r="B657" s="58"/>
      <c r="C657" s="264">
        <v>498</v>
      </c>
      <c r="D657" s="25">
        <v>440848.48205619422</v>
      </c>
      <c r="H657" s="255"/>
      <c r="L657" s="255"/>
      <c r="R657" s="255"/>
      <c r="S657" s="255"/>
    </row>
    <row r="658" spans="2:19" hidden="1" outlineLevel="1" x14ac:dyDescent="0.25">
      <c r="B658" s="58"/>
      <c r="C658" s="264">
        <v>499</v>
      </c>
      <c r="D658" s="25">
        <v>504629.65434914187</v>
      </c>
      <c r="H658" s="255"/>
      <c r="L658" s="255"/>
      <c r="R658" s="255"/>
      <c r="S658" s="255"/>
    </row>
    <row r="659" spans="2:19" hidden="1" outlineLevel="1" x14ac:dyDescent="0.25">
      <c r="B659" s="58"/>
      <c r="C659" s="264">
        <v>500</v>
      </c>
      <c r="D659" s="25">
        <v>517808.2899853721</v>
      </c>
      <c r="H659" s="255"/>
      <c r="L659" s="255"/>
      <c r="R659" s="255"/>
      <c r="S659" s="255"/>
    </row>
    <row r="660" spans="2:19" collapsed="1" x14ac:dyDescent="0.25">
      <c r="H660"/>
    </row>
    <row r="661" spans="2:19" x14ac:dyDescent="0.25">
      <c r="H661"/>
    </row>
    <row r="662" spans="2:19" x14ac:dyDescent="0.25">
      <c r="H662"/>
    </row>
  </sheetData>
  <sheetProtection formatCells="0" formatColumns="0" formatRows="0" insertColumns="0" insertRows="0" insertHyperlinks="0" deleteColumns="0" deleteRows="0" sort="0" autoFilter="0" pivotTables="0"/>
  <dataValidations disablePrompts="1" count="3">
    <dataValidation allowBlank="1" showInputMessage="1" showErrorMessage="1" promptTitle="Do not change the value" prompt="Change value on &quot;Sector Drivers&quot; sheet" sqref="D130 D132" xr:uid="{2BD97B21-6946-4423-A7EE-6EA27BC71058}"/>
    <dataValidation allowBlank="1" showInputMessage="1" showErrorMessage="1" promptTitle="Do not change the value" prompt="Value based on historical YoY trends" sqref="D131" xr:uid="{2803A10A-8AB3-4CA7-AEA0-AEF38F7F1520}"/>
    <dataValidation allowBlank="1" showInputMessage="1" showErrorMessage="1" promptTitle="Do not change the value" prompt="Dependencies: _x000a_LT Growth Rate, Forward P/E Ratio" sqref="D129" xr:uid="{55555286-4AF7-4562-8331-4719B441720D}"/>
  </dataValidations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5CB1146F-2AAB-4D92-9959-6392D58942B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GCO!M11:P11</xm:f>
              <xm:sqref>Q11</xm:sqref>
            </x14:sparkline>
            <x14:sparkline>
              <xm:f>GCO!M12:P12</xm:f>
              <xm:sqref>Q12</xm:sqref>
            </x14:sparkline>
            <x14:sparkline>
              <xm:f>GCO!M13:P13</xm:f>
              <xm:sqref>Q13</xm:sqref>
            </x14:sparkline>
            <x14:sparkline>
              <xm:f>GCO!M14:P14</xm:f>
              <xm:sqref>Q14</xm:sqref>
            </x14:sparkline>
            <x14:sparkline>
              <xm:f>GCO!M15:P15</xm:f>
              <xm:sqref>Q15</xm:sqref>
            </x14:sparkline>
            <x14:sparkline>
              <xm:f>GCO!M16:P16</xm:f>
              <xm:sqref>Q16</xm:sqref>
            </x14:sparkline>
            <x14:sparkline>
              <xm:f>GCO!M17:P17</xm:f>
              <xm:sqref>Q17</xm:sqref>
            </x14:sparkline>
            <x14:sparkline>
              <xm:f>GCO!M18:P18</xm:f>
              <xm:sqref>Q18</xm:sqref>
            </x14:sparkline>
            <x14:sparkline>
              <xm:f>GCO!M19:P19</xm:f>
              <xm:sqref>Q19</xm:sqref>
            </x14:sparkline>
            <x14:sparkline>
              <xm:f>GCO!M20:P20</xm:f>
              <xm:sqref>Q20</xm:sqref>
            </x14:sparkline>
            <x14:sparkline>
              <xm:f>GCO!M21:P21</xm:f>
              <xm:sqref>Q21</xm:sqref>
            </x14:sparkline>
          </x14:sparklines>
        </x14:sparklineGroup>
      </x14:sparklineGroup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98B9-1E64-4E6D-8AEA-E6C9EF75C7A0}">
  <dimension ref="A4:G201"/>
  <sheetViews>
    <sheetView topLeftCell="A94" workbookViewId="0">
      <selection activeCell="E114" sqref="E114"/>
    </sheetView>
  </sheetViews>
  <sheetFormatPr defaultColWidth="9.140625" defaultRowHeight="12.75" x14ac:dyDescent="0.2"/>
  <cols>
    <col min="1" max="1" width="50" style="19" customWidth="1"/>
    <col min="2" max="196" width="12" style="19" customWidth="1"/>
    <col min="197" max="16384" width="9.140625" style="19"/>
  </cols>
  <sheetData>
    <row r="4" spans="1:7" x14ac:dyDescent="0.2">
      <c r="A4" s="208" t="s">
        <v>335</v>
      </c>
    </row>
    <row r="5" spans="1:7" ht="20.25" x14ac:dyDescent="0.3">
      <c r="A5" s="209" t="s">
        <v>947</v>
      </c>
    </row>
    <row r="7" spans="1:7" x14ac:dyDescent="0.2">
      <c r="A7" s="210" t="s">
        <v>336</v>
      </c>
    </row>
    <row r="10" spans="1:7" x14ac:dyDescent="0.2">
      <c r="A10" s="211" t="s">
        <v>337</v>
      </c>
      <c r="B10" s="229">
        <f>DATE(YEAR(B11), MONTH(B11), DAY(B11))</f>
        <v>43862</v>
      </c>
      <c r="C10" s="229">
        <f t="shared" ref="C10:F10" si="0">DATE(YEAR(C11), MONTH(C11), DAY(C11))</f>
        <v>43498</v>
      </c>
      <c r="D10" s="229">
        <f t="shared" si="0"/>
        <v>43134</v>
      </c>
      <c r="E10" s="229">
        <f t="shared" si="0"/>
        <v>42763</v>
      </c>
      <c r="F10" s="229">
        <f t="shared" si="0"/>
        <v>42399</v>
      </c>
    </row>
    <row r="11" spans="1:7" x14ac:dyDescent="0.2">
      <c r="A11" s="212" t="s">
        <v>234</v>
      </c>
      <c r="B11" s="213" t="s">
        <v>606</v>
      </c>
      <c r="C11" s="213" t="s">
        <v>607</v>
      </c>
      <c r="D11" s="213" t="s">
        <v>608</v>
      </c>
      <c r="E11" s="213" t="s">
        <v>609</v>
      </c>
      <c r="F11" s="213" t="s">
        <v>610</v>
      </c>
      <c r="G11" s="212"/>
    </row>
    <row r="12" spans="1:7" x14ac:dyDescent="0.2">
      <c r="A12" s="212" t="s">
        <v>343</v>
      </c>
      <c r="B12" s="213" t="s">
        <v>344</v>
      </c>
      <c r="C12" s="213" t="s">
        <v>344</v>
      </c>
      <c r="D12" s="213" t="s">
        <v>344</v>
      </c>
      <c r="E12" s="213" t="s">
        <v>344</v>
      </c>
      <c r="F12" s="213" t="s">
        <v>344</v>
      </c>
      <c r="G12" s="212"/>
    </row>
    <row r="13" spans="1:7" ht="25.5" x14ac:dyDescent="0.2">
      <c r="A13" s="212" t="s">
        <v>345</v>
      </c>
      <c r="B13" s="213" t="s">
        <v>346</v>
      </c>
      <c r="C13" s="213" t="s">
        <v>346</v>
      </c>
      <c r="D13" s="213" t="s">
        <v>346</v>
      </c>
      <c r="E13" s="213" t="s">
        <v>346</v>
      </c>
      <c r="F13" s="213" t="s">
        <v>346</v>
      </c>
      <c r="G13" s="212"/>
    </row>
    <row r="14" spans="1:7" x14ac:dyDescent="0.2">
      <c r="A14" s="212" t="s">
        <v>347</v>
      </c>
      <c r="B14" s="213" t="s">
        <v>348</v>
      </c>
      <c r="C14" s="213" t="s">
        <v>348</v>
      </c>
      <c r="D14" s="213" t="s">
        <v>348</v>
      </c>
      <c r="E14" s="213" t="s">
        <v>348</v>
      </c>
      <c r="F14" s="213" t="s">
        <v>348</v>
      </c>
      <c r="G14" s="212"/>
    </row>
    <row r="15" spans="1:7" x14ac:dyDescent="0.2">
      <c r="A15" s="212" t="s">
        <v>349</v>
      </c>
      <c r="B15" s="213" t="s">
        <v>350</v>
      </c>
      <c r="C15" s="213" t="s">
        <v>350</v>
      </c>
      <c r="D15" s="213" t="s">
        <v>350</v>
      </c>
      <c r="E15" s="213" t="s">
        <v>350</v>
      </c>
      <c r="F15" s="213" t="s">
        <v>350</v>
      </c>
      <c r="G15" s="212"/>
    </row>
    <row r="16" spans="1:7" x14ac:dyDescent="0.2">
      <c r="A16" s="214" t="s">
        <v>351</v>
      </c>
      <c r="B16" s="215">
        <v>81418</v>
      </c>
      <c r="C16" s="215">
        <v>167355</v>
      </c>
      <c r="D16" s="215">
        <v>39937</v>
      </c>
      <c r="E16" s="215">
        <v>48301</v>
      </c>
      <c r="F16" s="215">
        <v>133288</v>
      </c>
      <c r="G16" s="214"/>
    </row>
    <row r="17" spans="1:7" x14ac:dyDescent="0.2">
      <c r="A17" s="214" t="s">
        <v>471</v>
      </c>
      <c r="B17" s="215">
        <v>32135</v>
      </c>
      <c r="C17" s="215">
        <v>135284</v>
      </c>
      <c r="D17" s="215">
        <v>47885</v>
      </c>
      <c r="E17" s="215">
        <v>46598</v>
      </c>
      <c r="F17" s="215">
        <v>50225</v>
      </c>
      <c r="G17" s="214"/>
    </row>
    <row r="18" spans="1:7" x14ac:dyDescent="0.2">
      <c r="A18" s="214" t="s">
        <v>962</v>
      </c>
      <c r="B18" s="215">
        <v>2940</v>
      </c>
      <c r="C18" s="215">
        <v>2894</v>
      </c>
      <c r="D18" s="215">
        <v>4593</v>
      </c>
      <c r="E18" s="215">
        <v>3073</v>
      </c>
      <c r="F18" s="215">
        <v>2960</v>
      </c>
      <c r="G18" s="214"/>
    </row>
    <row r="19" spans="1:7" x14ac:dyDescent="0.2">
      <c r="A19" s="214" t="s">
        <v>473</v>
      </c>
      <c r="B19" s="215">
        <v>29195</v>
      </c>
      <c r="C19" s="215">
        <v>132390</v>
      </c>
      <c r="D19" s="215">
        <v>43292</v>
      </c>
      <c r="E19" s="215">
        <v>43525</v>
      </c>
      <c r="F19" s="215">
        <v>47265</v>
      </c>
      <c r="G19" s="214"/>
    </row>
    <row r="20" spans="1:7" x14ac:dyDescent="0.2">
      <c r="A20" s="214" t="s">
        <v>963</v>
      </c>
      <c r="B20" s="131">
        <v>0</v>
      </c>
      <c r="C20" s="131">
        <v>0</v>
      </c>
      <c r="D20" s="131">
        <v>0</v>
      </c>
      <c r="E20" s="215">
        <v>389</v>
      </c>
      <c r="F20" s="215">
        <v>469</v>
      </c>
      <c r="G20" s="214"/>
    </row>
    <row r="21" spans="1:7" x14ac:dyDescent="0.2">
      <c r="A21" s="214" t="s">
        <v>964</v>
      </c>
      <c r="B21" s="215">
        <v>34271</v>
      </c>
      <c r="C21" s="215">
        <v>45679</v>
      </c>
      <c r="D21" s="215">
        <v>52924</v>
      </c>
      <c r="E21" s="215">
        <v>61575</v>
      </c>
      <c r="F21" s="215">
        <v>58773</v>
      </c>
      <c r="G21" s="214"/>
    </row>
    <row r="22" spans="1:7" x14ac:dyDescent="0.2">
      <c r="A22" s="214" t="s">
        <v>965</v>
      </c>
      <c r="B22" s="215">
        <v>330998</v>
      </c>
      <c r="C22" s="215">
        <v>320988</v>
      </c>
      <c r="D22" s="215">
        <v>489701</v>
      </c>
      <c r="E22" s="215">
        <v>501713</v>
      </c>
      <c r="F22" s="215">
        <v>470516</v>
      </c>
      <c r="G22" s="214"/>
    </row>
    <row r="23" spans="1:7" x14ac:dyDescent="0.2">
      <c r="A23" s="214" t="s">
        <v>810</v>
      </c>
      <c r="B23" s="215">
        <v>365269</v>
      </c>
      <c r="C23" s="215">
        <v>366667</v>
      </c>
      <c r="D23" s="215">
        <v>542625</v>
      </c>
      <c r="E23" s="215">
        <v>563677</v>
      </c>
      <c r="F23" s="215">
        <v>529758</v>
      </c>
      <c r="G23" s="214"/>
    </row>
    <row r="24" spans="1:7" x14ac:dyDescent="0.2">
      <c r="A24" s="214" t="s">
        <v>534</v>
      </c>
      <c r="B24" s="131">
        <v>0</v>
      </c>
      <c r="C24" s="131">
        <v>0</v>
      </c>
      <c r="D24" s="131">
        <v>0</v>
      </c>
      <c r="E24" s="215">
        <v>21194</v>
      </c>
      <c r="F24" s="215">
        <v>28965</v>
      </c>
      <c r="G24" s="214"/>
    </row>
    <row r="25" spans="1:7" x14ac:dyDescent="0.2">
      <c r="A25" s="214" t="s">
        <v>966</v>
      </c>
      <c r="B25" s="215">
        <v>32301</v>
      </c>
      <c r="C25" s="215">
        <v>64634</v>
      </c>
      <c r="D25" s="215">
        <v>67234</v>
      </c>
      <c r="E25" s="215">
        <v>61470</v>
      </c>
      <c r="F25" s="215">
        <v>60810</v>
      </c>
      <c r="G25" s="214"/>
    </row>
    <row r="26" spans="1:7" x14ac:dyDescent="0.2">
      <c r="A26" s="214" t="s">
        <v>596</v>
      </c>
      <c r="B26" s="215">
        <v>508183</v>
      </c>
      <c r="C26" s="215">
        <v>731046</v>
      </c>
      <c r="D26" s="215">
        <v>693088</v>
      </c>
      <c r="E26" s="215">
        <v>738167</v>
      </c>
      <c r="F26" s="215">
        <v>800086</v>
      </c>
      <c r="G26" s="214"/>
    </row>
    <row r="27" spans="1:7" x14ac:dyDescent="0.2">
      <c r="A27" s="214" t="s">
        <v>480</v>
      </c>
      <c r="B27" s="215">
        <v>7360</v>
      </c>
      <c r="C27" s="215">
        <v>7953</v>
      </c>
      <c r="D27" s="215">
        <v>8065</v>
      </c>
      <c r="E27" s="215">
        <v>7773</v>
      </c>
      <c r="F27" s="215">
        <v>8038</v>
      </c>
      <c r="G27" s="214"/>
    </row>
    <row r="28" spans="1:7" x14ac:dyDescent="0.2">
      <c r="A28" s="214" t="s">
        <v>967</v>
      </c>
      <c r="B28" s="215">
        <v>63493</v>
      </c>
      <c r="C28" s="215">
        <v>82621</v>
      </c>
      <c r="D28" s="215">
        <v>79587</v>
      </c>
      <c r="E28" s="215">
        <v>52673</v>
      </c>
      <c r="F28" s="215">
        <v>51768</v>
      </c>
      <c r="G28" s="214"/>
    </row>
    <row r="29" spans="1:7" x14ac:dyDescent="0.2">
      <c r="A29" s="214" t="s">
        <v>968</v>
      </c>
      <c r="B29" s="215">
        <v>140503</v>
      </c>
      <c r="C29" s="215">
        <v>138147</v>
      </c>
      <c r="D29" s="215">
        <v>213335</v>
      </c>
      <c r="E29" s="215">
        <v>179926</v>
      </c>
      <c r="F29" s="215">
        <v>183985</v>
      </c>
      <c r="G29" s="214"/>
    </row>
    <row r="30" spans="1:7" x14ac:dyDescent="0.2">
      <c r="A30" s="214" t="s">
        <v>727</v>
      </c>
      <c r="B30" s="215">
        <v>128542</v>
      </c>
      <c r="C30" s="215">
        <v>129625</v>
      </c>
      <c r="D30" s="215">
        <v>179008</v>
      </c>
      <c r="E30" s="215">
        <v>211833</v>
      </c>
      <c r="F30" s="215">
        <v>209337</v>
      </c>
      <c r="G30" s="214"/>
    </row>
    <row r="31" spans="1:7" x14ac:dyDescent="0.2">
      <c r="A31" s="214" t="s">
        <v>487</v>
      </c>
      <c r="B31" s="215">
        <v>9593</v>
      </c>
      <c r="C31" s="215">
        <v>5920</v>
      </c>
      <c r="D31" s="215">
        <v>33625</v>
      </c>
      <c r="E31" s="215">
        <v>33660</v>
      </c>
      <c r="F31" s="215">
        <v>16190</v>
      </c>
      <c r="G31" s="214"/>
    </row>
    <row r="32" spans="1:7" x14ac:dyDescent="0.2">
      <c r="A32" s="214" t="s">
        <v>969</v>
      </c>
      <c r="B32" s="215">
        <v>342592</v>
      </c>
      <c r="C32" s="215">
        <v>341134</v>
      </c>
      <c r="D32" s="215">
        <v>440719</v>
      </c>
      <c r="E32" s="215">
        <v>366186</v>
      </c>
      <c r="F32" s="215">
        <v>359591</v>
      </c>
      <c r="G32" s="214"/>
    </row>
    <row r="33" spans="1:7" x14ac:dyDescent="0.2">
      <c r="A33" s="214" t="s">
        <v>970</v>
      </c>
      <c r="B33" s="215">
        <v>692083</v>
      </c>
      <c r="C33" s="215">
        <v>705400</v>
      </c>
      <c r="D33" s="215">
        <v>954339</v>
      </c>
      <c r="E33" s="215">
        <v>852051</v>
      </c>
      <c r="F33" s="215">
        <v>828909</v>
      </c>
      <c r="G33" s="214"/>
    </row>
    <row r="34" spans="1:7" x14ac:dyDescent="0.2">
      <c r="A34" s="214" t="s">
        <v>971</v>
      </c>
      <c r="B34" s="215">
        <v>453763</v>
      </c>
      <c r="C34" s="215">
        <v>428025</v>
      </c>
      <c r="D34" s="215">
        <v>571710</v>
      </c>
      <c r="E34" s="215">
        <v>521440</v>
      </c>
      <c r="F34" s="215">
        <v>505581</v>
      </c>
      <c r="G34" s="214"/>
    </row>
    <row r="35" spans="1:7" x14ac:dyDescent="0.2">
      <c r="A35" s="214" t="s">
        <v>621</v>
      </c>
      <c r="B35" s="215">
        <v>238320</v>
      </c>
      <c r="C35" s="215">
        <v>277375</v>
      </c>
      <c r="D35" s="215">
        <v>382629</v>
      </c>
      <c r="E35" s="215">
        <v>330611</v>
      </c>
      <c r="F35" s="215">
        <v>323328</v>
      </c>
      <c r="G35" s="214"/>
    </row>
    <row r="36" spans="1:7" x14ac:dyDescent="0.2">
      <c r="A36" s="214" t="s">
        <v>534</v>
      </c>
      <c r="B36" s="215">
        <v>19475</v>
      </c>
      <c r="C36" s="215">
        <v>21335</v>
      </c>
      <c r="D36" s="215">
        <v>25077</v>
      </c>
      <c r="E36" s="215">
        <v>85</v>
      </c>
      <c r="F36" s="215">
        <v>959</v>
      </c>
      <c r="G36" s="214"/>
    </row>
    <row r="37" spans="1:7" x14ac:dyDescent="0.2">
      <c r="A37" s="214" t="s">
        <v>972</v>
      </c>
      <c r="B37" s="215">
        <v>735044</v>
      </c>
      <c r="C37" s="131">
        <v>0</v>
      </c>
      <c r="D37" s="131">
        <v>0</v>
      </c>
      <c r="E37" s="131">
        <v>0</v>
      </c>
      <c r="F37" s="131">
        <v>0</v>
      </c>
      <c r="G37" s="214"/>
    </row>
    <row r="38" spans="1:7" x14ac:dyDescent="0.2">
      <c r="A38" s="214" t="s">
        <v>277</v>
      </c>
      <c r="B38" s="215">
        <v>122184</v>
      </c>
      <c r="C38" s="215">
        <v>93081</v>
      </c>
      <c r="D38" s="215">
        <v>100308</v>
      </c>
      <c r="E38" s="215">
        <v>271222</v>
      </c>
      <c r="F38" s="215">
        <v>281385</v>
      </c>
      <c r="G38" s="214"/>
    </row>
    <row r="39" spans="1:7" x14ac:dyDescent="0.2">
      <c r="A39" s="214" t="s">
        <v>973</v>
      </c>
      <c r="B39" s="131">
        <v>0</v>
      </c>
      <c r="C39" s="131">
        <v>0</v>
      </c>
      <c r="D39" s="215">
        <v>93491</v>
      </c>
      <c r="E39" s="215">
        <v>89901</v>
      </c>
      <c r="F39" s="215">
        <v>91779</v>
      </c>
      <c r="G39" s="214"/>
    </row>
    <row r="40" spans="1:7" x14ac:dyDescent="0.2">
      <c r="A40" s="214" t="s">
        <v>998</v>
      </c>
      <c r="B40" s="131">
        <v>0</v>
      </c>
      <c r="C40" s="131">
        <v>0</v>
      </c>
      <c r="D40" s="215">
        <v>5593</v>
      </c>
      <c r="E40" s="215">
        <v>5574</v>
      </c>
      <c r="F40" s="215">
        <v>5039</v>
      </c>
      <c r="G40" s="214"/>
    </row>
    <row r="41" spans="1:7" x14ac:dyDescent="0.2">
      <c r="A41" s="214" t="s">
        <v>975</v>
      </c>
      <c r="B41" s="215">
        <v>31023</v>
      </c>
      <c r="C41" s="215">
        <v>30904</v>
      </c>
      <c r="D41" s="215">
        <v>87898</v>
      </c>
      <c r="E41" s="215">
        <v>84327</v>
      </c>
      <c r="F41" s="215">
        <v>86740</v>
      </c>
      <c r="G41" s="214"/>
    </row>
    <row r="42" spans="1:7" x14ac:dyDescent="0.2">
      <c r="A42" s="214" t="s">
        <v>976</v>
      </c>
      <c r="B42" s="215">
        <v>7329</v>
      </c>
      <c r="C42" s="215">
        <v>5623</v>
      </c>
      <c r="D42" s="215">
        <v>19233</v>
      </c>
      <c r="E42" s="215">
        <v>18592</v>
      </c>
      <c r="F42" s="215">
        <v>19516</v>
      </c>
      <c r="G42" s="214"/>
    </row>
    <row r="43" spans="1:7" x14ac:dyDescent="0.2">
      <c r="A43" s="214" t="s">
        <v>998</v>
      </c>
      <c r="B43" s="215">
        <v>1988</v>
      </c>
      <c r="C43" s="215">
        <v>4680</v>
      </c>
      <c r="D43" s="215">
        <v>17439</v>
      </c>
      <c r="E43" s="215">
        <v>16200</v>
      </c>
      <c r="F43" s="215">
        <v>15947</v>
      </c>
      <c r="G43" s="214"/>
    </row>
    <row r="44" spans="1:7" x14ac:dyDescent="0.2">
      <c r="A44" s="214" t="s">
        <v>490</v>
      </c>
      <c r="B44" s="215">
        <v>5341</v>
      </c>
      <c r="C44" s="215">
        <v>943</v>
      </c>
      <c r="D44" s="215">
        <v>1794</v>
      </c>
      <c r="E44" s="215">
        <v>2392</v>
      </c>
      <c r="F44" s="215">
        <v>3569</v>
      </c>
      <c r="G44" s="214"/>
    </row>
    <row r="45" spans="1:7" x14ac:dyDescent="0.2">
      <c r="A45" s="214" t="s">
        <v>978</v>
      </c>
      <c r="B45" s="215">
        <v>20908</v>
      </c>
      <c r="C45" s="215">
        <v>26397</v>
      </c>
      <c r="D45" s="215">
        <v>24559</v>
      </c>
      <c r="E45" s="215">
        <v>22102</v>
      </c>
      <c r="F45" s="215">
        <v>45416</v>
      </c>
      <c r="G45" s="214"/>
    </row>
    <row r="46" spans="1:7" x14ac:dyDescent="0.2">
      <c r="A46" s="214" t="s">
        <v>279</v>
      </c>
      <c r="B46" s="215">
        <v>1680478</v>
      </c>
      <c r="C46" s="215">
        <v>1181081</v>
      </c>
      <c r="D46" s="215">
        <v>1315353</v>
      </c>
      <c r="E46" s="215">
        <v>1448906</v>
      </c>
      <c r="F46" s="215">
        <v>1541483</v>
      </c>
      <c r="G46" s="214"/>
    </row>
    <row r="47" spans="1:7" x14ac:dyDescent="0.2">
      <c r="A47" s="214" t="s">
        <v>281</v>
      </c>
      <c r="B47" s="215">
        <v>135784</v>
      </c>
      <c r="C47" s="215">
        <v>158603</v>
      </c>
      <c r="D47" s="215">
        <v>140962</v>
      </c>
      <c r="E47" s="215">
        <v>170751</v>
      </c>
      <c r="F47" s="215">
        <v>154241</v>
      </c>
      <c r="G47" s="214"/>
    </row>
    <row r="48" spans="1:7" x14ac:dyDescent="0.2">
      <c r="A48" s="214" t="s">
        <v>979</v>
      </c>
      <c r="B48" s="215">
        <v>31579</v>
      </c>
      <c r="C48" s="215">
        <v>43246</v>
      </c>
      <c r="D48" s="215">
        <v>20616</v>
      </c>
      <c r="E48" s="215">
        <v>31128</v>
      </c>
      <c r="F48" s="215">
        <v>23666</v>
      </c>
      <c r="G48" s="214"/>
    </row>
    <row r="49" spans="1:7" x14ac:dyDescent="0.2">
      <c r="A49" s="214" t="s">
        <v>980</v>
      </c>
      <c r="B49" s="215">
        <v>11583</v>
      </c>
      <c r="C49" s="215">
        <v>17389</v>
      </c>
      <c r="D49" s="215">
        <v>16114</v>
      </c>
      <c r="E49" s="215">
        <v>23101</v>
      </c>
      <c r="F49" s="215">
        <v>24508</v>
      </c>
      <c r="G49" s="214"/>
    </row>
    <row r="50" spans="1:7" x14ac:dyDescent="0.2">
      <c r="A50" s="214" t="s">
        <v>637</v>
      </c>
      <c r="B50" s="215">
        <v>190</v>
      </c>
      <c r="C50" s="215">
        <v>2133</v>
      </c>
      <c r="D50" s="215">
        <v>1488</v>
      </c>
      <c r="E50" s="215">
        <v>7568</v>
      </c>
      <c r="F50" s="215">
        <v>16349</v>
      </c>
      <c r="G50" s="214"/>
    </row>
    <row r="51" spans="1:7" x14ac:dyDescent="0.2">
      <c r="A51" s="214" t="s">
        <v>999</v>
      </c>
      <c r="B51" s="131">
        <v>0</v>
      </c>
      <c r="C51" s="215">
        <v>8992</v>
      </c>
      <c r="D51" s="215">
        <v>1766</v>
      </c>
      <c r="E51" s="215">
        <v>9175</v>
      </c>
      <c r="F51" s="215">
        <v>14182</v>
      </c>
      <c r="G51" s="214"/>
    </row>
    <row r="52" spans="1:7" x14ac:dyDescent="0.2">
      <c r="A52" s="214" t="s">
        <v>1000</v>
      </c>
      <c r="B52" s="215">
        <v>142695</v>
      </c>
      <c r="C52" s="131">
        <v>0</v>
      </c>
      <c r="D52" s="131">
        <v>0</v>
      </c>
      <c r="E52" s="131">
        <v>0</v>
      </c>
      <c r="F52" s="131">
        <v>0</v>
      </c>
      <c r="G52" s="214"/>
    </row>
    <row r="53" spans="1:7" x14ac:dyDescent="0.2">
      <c r="A53" s="214" t="s">
        <v>983</v>
      </c>
      <c r="B53" s="215">
        <v>39609</v>
      </c>
      <c r="C53" s="215">
        <v>45313</v>
      </c>
      <c r="D53" s="215">
        <v>72220</v>
      </c>
      <c r="E53" s="215">
        <v>64333</v>
      </c>
      <c r="F53" s="215">
        <v>79282</v>
      </c>
      <c r="G53" s="214"/>
    </row>
    <row r="54" spans="1:7" x14ac:dyDescent="0.2">
      <c r="A54" s="214" t="s">
        <v>984</v>
      </c>
      <c r="B54" s="215">
        <v>495</v>
      </c>
      <c r="C54" s="215">
        <v>553</v>
      </c>
      <c r="D54" s="215">
        <v>1902</v>
      </c>
      <c r="E54" s="215">
        <v>3330</v>
      </c>
      <c r="F54" s="215">
        <v>11389</v>
      </c>
      <c r="G54" s="214"/>
    </row>
    <row r="55" spans="1:7" x14ac:dyDescent="0.2">
      <c r="A55" s="214" t="s">
        <v>598</v>
      </c>
      <c r="B55" s="215">
        <v>361935</v>
      </c>
      <c r="C55" s="215">
        <v>276229</v>
      </c>
      <c r="D55" s="215">
        <v>255068</v>
      </c>
      <c r="E55" s="215">
        <v>309386</v>
      </c>
      <c r="F55" s="215">
        <v>323617</v>
      </c>
      <c r="G55" s="214"/>
    </row>
    <row r="56" spans="1:7" x14ac:dyDescent="0.2">
      <c r="A56" s="214" t="s">
        <v>1001</v>
      </c>
      <c r="B56" s="215">
        <v>14393</v>
      </c>
      <c r="C56" s="215">
        <v>56773</v>
      </c>
      <c r="D56" s="215">
        <v>69372</v>
      </c>
      <c r="E56" s="215">
        <v>49879</v>
      </c>
      <c r="F56" s="215">
        <v>58344</v>
      </c>
      <c r="G56" s="214"/>
    </row>
    <row r="57" spans="1:7" x14ac:dyDescent="0.2">
      <c r="A57" s="214" t="s">
        <v>1002</v>
      </c>
      <c r="B57" s="131">
        <v>0</v>
      </c>
      <c r="C57" s="215">
        <v>8992</v>
      </c>
      <c r="D57" s="215">
        <v>11479</v>
      </c>
      <c r="E57" s="215">
        <v>19345</v>
      </c>
      <c r="F57" s="215">
        <v>28896</v>
      </c>
      <c r="G57" s="214"/>
    </row>
    <row r="58" spans="1:7" x14ac:dyDescent="0.2">
      <c r="A58" s="214" t="s">
        <v>986</v>
      </c>
      <c r="B58" s="131">
        <v>0</v>
      </c>
      <c r="C58" s="131">
        <v>0</v>
      </c>
      <c r="D58" s="215">
        <v>7594</v>
      </c>
      <c r="E58" s="215">
        <v>13796</v>
      </c>
      <c r="F58" s="215">
        <v>24818</v>
      </c>
      <c r="G58" s="214"/>
    </row>
    <row r="59" spans="1:7" x14ac:dyDescent="0.2">
      <c r="A59" s="214" t="s">
        <v>1003</v>
      </c>
      <c r="B59" s="131">
        <v>0</v>
      </c>
      <c r="C59" s="215">
        <v>22</v>
      </c>
      <c r="D59" s="215">
        <v>60</v>
      </c>
      <c r="E59" s="215">
        <v>115</v>
      </c>
      <c r="F59" s="131">
        <v>0</v>
      </c>
      <c r="G59" s="214"/>
    </row>
    <row r="60" spans="1:7" x14ac:dyDescent="0.2">
      <c r="A60" s="214" t="s">
        <v>750</v>
      </c>
      <c r="B60" s="215">
        <v>14393</v>
      </c>
      <c r="C60" s="215">
        <v>65743</v>
      </c>
      <c r="D60" s="215">
        <v>88385</v>
      </c>
      <c r="E60" s="215">
        <v>82905</v>
      </c>
      <c r="F60" s="215">
        <v>112058</v>
      </c>
      <c r="G60" s="214"/>
    </row>
    <row r="61" spans="1:7" x14ac:dyDescent="0.2">
      <c r="A61" s="214" t="s">
        <v>987</v>
      </c>
      <c r="B61" s="131">
        <v>0</v>
      </c>
      <c r="C61" s="215">
        <v>8992</v>
      </c>
      <c r="D61" s="215">
        <v>1766</v>
      </c>
      <c r="E61" s="215">
        <v>9175</v>
      </c>
      <c r="F61" s="215">
        <v>14182</v>
      </c>
      <c r="G61" s="214"/>
    </row>
    <row r="62" spans="1:7" x14ac:dyDescent="0.2">
      <c r="A62" s="214" t="s">
        <v>1004</v>
      </c>
      <c r="B62" s="215">
        <v>14393</v>
      </c>
      <c r="C62" s="215">
        <v>56751</v>
      </c>
      <c r="D62" s="215">
        <v>86619</v>
      </c>
      <c r="E62" s="215">
        <v>73730</v>
      </c>
      <c r="F62" s="215">
        <v>97876</v>
      </c>
      <c r="G62" s="214"/>
    </row>
    <row r="63" spans="1:7" x14ac:dyDescent="0.2">
      <c r="A63" s="214" t="s">
        <v>988</v>
      </c>
      <c r="B63" s="215">
        <v>647949</v>
      </c>
      <c r="C63" s="131">
        <v>0</v>
      </c>
      <c r="D63" s="131">
        <v>0</v>
      </c>
      <c r="E63" s="131">
        <v>0</v>
      </c>
      <c r="F63" s="131">
        <v>0</v>
      </c>
      <c r="G63" s="214"/>
    </row>
    <row r="64" spans="1:7" x14ac:dyDescent="0.2">
      <c r="A64" s="214" t="s">
        <v>989</v>
      </c>
      <c r="B64" s="131">
        <v>0</v>
      </c>
      <c r="C64" s="131">
        <v>0</v>
      </c>
      <c r="D64" s="131">
        <v>0</v>
      </c>
      <c r="E64" s="215">
        <v>6265</v>
      </c>
      <c r="F64" s="215">
        <v>9957</v>
      </c>
      <c r="G64" s="214"/>
    </row>
    <row r="65" spans="1:7" x14ac:dyDescent="0.2">
      <c r="A65" s="214" t="s">
        <v>990</v>
      </c>
      <c r="B65" s="131">
        <v>0</v>
      </c>
      <c r="C65" s="215">
        <v>108704</v>
      </c>
      <c r="D65" s="215">
        <v>141255</v>
      </c>
      <c r="E65" s="215">
        <v>135291</v>
      </c>
      <c r="F65" s="215">
        <v>149020</v>
      </c>
      <c r="G65" s="214"/>
    </row>
    <row r="66" spans="1:7" x14ac:dyDescent="0.2">
      <c r="A66" s="214" t="s">
        <v>758</v>
      </c>
      <c r="B66" s="215">
        <v>35177</v>
      </c>
      <c r="C66" s="131">
        <v>0</v>
      </c>
      <c r="D66" s="131">
        <v>0</v>
      </c>
      <c r="E66" s="131">
        <v>0</v>
      </c>
      <c r="F66" s="131">
        <v>0</v>
      </c>
      <c r="G66" s="214"/>
    </row>
    <row r="67" spans="1:7" x14ac:dyDescent="0.2">
      <c r="A67" s="214" t="s">
        <v>984</v>
      </c>
      <c r="B67" s="215">
        <v>1681</v>
      </c>
      <c r="C67" s="215">
        <v>1846</v>
      </c>
      <c r="D67" s="215">
        <v>1707</v>
      </c>
      <c r="E67" s="215">
        <v>1713</v>
      </c>
      <c r="F67" s="215">
        <v>4230</v>
      </c>
      <c r="G67" s="214"/>
    </row>
    <row r="68" spans="1:7" x14ac:dyDescent="0.2">
      <c r="A68" s="214" t="s">
        <v>297</v>
      </c>
      <c r="B68" s="215">
        <v>1061135</v>
      </c>
      <c r="C68" s="215">
        <v>443530</v>
      </c>
      <c r="D68" s="215">
        <v>484649</v>
      </c>
      <c r="E68" s="215">
        <v>526385</v>
      </c>
      <c r="F68" s="215">
        <v>584700</v>
      </c>
      <c r="G68" s="214"/>
    </row>
    <row r="69" spans="1:7" x14ac:dyDescent="0.2">
      <c r="A69" s="214" t="s">
        <v>991</v>
      </c>
      <c r="B69" s="215">
        <v>1009</v>
      </c>
      <c r="C69" s="215">
        <v>1060</v>
      </c>
      <c r="D69" s="215">
        <v>1052</v>
      </c>
      <c r="E69" s="215">
        <v>1060</v>
      </c>
      <c r="F69" s="215">
        <v>1077</v>
      </c>
      <c r="G69" s="214"/>
    </row>
    <row r="70" spans="1:7" x14ac:dyDescent="0.2">
      <c r="A70" s="214" t="s">
        <v>463</v>
      </c>
      <c r="B70" s="215">
        <v>15186</v>
      </c>
      <c r="C70" s="215">
        <v>19591</v>
      </c>
      <c r="D70" s="215">
        <v>20392</v>
      </c>
      <c r="E70" s="215">
        <v>20354</v>
      </c>
      <c r="F70" s="215">
        <v>22323</v>
      </c>
      <c r="G70" s="214"/>
    </row>
    <row r="71" spans="1:7" x14ac:dyDescent="0.2">
      <c r="A71" s="214" t="s">
        <v>300</v>
      </c>
      <c r="B71" s="215">
        <v>274101</v>
      </c>
      <c r="C71" s="215">
        <v>264138</v>
      </c>
      <c r="D71" s="215">
        <v>250877</v>
      </c>
      <c r="E71" s="215">
        <v>237677</v>
      </c>
      <c r="F71" s="215">
        <v>224004</v>
      </c>
      <c r="G71" s="214"/>
    </row>
    <row r="72" spans="1:7" x14ac:dyDescent="0.2">
      <c r="A72" s="214" t="s">
        <v>301</v>
      </c>
      <c r="B72" s="215">
        <v>378572</v>
      </c>
      <c r="C72" s="215">
        <v>508555</v>
      </c>
      <c r="D72" s="215">
        <v>603902</v>
      </c>
      <c r="E72" s="215">
        <v>731111</v>
      </c>
      <c r="F72" s="215">
        <v>768222</v>
      </c>
      <c r="G72" s="214"/>
    </row>
    <row r="73" spans="1:7" x14ac:dyDescent="0.2">
      <c r="A73" s="214" t="s">
        <v>992</v>
      </c>
      <c r="B73" s="131">
        <v>0</v>
      </c>
      <c r="C73" s="215">
        <v>33752</v>
      </c>
      <c r="D73" s="215">
        <v>20808</v>
      </c>
      <c r="E73" s="215">
        <v>40329</v>
      </c>
      <c r="F73" s="215">
        <v>28706</v>
      </c>
      <c r="G73" s="214"/>
    </row>
    <row r="74" spans="1:7" x14ac:dyDescent="0.2">
      <c r="A74" s="214" t="s">
        <v>1005</v>
      </c>
      <c r="B74" s="131">
        <v>0</v>
      </c>
      <c r="C74" s="215">
        <v>4184</v>
      </c>
      <c r="D74" s="215">
        <v>8384</v>
      </c>
      <c r="E74" s="215">
        <v>10963</v>
      </c>
      <c r="F74" s="215">
        <v>13907</v>
      </c>
      <c r="G74" s="214"/>
    </row>
    <row r="75" spans="1:7" x14ac:dyDescent="0.2">
      <c r="A75" s="214" t="s">
        <v>465</v>
      </c>
      <c r="B75" s="215">
        <v>31668</v>
      </c>
      <c r="C75" s="215">
        <v>37936</v>
      </c>
      <c r="D75" s="215">
        <v>29192</v>
      </c>
      <c r="E75" s="215">
        <v>51292</v>
      </c>
      <c r="F75" s="215">
        <v>42613</v>
      </c>
      <c r="G75" s="214"/>
    </row>
    <row r="76" spans="1:7" x14ac:dyDescent="0.2">
      <c r="A76" s="214" t="s">
        <v>994</v>
      </c>
      <c r="B76" s="215">
        <v>17857</v>
      </c>
      <c r="C76" s="215">
        <v>17857</v>
      </c>
      <c r="D76" s="215">
        <v>17857</v>
      </c>
      <c r="E76" s="215">
        <v>17857</v>
      </c>
      <c r="F76" s="215">
        <v>17857</v>
      </c>
      <c r="G76" s="214"/>
    </row>
    <row r="77" spans="1:7" x14ac:dyDescent="0.2">
      <c r="A77" s="214" t="s">
        <v>995</v>
      </c>
      <c r="B77" s="215">
        <v>619343</v>
      </c>
      <c r="C77" s="215">
        <v>737551</v>
      </c>
      <c r="D77" s="215">
        <v>829174</v>
      </c>
      <c r="E77" s="215">
        <v>921053</v>
      </c>
      <c r="F77" s="215">
        <v>955156</v>
      </c>
      <c r="G77" s="214"/>
    </row>
    <row r="78" spans="1:7" x14ac:dyDescent="0.2">
      <c r="A78" s="214" t="s">
        <v>996</v>
      </c>
      <c r="B78" s="131">
        <v>0</v>
      </c>
      <c r="C78" s="131">
        <v>0</v>
      </c>
      <c r="D78" s="215">
        <v>1530</v>
      </c>
      <c r="E78" s="215">
        <v>1468</v>
      </c>
      <c r="F78" s="215">
        <v>1627</v>
      </c>
      <c r="G78" s="214"/>
    </row>
    <row r="79" spans="1:7" x14ac:dyDescent="0.2">
      <c r="A79" s="214" t="s">
        <v>997</v>
      </c>
      <c r="B79" s="215">
        <v>619343</v>
      </c>
      <c r="C79" s="215">
        <v>737551</v>
      </c>
      <c r="D79" s="215">
        <v>830704</v>
      </c>
      <c r="E79" s="215">
        <v>922521</v>
      </c>
      <c r="F79" s="215">
        <v>956783</v>
      </c>
      <c r="G79" s="214"/>
    </row>
    <row r="81" spans="1:7" x14ac:dyDescent="0.2">
      <c r="A81" s="211" t="s">
        <v>356</v>
      </c>
    </row>
    <row r="82" spans="1:7" x14ac:dyDescent="0.2">
      <c r="A82" s="212" t="s">
        <v>234</v>
      </c>
      <c r="B82" s="213" t="s">
        <v>606</v>
      </c>
      <c r="C82" s="213" t="s">
        <v>607</v>
      </c>
      <c r="D82" s="213" t="s">
        <v>608</v>
      </c>
      <c r="E82" s="213" t="s">
        <v>609</v>
      </c>
      <c r="F82" s="213" t="s">
        <v>610</v>
      </c>
      <c r="G82" s="212"/>
    </row>
    <row r="83" spans="1:7" x14ac:dyDescent="0.2">
      <c r="A83" s="212" t="s">
        <v>343</v>
      </c>
      <c r="B83" s="213" t="s">
        <v>344</v>
      </c>
      <c r="C83" s="213" t="s">
        <v>344</v>
      </c>
      <c r="D83" s="213" t="s">
        <v>344</v>
      </c>
      <c r="E83" s="213" t="s">
        <v>344</v>
      </c>
      <c r="F83" s="213" t="s">
        <v>344</v>
      </c>
      <c r="G83" s="212"/>
    </row>
    <row r="84" spans="1:7" ht="25.5" x14ac:dyDescent="0.2">
      <c r="A84" s="212" t="s">
        <v>345</v>
      </c>
      <c r="B84" s="213" t="s">
        <v>346</v>
      </c>
      <c r="C84" s="213" t="s">
        <v>346</v>
      </c>
      <c r="D84" s="213" t="s">
        <v>346</v>
      </c>
      <c r="E84" s="213" t="s">
        <v>346</v>
      </c>
      <c r="F84" s="213" t="s">
        <v>346</v>
      </c>
      <c r="G84" s="212"/>
    </row>
    <row r="85" spans="1:7" x14ac:dyDescent="0.2">
      <c r="A85" s="212" t="s">
        <v>347</v>
      </c>
      <c r="B85" s="213" t="s">
        <v>348</v>
      </c>
      <c r="C85" s="213" t="s">
        <v>348</v>
      </c>
      <c r="D85" s="213" t="s">
        <v>348</v>
      </c>
      <c r="E85" s="213" t="s">
        <v>348</v>
      </c>
      <c r="F85" s="213" t="s">
        <v>348</v>
      </c>
      <c r="G85" s="212"/>
    </row>
    <row r="86" spans="1:7" x14ac:dyDescent="0.2">
      <c r="A86" s="212" t="s">
        <v>349</v>
      </c>
      <c r="B86" s="213" t="s">
        <v>350</v>
      </c>
      <c r="C86" s="213" t="s">
        <v>350</v>
      </c>
      <c r="D86" s="213" t="s">
        <v>350</v>
      </c>
      <c r="E86" s="213" t="s">
        <v>350</v>
      </c>
      <c r="F86" s="213" t="s">
        <v>350</v>
      </c>
      <c r="G86" s="212"/>
    </row>
    <row r="87" spans="1:7" x14ac:dyDescent="0.2">
      <c r="A87" s="214" t="s">
        <v>846</v>
      </c>
      <c r="B87" s="215">
        <v>2197066</v>
      </c>
      <c r="C87" s="215">
        <v>2188553</v>
      </c>
      <c r="D87" s="215">
        <v>2907016</v>
      </c>
      <c r="E87" s="215">
        <v>2868341</v>
      </c>
      <c r="F87" s="215">
        <v>3022234</v>
      </c>
      <c r="G87" s="214"/>
    </row>
    <row r="88" spans="1:7" x14ac:dyDescent="0.2">
      <c r="A88" s="214" t="s">
        <v>949</v>
      </c>
      <c r="B88" s="215">
        <v>1133951</v>
      </c>
      <c r="C88" s="215">
        <v>1141497</v>
      </c>
      <c r="D88" s="215">
        <v>1490894</v>
      </c>
      <c r="E88" s="215">
        <v>1450815</v>
      </c>
      <c r="F88" s="215">
        <v>1578768</v>
      </c>
      <c r="G88" s="214"/>
    </row>
    <row r="89" spans="1:7" x14ac:dyDescent="0.2">
      <c r="A89" s="214" t="s">
        <v>950</v>
      </c>
      <c r="B89" s="215">
        <v>1063115</v>
      </c>
      <c r="C89" s="131">
        <v>0</v>
      </c>
      <c r="D89" s="131">
        <v>0</v>
      </c>
      <c r="E89" s="131">
        <v>0</v>
      </c>
      <c r="F89" s="131">
        <v>0</v>
      </c>
      <c r="G89" s="214"/>
    </row>
    <row r="90" spans="1:7" x14ac:dyDescent="0.2">
      <c r="A90" s="214" t="s">
        <v>951</v>
      </c>
      <c r="B90" s="215">
        <v>966423</v>
      </c>
      <c r="C90" s="215">
        <v>962076</v>
      </c>
      <c r="D90" s="215">
        <v>1321319</v>
      </c>
      <c r="E90" s="215">
        <v>1276368</v>
      </c>
      <c r="F90" s="215">
        <v>1284322</v>
      </c>
      <c r="G90" s="214"/>
    </row>
    <row r="91" spans="1:7" x14ac:dyDescent="0.2">
      <c r="A91" s="214" t="s">
        <v>952</v>
      </c>
      <c r="B91" s="131">
        <v>0</v>
      </c>
      <c r="C91" s="131">
        <v>0</v>
      </c>
      <c r="D91" s="215">
        <v>182211</v>
      </c>
      <c r="E91" s="131">
        <v>0</v>
      </c>
      <c r="F91" s="131">
        <v>0</v>
      </c>
      <c r="G91" s="214"/>
    </row>
    <row r="92" spans="1:7" x14ac:dyDescent="0.2">
      <c r="A92" s="214" t="s">
        <v>953</v>
      </c>
      <c r="B92" s="215">
        <v>13374</v>
      </c>
      <c r="C92" s="215">
        <v>3163</v>
      </c>
      <c r="D92" s="215">
        <v>8841</v>
      </c>
      <c r="E92" s="215">
        <v>802</v>
      </c>
      <c r="F92" s="215">
        <v>7893</v>
      </c>
      <c r="G92" s="214"/>
    </row>
    <row r="93" spans="1:7" x14ac:dyDescent="0.2">
      <c r="A93" s="214" t="s">
        <v>954</v>
      </c>
      <c r="B93" s="215">
        <v>83318</v>
      </c>
      <c r="C93" s="215">
        <v>81817</v>
      </c>
      <c r="D93" s="215">
        <v>96249</v>
      </c>
      <c r="E93" s="215">
        <v>141960</v>
      </c>
      <c r="F93" s="215">
        <v>151251</v>
      </c>
      <c r="G93" s="214"/>
    </row>
    <row r="94" spans="1:7" x14ac:dyDescent="0.2">
      <c r="A94" s="214" t="s">
        <v>955</v>
      </c>
      <c r="B94" s="131">
        <v>0</v>
      </c>
      <c r="C94" s="131">
        <v>0</v>
      </c>
      <c r="D94" s="131">
        <v>0</v>
      </c>
      <c r="E94" s="215">
        <v>12297</v>
      </c>
      <c r="F94" s="131">
        <v>0</v>
      </c>
      <c r="G94" s="214"/>
    </row>
    <row r="95" spans="1:7" x14ac:dyDescent="0.2">
      <c r="A95" s="214" t="s">
        <v>956</v>
      </c>
      <c r="B95" s="131">
        <v>0</v>
      </c>
      <c r="C95" s="131">
        <v>0</v>
      </c>
      <c r="D95" s="131">
        <v>0</v>
      </c>
      <c r="E95" s="215">
        <v>2404</v>
      </c>
      <c r="F95" s="215">
        <v>4685</v>
      </c>
      <c r="G95" s="214"/>
    </row>
    <row r="96" spans="1:7" x14ac:dyDescent="0.2">
      <c r="A96" s="214" t="s">
        <v>957</v>
      </c>
      <c r="B96" s="131">
        <v>0</v>
      </c>
      <c r="C96" s="215">
        <v>597</v>
      </c>
      <c r="D96" s="131">
        <v>0</v>
      </c>
      <c r="E96" s="131">
        <v>0</v>
      </c>
      <c r="F96" s="131">
        <v>0</v>
      </c>
      <c r="G96" s="214"/>
    </row>
    <row r="97" spans="1:7" x14ac:dyDescent="0.2">
      <c r="A97" s="214" t="s">
        <v>958</v>
      </c>
      <c r="B97" s="215">
        <v>395</v>
      </c>
      <c r="C97" s="215">
        <v>380</v>
      </c>
      <c r="D97" s="131">
        <v>0</v>
      </c>
      <c r="E97" s="131">
        <v>0</v>
      </c>
      <c r="F97" s="131">
        <v>0</v>
      </c>
      <c r="G97" s="214"/>
    </row>
    <row r="98" spans="1:7" x14ac:dyDescent="0.2">
      <c r="A98" s="214" t="s">
        <v>243</v>
      </c>
      <c r="B98" s="215">
        <v>3339</v>
      </c>
      <c r="C98" s="215">
        <v>4115</v>
      </c>
      <c r="D98" s="215">
        <v>5420</v>
      </c>
      <c r="E98" s="215">
        <v>5294</v>
      </c>
      <c r="F98" s="215">
        <v>4414</v>
      </c>
      <c r="G98" s="214"/>
    </row>
    <row r="99" spans="1:7" x14ac:dyDescent="0.2">
      <c r="A99" s="214" t="s">
        <v>449</v>
      </c>
      <c r="B99" s="215">
        <v>2061</v>
      </c>
      <c r="C99" s="215">
        <v>774</v>
      </c>
      <c r="D99" s="215">
        <v>8</v>
      </c>
      <c r="E99" s="215">
        <v>47</v>
      </c>
      <c r="F99" s="215">
        <v>11</v>
      </c>
      <c r="G99" s="214"/>
    </row>
    <row r="100" spans="1:7" x14ac:dyDescent="0.2">
      <c r="A100" s="214" t="s">
        <v>959</v>
      </c>
      <c r="B100" s="215">
        <v>1278</v>
      </c>
      <c r="C100" s="215">
        <v>3341</v>
      </c>
      <c r="D100" s="215">
        <v>5412</v>
      </c>
      <c r="E100" s="215">
        <v>5247</v>
      </c>
      <c r="F100" s="215">
        <v>4403</v>
      </c>
      <c r="G100" s="214"/>
    </row>
    <row r="101" spans="1:7" x14ac:dyDescent="0.2">
      <c r="A101" s="214" t="s">
        <v>1006</v>
      </c>
      <c r="B101" s="215">
        <v>83871</v>
      </c>
      <c r="C101" s="215">
        <v>84807</v>
      </c>
      <c r="D101" s="215">
        <v>105267</v>
      </c>
      <c r="E101" s="215">
        <v>129819</v>
      </c>
      <c r="F101" s="215">
        <v>136178</v>
      </c>
      <c r="G101" s="214"/>
    </row>
    <row r="102" spans="1:7" x14ac:dyDescent="0.2">
      <c r="A102" s="214" t="s">
        <v>1007</v>
      </c>
      <c r="B102" s="215">
        <v>1436</v>
      </c>
      <c r="C102" s="215">
        <v>6548</v>
      </c>
      <c r="D102" s="215">
        <v>3606</v>
      </c>
      <c r="E102" s="215">
        <v>21595</v>
      </c>
      <c r="F102" s="215">
        <v>15355</v>
      </c>
      <c r="G102" s="214"/>
    </row>
    <row r="103" spans="1:7" x14ac:dyDescent="0.2">
      <c r="A103" s="214" t="s">
        <v>960</v>
      </c>
      <c r="B103" s="215">
        <v>82435</v>
      </c>
      <c r="C103" s="215">
        <v>78259</v>
      </c>
      <c r="D103" s="215">
        <v>101661</v>
      </c>
      <c r="E103" s="215">
        <v>151414</v>
      </c>
      <c r="F103" s="215">
        <v>151533</v>
      </c>
      <c r="G103" s="214"/>
    </row>
    <row r="104" spans="1:7" x14ac:dyDescent="0.2">
      <c r="A104" s="214" t="s">
        <v>1008</v>
      </c>
      <c r="B104" s="215">
        <v>16313</v>
      </c>
      <c r="C104" s="215">
        <v>13657</v>
      </c>
      <c r="D104" s="215">
        <v>17835</v>
      </c>
      <c r="E104" s="215">
        <v>36998</v>
      </c>
      <c r="F104" s="215">
        <v>46515</v>
      </c>
      <c r="G104" s="214"/>
    </row>
    <row r="105" spans="1:7" x14ac:dyDescent="0.2">
      <c r="A105" s="214" t="s">
        <v>1009</v>
      </c>
      <c r="B105" s="215">
        <v>322</v>
      </c>
      <c r="C105" s="215">
        <v>1649</v>
      </c>
      <c r="D105" s="215">
        <v>3635</v>
      </c>
      <c r="E105" s="215">
        <v>5245</v>
      </c>
      <c r="F105" s="215">
        <v>3542</v>
      </c>
      <c r="G105" s="214"/>
    </row>
    <row r="106" spans="1:7" x14ac:dyDescent="0.2">
      <c r="A106" s="214" t="s">
        <v>1010</v>
      </c>
      <c r="B106" s="215">
        <v>3383</v>
      </c>
      <c r="C106" s="215">
        <v>4029</v>
      </c>
      <c r="D106" s="215">
        <v>3883</v>
      </c>
      <c r="E106" s="215">
        <v>5918</v>
      </c>
      <c r="F106" s="215">
        <v>8220</v>
      </c>
      <c r="G106" s="214"/>
    </row>
    <row r="107" spans="1:7" x14ac:dyDescent="0.2">
      <c r="A107" s="214" t="s">
        <v>516</v>
      </c>
      <c r="B107" s="215">
        <v>20018</v>
      </c>
      <c r="C107" s="215">
        <v>19335</v>
      </c>
      <c r="D107" s="215">
        <v>25353</v>
      </c>
      <c r="E107" s="215">
        <v>48161</v>
      </c>
      <c r="F107" s="215">
        <v>58277</v>
      </c>
      <c r="G107" s="214"/>
    </row>
    <row r="108" spans="1:7" x14ac:dyDescent="0.2">
      <c r="A108" s="214" t="s">
        <v>1011</v>
      </c>
      <c r="B108" s="215">
        <v>463</v>
      </c>
      <c r="C108" s="215">
        <v>3632</v>
      </c>
      <c r="D108" s="215">
        <v>8721</v>
      </c>
      <c r="E108" s="215">
        <v>2980</v>
      </c>
      <c r="F108" s="215">
        <v>1249</v>
      </c>
      <c r="G108" s="214"/>
    </row>
    <row r="109" spans="1:7" x14ac:dyDescent="0.2">
      <c r="A109" s="214" t="s">
        <v>1012</v>
      </c>
      <c r="B109" s="215">
        <v>1145</v>
      </c>
      <c r="C109" s="215">
        <v>2594</v>
      </c>
      <c r="D109" s="215">
        <v>3498</v>
      </c>
      <c r="E109" s="215">
        <v>1182</v>
      </c>
      <c r="F109" s="215">
        <v>868</v>
      </c>
      <c r="G109" s="214"/>
    </row>
    <row r="110" spans="1:7" x14ac:dyDescent="0.2">
      <c r="A110" s="214" t="s">
        <v>1013</v>
      </c>
      <c r="B110" s="215">
        <v>22</v>
      </c>
      <c r="C110" s="215">
        <v>1474</v>
      </c>
      <c r="D110" s="215">
        <v>3365</v>
      </c>
      <c r="E110" s="215">
        <v>1232</v>
      </c>
      <c r="F110" s="215">
        <v>1744</v>
      </c>
      <c r="G110" s="214"/>
    </row>
    <row r="111" spans="1:7" x14ac:dyDescent="0.2">
      <c r="A111" s="214" t="s">
        <v>519</v>
      </c>
      <c r="B111" s="215">
        <v>660</v>
      </c>
      <c r="C111" s="215">
        <v>7700</v>
      </c>
      <c r="D111" s="215">
        <v>15584</v>
      </c>
      <c r="E111" s="215">
        <v>5394</v>
      </c>
      <c r="F111" s="215">
        <v>2125</v>
      </c>
      <c r="G111" s="214"/>
    </row>
    <row r="112" spans="1:7" x14ac:dyDescent="0.2">
      <c r="A112" s="214" t="s">
        <v>453</v>
      </c>
      <c r="B112" s="215">
        <v>20678</v>
      </c>
      <c r="C112" s="215">
        <v>27035</v>
      </c>
      <c r="D112" s="215">
        <v>9769</v>
      </c>
      <c r="E112" s="215">
        <v>53555</v>
      </c>
      <c r="F112" s="215">
        <v>56152</v>
      </c>
      <c r="G112" s="214"/>
    </row>
    <row r="113" spans="1:7" x14ac:dyDescent="0.2">
      <c r="A113" s="214" t="s">
        <v>961</v>
      </c>
      <c r="B113" s="215">
        <v>61757</v>
      </c>
      <c r="C113" s="215">
        <v>51224</v>
      </c>
      <c r="D113" s="215">
        <v>111430</v>
      </c>
      <c r="E113" s="215">
        <v>97859</v>
      </c>
      <c r="F113" s="215">
        <v>95381</v>
      </c>
      <c r="G113" s="214"/>
    </row>
    <row r="114" spans="1:7" x14ac:dyDescent="0.2">
      <c r="A114" s="214" t="s">
        <v>1014</v>
      </c>
      <c r="B114" s="215">
        <v>373</v>
      </c>
      <c r="C114" s="215">
        <v>103154</v>
      </c>
      <c r="D114" s="215">
        <v>409</v>
      </c>
      <c r="E114" s="215">
        <v>428</v>
      </c>
      <c r="F114" s="215">
        <v>812</v>
      </c>
      <c r="G114" s="214"/>
    </row>
    <row r="115" spans="1:7" x14ac:dyDescent="0.2">
      <c r="A115" s="214" t="s">
        <v>454</v>
      </c>
      <c r="B115" s="215">
        <v>61384</v>
      </c>
      <c r="C115" s="215">
        <v>51930</v>
      </c>
      <c r="D115" s="215">
        <v>111839</v>
      </c>
      <c r="E115" s="215">
        <v>97431</v>
      </c>
      <c r="F115" s="215">
        <v>94569</v>
      </c>
      <c r="G115" s="214"/>
    </row>
    <row r="116" spans="1:7" x14ac:dyDescent="0.2">
      <c r="A116" s="214" t="s">
        <v>251</v>
      </c>
      <c r="B116" s="215">
        <v>15544</v>
      </c>
      <c r="C116" s="215">
        <v>19351</v>
      </c>
      <c r="D116" s="215">
        <v>19218</v>
      </c>
      <c r="E116" s="215">
        <v>20076</v>
      </c>
      <c r="F116" s="215">
        <v>22880</v>
      </c>
      <c r="G116" s="214"/>
    </row>
    <row r="117" spans="1:7" x14ac:dyDescent="0.2">
      <c r="A117" s="214" t="s">
        <v>252</v>
      </c>
      <c r="B117" s="215">
        <v>15671</v>
      </c>
      <c r="C117" s="215">
        <v>19495</v>
      </c>
      <c r="D117" s="215">
        <v>19218</v>
      </c>
      <c r="E117" s="215">
        <v>20172</v>
      </c>
      <c r="F117" s="215">
        <v>23000</v>
      </c>
      <c r="G117" s="214"/>
    </row>
    <row r="118" spans="1:7" x14ac:dyDescent="0.2">
      <c r="A118" s="214" t="s">
        <v>253</v>
      </c>
      <c r="B118" s="217">
        <v>14697.206</v>
      </c>
      <c r="C118" s="217">
        <v>19102.583999999999</v>
      </c>
      <c r="D118" s="217">
        <v>19903.789000000001</v>
      </c>
      <c r="E118" s="217">
        <v>19865.808000000001</v>
      </c>
      <c r="F118" s="217">
        <v>21834.334999999999</v>
      </c>
      <c r="G118" s="214"/>
    </row>
    <row r="119" spans="1:7" x14ac:dyDescent="0.2">
      <c r="A119" s="214" t="s">
        <v>1015</v>
      </c>
      <c r="B119" s="216">
        <v>3.97</v>
      </c>
      <c r="C119" s="216">
        <v>2.65</v>
      </c>
      <c r="D119" s="228">
        <v>5.8</v>
      </c>
      <c r="E119" s="216">
        <v>4.87</v>
      </c>
      <c r="F119" s="216">
        <v>4.17</v>
      </c>
      <c r="G119" s="214"/>
    </row>
    <row r="120" spans="1:7" x14ac:dyDescent="0.2">
      <c r="A120" s="214" t="s">
        <v>1016</v>
      </c>
      <c r="B120" s="216">
        <v>0.02</v>
      </c>
      <c r="C120" s="216">
        <v>5.33</v>
      </c>
      <c r="D120" s="216">
        <v>0.02</v>
      </c>
      <c r="E120" s="216">
        <v>0.02</v>
      </c>
      <c r="F120" s="216">
        <v>0.04</v>
      </c>
      <c r="G120" s="214"/>
    </row>
    <row r="121" spans="1:7" x14ac:dyDescent="0.2">
      <c r="A121" s="214" t="s">
        <v>796</v>
      </c>
      <c r="B121" s="216">
        <v>3.95</v>
      </c>
      <c r="C121" s="216">
        <v>2.68</v>
      </c>
      <c r="D121" s="216">
        <v>5.82</v>
      </c>
      <c r="E121" s="216">
        <v>4.8499999999999996</v>
      </c>
      <c r="F121" s="216">
        <v>4.13</v>
      </c>
      <c r="G121" s="214"/>
    </row>
    <row r="122" spans="1:7" x14ac:dyDescent="0.2">
      <c r="A122" s="214" t="s">
        <v>1017</v>
      </c>
      <c r="B122" s="216">
        <v>3.94</v>
      </c>
      <c r="C122" s="216">
        <v>2.63</v>
      </c>
      <c r="D122" s="228">
        <v>5.8</v>
      </c>
      <c r="E122" s="216">
        <v>4.8499999999999996</v>
      </c>
      <c r="F122" s="216">
        <v>4.1500000000000004</v>
      </c>
      <c r="G122" s="214"/>
    </row>
    <row r="123" spans="1:7" x14ac:dyDescent="0.2">
      <c r="A123" s="214" t="s">
        <v>1018</v>
      </c>
      <c r="B123" s="216">
        <v>0.02</v>
      </c>
      <c r="C123" s="216">
        <v>5.29</v>
      </c>
      <c r="D123" s="216">
        <v>0.02</v>
      </c>
      <c r="E123" s="216">
        <v>0.02</v>
      </c>
      <c r="F123" s="216">
        <v>0.04</v>
      </c>
      <c r="G123" s="214"/>
    </row>
    <row r="124" spans="1:7" x14ac:dyDescent="0.2">
      <c r="A124" s="214" t="s">
        <v>797</v>
      </c>
      <c r="B124" s="216">
        <v>3.92</v>
      </c>
      <c r="C124" s="216">
        <v>2.66</v>
      </c>
      <c r="D124" s="216">
        <v>5.82</v>
      </c>
      <c r="E124" s="216">
        <v>4.83</v>
      </c>
      <c r="F124" s="216">
        <v>4.1100000000000003</v>
      </c>
      <c r="G124" s="214"/>
    </row>
    <row r="125" spans="1:7" x14ac:dyDescent="0.2">
      <c r="A125" s="214" t="s">
        <v>911</v>
      </c>
      <c r="B125" s="215">
        <v>5650</v>
      </c>
      <c r="C125" s="215">
        <v>5775</v>
      </c>
      <c r="D125" s="215">
        <v>8200</v>
      </c>
      <c r="E125" s="215">
        <v>7425</v>
      </c>
      <c r="F125" s="215">
        <v>9225</v>
      </c>
      <c r="G125" s="214"/>
    </row>
    <row r="126" spans="1:7" x14ac:dyDescent="0.2">
      <c r="A126" s="214" t="s">
        <v>912</v>
      </c>
      <c r="B126" s="215">
        <v>16400</v>
      </c>
      <c r="C126" s="215">
        <v>15225</v>
      </c>
      <c r="D126" s="215">
        <v>22300</v>
      </c>
      <c r="E126" s="215">
        <v>19775</v>
      </c>
      <c r="F126" s="215">
        <v>18275</v>
      </c>
      <c r="G126" s="214"/>
    </row>
    <row r="127" spans="1:7" x14ac:dyDescent="0.2">
      <c r="A127" s="214" t="s">
        <v>368</v>
      </c>
      <c r="B127" s="215">
        <v>22050</v>
      </c>
      <c r="C127" s="215">
        <v>21000</v>
      </c>
      <c r="D127" s="215">
        <v>30500</v>
      </c>
      <c r="E127" s="215">
        <v>27200</v>
      </c>
      <c r="F127" s="215">
        <v>27500</v>
      </c>
      <c r="G127" s="214"/>
    </row>
    <row r="128" spans="1:7" x14ac:dyDescent="0.2">
      <c r="A128" s="214" t="s">
        <v>524</v>
      </c>
      <c r="B128" s="215">
        <v>1450</v>
      </c>
      <c r="C128" s="215">
        <v>1550</v>
      </c>
      <c r="D128" s="215">
        <v>1600</v>
      </c>
      <c r="E128" s="215">
        <v>2400</v>
      </c>
      <c r="F128" s="215">
        <v>2500</v>
      </c>
      <c r="G128" s="214"/>
    </row>
    <row r="129" spans="1:7" x14ac:dyDescent="0.2">
      <c r="A129" s="214" t="s">
        <v>525</v>
      </c>
      <c r="B129" s="215">
        <v>2930</v>
      </c>
      <c r="C129" s="215">
        <v>12944</v>
      </c>
      <c r="D129" s="215">
        <v>19521</v>
      </c>
      <c r="E129" s="215">
        <v>11623</v>
      </c>
      <c r="F129" s="215">
        <v>12459</v>
      </c>
      <c r="G129" s="214"/>
    </row>
    <row r="131" spans="1:7" x14ac:dyDescent="0.2">
      <c r="A131" s="211" t="s">
        <v>370</v>
      </c>
    </row>
    <row r="132" spans="1:7" x14ac:dyDescent="0.2">
      <c r="A132" s="212" t="s">
        <v>234</v>
      </c>
      <c r="B132" s="213" t="s">
        <v>606</v>
      </c>
      <c r="C132" s="213" t="s">
        <v>607</v>
      </c>
      <c r="D132" s="213" t="s">
        <v>608</v>
      </c>
      <c r="E132" s="213" t="s">
        <v>609</v>
      </c>
      <c r="F132" s="213" t="s">
        <v>610</v>
      </c>
      <c r="G132" s="212"/>
    </row>
    <row r="133" spans="1:7" x14ac:dyDescent="0.2">
      <c r="A133" s="212" t="s">
        <v>343</v>
      </c>
      <c r="B133" s="213" t="s">
        <v>344</v>
      </c>
      <c r="C133" s="213" t="s">
        <v>344</v>
      </c>
      <c r="D133" s="213" t="s">
        <v>344</v>
      </c>
      <c r="E133" s="213" t="s">
        <v>344</v>
      </c>
      <c r="F133" s="213" t="s">
        <v>344</v>
      </c>
      <c r="G133" s="212"/>
    </row>
    <row r="134" spans="1:7" ht="25.5" x14ac:dyDescent="0.2">
      <c r="A134" s="212" t="s">
        <v>345</v>
      </c>
      <c r="B134" s="213" t="s">
        <v>346</v>
      </c>
      <c r="C134" s="213" t="s">
        <v>346</v>
      </c>
      <c r="D134" s="213" t="s">
        <v>346</v>
      </c>
      <c r="E134" s="213" t="s">
        <v>346</v>
      </c>
      <c r="F134" s="213" t="s">
        <v>346</v>
      </c>
      <c r="G134" s="212"/>
    </row>
    <row r="135" spans="1:7" x14ac:dyDescent="0.2">
      <c r="A135" s="212" t="s">
        <v>347</v>
      </c>
      <c r="B135" s="213" t="s">
        <v>348</v>
      </c>
      <c r="C135" s="213" t="s">
        <v>348</v>
      </c>
      <c r="D135" s="213" t="s">
        <v>348</v>
      </c>
      <c r="E135" s="213" t="s">
        <v>348</v>
      </c>
      <c r="F135" s="213" t="s">
        <v>348</v>
      </c>
      <c r="G135" s="212"/>
    </row>
    <row r="136" spans="1:7" x14ac:dyDescent="0.2">
      <c r="A136" s="212" t="s">
        <v>349</v>
      </c>
      <c r="B136" s="213" t="s">
        <v>350</v>
      </c>
      <c r="C136" s="213" t="s">
        <v>350</v>
      </c>
      <c r="D136" s="213" t="s">
        <v>350</v>
      </c>
      <c r="E136" s="213" t="s">
        <v>350</v>
      </c>
      <c r="F136" s="213" t="s">
        <v>350</v>
      </c>
      <c r="G136" s="212"/>
    </row>
    <row r="137" spans="1:7" x14ac:dyDescent="0.2">
      <c r="A137" s="214" t="s">
        <v>798</v>
      </c>
      <c r="B137" s="215">
        <v>508555</v>
      </c>
      <c r="C137" s="215">
        <v>603902</v>
      </c>
      <c r="D137" s="215">
        <v>731111</v>
      </c>
      <c r="E137" s="215">
        <v>768222</v>
      </c>
      <c r="F137" s="215">
        <v>820563</v>
      </c>
      <c r="G137" s="214"/>
    </row>
    <row r="138" spans="1:7" x14ac:dyDescent="0.2">
      <c r="A138" s="214" t="s">
        <v>1019</v>
      </c>
      <c r="B138" s="215">
        <v>4208</v>
      </c>
      <c r="C138" s="131">
        <v>0</v>
      </c>
      <c r="D138" s="131">
        <v>0</v>
      </c>
      <c r="E138" s="131">
        <v>0</v>
      </c>
      <c r="F138" s="131">
        <v>0</v>
      </c>
      <c r="G138" s="214"/>
    </row>
    <row r="139" spans="1:7" x14ac:dyDescent="0.2">
      <c r="A139" s="214" t="s">
        <v>1020</v>
      </c>
      <c r="B139" s="131">
        <v>0</v>
      </c>
      <c r="C139" s="215">
        <v>4413</v>
      </c>
      <c r="D139" s="131">
        <v>0</v>
      </c>
      <c r="E139" s="131">
        <v>0</v>
      </c>
      <c r="F139" s="131">
        <v>0</v>
      </c>
      <c r="G139" s="214"/>
    </row>
    <row r="140" spans="1:7" x14ac:dyDescent="0.2">
      <c r="A140" s="214" t="s">
        <v>1021</v>
      </c>
      <c r="B140" s="215">
        <v>2355</v>
      </c>
      <c r="C140" s="215">
        <v>2853</v>
      </c>
      <c r="D140" s="215">
        <v>1716</v>
      </c>
      <c r="E140" s="215">
        <v>3435</v>
      </c>
      <c r="F140" s="215">
        <v>4408</v>
      </c>
      <c r="G140" s="214"/>
    </row>
    <row r="141" spans="1:7" x14ac:dyDescent="0.2">
      <c r="A141" s="214" t="s">
        <v>1022</v>
      </c>
      <c r="B141" s="215">
        <v>184804</v>
      </c>
      <c r="C141" s="215">
        <v>44977</v>
      </c>
      <c r="D141" s="215">
        <v>15888</v>
      </c>
      <c r="E141" s="215">
        <v>131107</v>
      </c>
      <c r="F141" s="215">
        <v>142502</v>
      </c>
      <c r="G141" s="214"/>
    </row>
    <row r="142" spans="1:7" x14ac:dyDescent="0.2">
      <c r="A142" s="214" t="s">
        <v>1023</v>
      </c>
      <c r="B142" s="131">
        <v>0</v>
      </c>
      <c r="C142" s="131">
        <v>0</v>
      </c>
      <c r="D142" s="215">
        <v>2234</v>
      </c>
      <c r="E142" s="131">
        <v>0</v>
      </c>
      <c r="F142" s="131">
        <v>0</v>
      </c>
      <c r="G142" s="214"/>
    </row>
    <row r="143" spans="1:7" x14ac:dyDescent="0.2">
      <c r="A143" s="214"/>
      <c r="B143" s="215">
        <v>378572</v>
      </c>
      <c r="C143" s="215">
        <v>508555</v>
      </c>
      <c r="D143" s="215">
        <v>603902</v>
      </c>
      <c r="E143" s="215">
        <v>731111</v>
      </c>
      <c r="F143" s="215">
        <v>768222</v>
      </c>
      <c r="G143" s="214"/>
    </row>
    <row r="145" spans="1:7" x14ac:dyDescent="0.2">
      <c r="A145" s="211" t="s">
        <v>374</v>
      </c>
    </row>
    <row r="146" spans="1:7" x14ac:dyDescent="0.2">
      <c r="A146" s="212" t="s">
        <v>234</v>
      </c>
      <c r="B146" s="213" t="s">
        <v>606</v>
      </c>
      <c r="C146" s="213" t="s">
        <v>607</v>
      </c>
      <c r="D146" s="213" t="s">
        <v>608</v>
      </c>
      <c r="E146" s="213" t="s">
        <v>609</v>
      </c>
      <c r="F146" s="213" t="s">
        <v>610</v>
      </c>
      <c r="G146" s="212"/>
    </row>
    <row r="147" spans="1:7" x14ac:dyDescent="0.2">
      <c r="A147" s="212" t="s">
        <v>343</v>
      </c>
      <c r="B147" s="213" t="s">
        <v>344</v>
      </c>
      <c r="C147" s="213" t="s">
        <v>344</v>
      </c>
      <c r="D147" s="213" t="s">
        <v>344</v>
      </c>
      <c r="E147" s="213" t="s">
        <v>344</v>
      </c>
      <c r="F147" s="213" t="s">
        <v>344</v>
      </c>
      <c r="G147" s="212"/>
    </row>
    <row r="148" spans="1:7" ht="25.5" x14ac:dyDescent="0.2">
      <c r="A148" s="212" t="s">
        <v>345</v>
      </c>
      <c r="B148" s="213" t="s">
        <v>346</v>
      </c>
      <c r="C148" s="213" t="s">
        <v>346</v>
      </c>
      <c r="D148" s="213" t="s">
        <v>346</v>
      </c>
      <c r="E148" s="213" t="s">
        <v>346</v>
      </c>
      <c r="F148" s="213" t="s">
        <v>346</v>
      </c>
      <c r="G148" s="212"/>
    </row>
    <row r="149" spans="1:7" x14ac:dyDescent="0.2">
      <c r="A149" s="212" t="s">
        <v>347</v>
      </c>
      <c r="B149" s="213" t="s">
        <v>348</v>
      </c>
      <c r="C149" s="213" t="s">
        <v>348</v>
      </c>
      <c r="D149" s="213" t="s">
        <v>348</v>
      </c>
      <c r="E149" s="213" t="s">
        <v>348</v>
      </c>
      <c r="F149" s="213" t="s">
        <v>348</v>
      </c>
      <c r="G149" s="212"/>
    </row>
    <row r="150" spans="1:7" x14ac:dyDescent="0.2">
      <c r="A150" s="212" t="s">
        <v>349</v>
      </c>
      <c r="B150" s="213" t="s">
        <v>350</v>
      </c>
      <c r="C150" s="213" t="s">
        <v>350</v>
      </c>
      <c r="D150" s="213" t="s">
        <v>350</v>
      </c>
      <c r="E150" s="213" t="s">
        <v>350</v>
      </c>
      <c r="F150" s="213" t="s">
        <v>350</v>
      </c>
      <c r="G150" s="212"/>
    </row>
    <row r="151" spans="1:7" x14ac:dyDescent="0.2">
      <c r="A151" s="214" t="s">
        <v>454</v>
      </c>
      <c r="B151" s="215">
        <v>61384</v>
      </c>
      <c r="C151" s="215">
        <v>51930</v>
      </c>
      <c r="D151" s="215">
        <v>111839</v>
      </c>
      <c r="E151" s="215">
        <v>97431</v>
      </c>
      <c r="F151" s="215">
        <v>94569</v>
      </c>
      <c r="G151" s="214"/>
    </row>
    <row r="152" spans="1:7" x14ac:dyDescent="0.2">
      <c r="A152" s="214" t="s">
        <v>803</v>
      </c>
      <c r="B152" s="215">
        <v>49574</v>
      </c>
      <c r="C152" s="215">
        <v>76939</v>
      </c>
      <c r="D152" s="215">
        <v>78326</v>
      </c>
      <c r="E152" s="215">
        <v>75768</v>
      </c>
      <c r="F152" s="215">
        <v>79011</v>
      </c>
      <c r="G152" s="214"/>
    </row>
    <row r="153" spans="1:7" x14ac:dyDescent="0.2">
      <c r="A153" s="214" t="s">
        <v>1024</v>
      </c>
      <c r="B153" s="215">
        <v>404</v>
      </c>
      <c r="C153" s="215">
        <v>593</v>
      </c>
      <c r="D153" s="215">
        <v>747</v>
      </c>
      <c r="E153" s="215">
        <v>839</v>
      </c>
      <c r="F153" s="215">
        <v>820</v>
      </c>
      <c r="G153" s="214"/>
    </row>
    <row r="154" spans="1:7" x14ac:dyDescent="0.2">
      <c r="A154" s="214" t="s">
        <v>534</v>
      </c>
      <c r="B154" s="215">
        <v>660</v>
      </c>
      <c r="C154" s="215">
        <v>272</v>
      </c>
      <c r="D154" s="215">
        <v>15584</v>
      </c>
      <c r="E154" s="215">
        <v>5394</v>
      </c>
      <c r="F154" s="215">
        <v>2125</v>
      </c>
      <c r="G154" s="214"/>
    </row>
    <row r="155" spans="1:7" x14ac:dyDescent="0.2">
      <c r="A155" s="214" t="s">
        <v>1025</v>
      </c>
      <c r="B155" s="215">
        <v>133</v>
      </c>
      <c r="C155" s="215">
        <v>116</v>
      </c>
      <c r="D155" s="215">
        <v>853</v>
      </c>
      <c r="E155" s="215">
        <v>442</v>
      </c>
      <c r="F155" s="215">
        <v>637</v>
      </c>
      <c r="G155" s="214"/>
    </row>
    <row r="156" spans="1:7" x14ac:dyDescent="0.2">
      <c r="A156" s="214" t="s">
        <v>1026</v>
      </c>
      <c r="B156" s="215">
        <v>269</v>
      </c>
      <c r="C156" s="131">
        <v>0</v>
      </c>
      <c r="D156" s="131">
        <v>0</v>
      </c>
      <c r="E156" s="131">
        <v>0</v>
      </c>
      <c r="F156" s="131">
        <v>0</v>
      </c>
      <c r="G156" s="214"/>
    </row>
    <row r="157" spans="1:7" x14ac:dyDescent="0.2">
      <c r="A157" s="214" t="s">
        <v>1027</v>
      </c>
      <c r="B157" s="131">
        <v>0</v>
      </c>
      <c r="C157" s="215">
        <v>5736</v>
      </c>
      <c r="D157" s="215">
        <v>182211</v>
      </c>
      <c r="E157" s="131">
        <v>0</v>
      </c>
      <c r="F157" s="131">
        <v>0</v>
      </c>
      <c r="G157" s="214"/>
    </row>
    <row r="158" spans="1:7" x14ac:dyDescent="0.2">
      <c r="A158" s="214" t="s">
        <v>1028</v>
      </c>
      <c r="B158" s="215">
        <v>2827</v>
      </c>
      <c r="C158" s="215">
        <v>5823</v>
      </c>
      <c r="D158" s="215">
        <v>2670</v>
      </c>
      <c r="E158" s="215">
        <v>6409</v>
      </c>
      <c r="F158" s="215">
        <v>3125</v>
      </c>
      <c r="G158" s="214"/>
    </row>
    <row r="159" spans="1:7" x14ac:dyDescent="0.2">
      <c r="A159" s="214" t="s">
        <v>1029</v>
      </c>
      <c r="B159" s="215">
        <v>10077</v>
      </c>
      <c r="C159" s="215">
        <v>13437</v>
      </c>
      <c r="D159" s="215">
        <v>13505</v>
      </c>
      <c r="E159" s="215">
        <v>13481</v>
      </c>
      <c r="F159" s="215">
        <v>13758</v>
      </c>
      <c r="G159" s="214"/>
    </row>
    <row r="160" spans="1:7" x14ac:dyDescent="0.2">
      <c r="A160" s="214" t="s">
        <v>984</v>
      </c>
      <c r="B160" s="215">
        <v>425</v>
      </c>
      <c r="C160" s="215">
        <v>743</v>
      </c>
      <c r="D160" s="215">
        <v>552</v>
      </c>
      <c r="E160" s="215">
        <v>701</v>
      </c>
      <c r="F160" s="215">
        <v>1333</v>
      </c>
      <c r="G160" s="214"/>
    </row>
    <row r="161" spans="1:7" x14ac:dyDescent="0.2">
      <c r="A161" s="214" t="s">
        <v>1030</v>
      </c>
      <c r="B161" s="215">
        <v>86</v>
      </c>
      <c r="C161" s="215">
        <v>126321</v>
      </c>
      <c r="D161" s="131">
        <v>0</v>
      </c>
      <c r="E161" s="131">
        <v>0</v>
      </c>
      <c r="F161" s="131">
        <v>0</v>
      </c>
      <c r="G161" s="214"/>
    </row>
    <row r="162" spans="1:7" x14ac:dyDescent="0.2">
      <c r="A162" s="214" t="s">
        <v>1031</v>
      </c>
      <c r="B162" s="215">
        <v>11510</v>
      </c>
      <c r="C162" s="131">
        <v>0</v>
      </c>
      <c r="D162" s="131">
        <v>0</v>
      </c>
      <c r="E162" s="131">
        <v>0</v>
      </c>
      <c r="F162" s="131">
        <v>0</v>
      </c>
      <c r="G162" s="214"/>
    </row>
    <row r="163" spans="1:7" x14ac:dyDescent="0.2">
      <c r="A163" s="214" t="s">
        <v>1032</v>
      </c>
      <c r="B163" s="131">
        <v>0</v>
      </c>
      <c r="C163" s="131">
        <v>0</v>
      </c>
      <c r="D163" s="131">
        <v>0</v>
      </c>
      <c r="E163" s="215">
        <v>2404</v>
      </c>
      <c r="F163" s="215">
        <v>4685</v>
      </c>
      <c r="G163" s="214"/>
    </row>
    <row r="164" spans="1:7" x14ac:dyDescent="0.2">
      <c r="A164" s="214" t="s">
        <v>1033</v>
      </c>
      <c r="B164" s="131">
        <v>0</v>
      </c>
      <c r="C164" s="131">
        <v>0</v>
      </c>
      <c r="D164" s="131">
        <v>0</v>
      </c>
      <c r="E164" s="215">
        <v>12297</v>
      </c>
      <c r="F164" s="131">
        <v>0</v>
      </c>
      <c r="G164" s="214"/>
    </row>
    <row r="165" spans="1:7" x14ac:dyDescent="0.2">
      <c r="A165" s="214" t="s">
        <v>1034</v>
      </c>
      <c r="B165" s="131">
        <v>0</v>
      </c>
      <c r="C165" s="131">
        <v>0</v>
      </c>
      <c r="D165" s="131">
        <v>0</v>
      </c>
      <c r="E165" s="215">
        <v>2456</v>
      </c>
      <c r="F165" s="131">
        <v>0</v>
      </c>
      <c r="G165" s="214"/>
    </row>
    <row r="166" spans="1:7" x14ac:dyDescent="0.2">
      <c r="A166" s="214" t="s">
        <v>1035</v>
      </c>
      <c r="B166" s="215">
        <v>31</v>
      </c>
      <c r="C166" s="215">
        <v>1751</v>
      </c>
      <c r="D166" s="215">
        <v>1857</v>
      </c>
      <c r="E166" s="215">
        <v>1599</v>
      </c>
      <c r="F166" s="215">
        <v>3708</v>
      </c>
      <c r="G166" s="214"/>
    </row>
    <row r="167" spans="1:7" x14ac:dyDescent="0.2">
      <c r="A167" s="214" t="s">
        <v>1036</v>
      </c>
      <c r="B167" s="131">
        <v>0</v>
      </c>
      <c r="C167" s="131">
        <v>0</v>
      </c>
      <c r="D167" s="131">
        <v>0</v>
      </c>
      <c r="E167" s="215">
        <v>313</v>
      </c>
      <c r="F167" s="215">
        <v>150</v>
      </c>
      <c r="G167" s="214"/>
    </row>
    <row r="168" spans="1:7" x14ac:dyDescent="0.2">
      <c r="A168" s="214" t="s">
        <v>540</v>
      </c>
      <c r="B168" s="215">
        <v>656</v>
      </c>
      <c r="C168" s="215">
        <v>6312</v>
      </c>
      <c r="D168" s="215">
        <v>835</v>
      </c>
      <c r="E168" s="215">
        <v>1362</v>
      </c>
      <c r="F168" s="215">
        <v>6669</v>
      </c>
      <c r="G168" s="214"/>
    </row>
    <row r="169" spans="1:7" x14ac:dyDescent="0.2">
      <c r="A169" s="214" t="s">
        <v>810</v>
      </c>
      <c r="B169" s="215">
        <v>1930</v>
      </c>
      <c r="C169" s="215">
        <v>2684</v>
      </c>
      <c r="D169" s="215">
        <v>31606</v>
      </c>
      <c r="E169" s="215">
        <v>45396</v>
      </c>
      <c r="F169" s="215">
        <v>27827</v>
      </c>
      <c r="G169" s="214"/>
    </row>
    <row r="170" spans="1:7" x14ac:dyDescent="0.2">
      <c r="A170" s="214" t="s">
        <v>966</v>
      </c>
      <c r="B170" s="215">
        <v>16228</v>
      </c>
      <c r="C170" s="215">
        <v>9116</v>
      </c>
      <c r="D170" s="215">
        <v>4025</v>
      </c>
      <c r="E170" s="215">
        <v>2258</v>
      </c>
      <c r="F170" s="215">
        <v>8879</v>
      </c>
      <c r="G170" s="214"/>
    </row>
    <row r="171" spans="1:7" x14ac:dyDescent="0.2">
      <c r="A171" s="214" t="s">
        <v>281</v>
      </c>
      <c r="B171" s="215">
        <v>10333</v>
      </c>
      <c r="C171" s="215">
        <v>43028</v>
      </c>
      <c r="D171" s="215">
        <v>7337</v>
      </c>
      <c r="E171" s="215">
        <v>24527</v>
      </c>
      <c r="F171" s="215">
        <v>2505</v>
      </c>
      <c r="G171" s="214"/>
    </row>
    <row r="172" spans="1:7" x14ac:dyDescent="0.2">
      <c r="A172" s="214" t="s">
        <v>983</v>
      </c>
      <c r="B172" s="215">
        <v>20787</v>
      </c>
      <c r="C172" s="215">
        <v>20713</v>
      </c>
      <c r="D172" s="215">
        <v>22339</v>
      </c>
      <c r="E172" s="215">
        <v>16302</v>
      </c>
      <c r="F172" s="215">
        <v>70890</v>
      </c>
      <c r="G172" s="214"/>
    </row>
    <row r="173" spans="1:7" x14ac:dyDescent="0.2">
      <c r="A173" s="214" t="s">
        <v>1037</v>
      </c>
      <c r="B173" s="215">
        <v>7904</v>
      </c>
      <c r="C173" s="215">
        <v>6279</v>
      </c>
      <c r="D173" s="215">
        <v>12553</v>
      </c>
      <c r="E173" s="215">
        <v>10062</v>
      </c>
      <c r="F173" s="215">
        <v>11223</v>
      </c>
      <c r="G173" s="214"/>
    </row>
    <row r="174" spans="1:7" x14ac:dyDescent="0.2">
      <c r="A174" s="214" t="s">
        <v>394</v>
      </c>
      <c r="B174" s="215">
        <v>117170</v>
      </c>
      <c r="C174" s="215">
        <v>237143</v>
      </c>
      <c r="D174" s="215">
        <v>164591</v>
      </c>
      <c r="E174" s="215">
        <v>161501</v>
      </c>
      <c r="F174" s="215">
        <v>145118</v>
      </c>
      <c r="G174" s="214"/>
    </row>
    <row r="175" spans="1:7" x14ac:dyDescent="0.2">
      <c r="A175" s="214" t="s">
        <v>929</v>
      </c>
      <c r="B175" s="215">
        <v>29767</v>
      </c>
      <c r="C175" s="215">
        <v>57230</v>
      </c>
      <c r="D175" s="215">
        <v>127853</v>
      </c>
      <c r="E175" s="215">
        <v>93970</v>
      </c>
      <c r="F175" s="215">
        <v>100652</v>
      </c>
      <c r="G175" s="214"/>
    </row>
    <row r="176" spans="1:7" x14ac:dyDescent="0.2">
      <c r="A176" s="214" t="s">
        <v>816</v>
      </c>
      <c r="B176" s="215">
        <v>171</v>
      </c>
      <c r="C176" s="215">
        <v>1505</v>
      </c>
      <c r="D176" s="131">
        <v>0</v>
      </c>
      <c r="E176" s="131">
        <v>0</v>
      </c>
      <c r="F176" s="131">
        <v>0</v>
      </c>
      <c r="G176" s="214"/>
    </row>
    <row r="177" spans="1:7" x14ac:dyDescent="0.2">
      <c r="A177" s="214" t="s">
        <v>933</v>
      </c>
      <c r="B177" s="131">
        <v>0</v>
      </c>
      <c r="C177" s="131">
        <v>0</v>
      </c>
      <c r="D177" s="131">
        <v>0</v>
      </c>
      <c r="E177" s="215">
        <v>22</v>
      </c>
      <c r="F177" s="215">
        <v>35063</v>
      </c>
      <c r="G177" s="214"/>
    </row>
    <row r="178" spans="1:7" x14ac:dyDescent="0.2">
      <c r="A178" s="214" t="s">
        <v>1038</v>
      </c>
      <c r="B178" s="215">
        <v>33524</v>
      </c>
      <c r="C178" s="131">
        <v>0</v>
      </c>
      <c r="D178" s="131">
        <v>0</v>
      </c>
      <c r="E178" s="131">
        <v>0</v>
      </c>
      <c r="F178" s="131">
        <v>0</v>
      </c>
      <c r="G178" s="214"/>
    </row>
    <row r="179" spans="1:7" x14ac:dyDescent="0.2">
      <c r="A179" s="214" t="s">
        <v>1039</v>
      </c>
      <c r="B179" s="215">
        <v>98677</v>
      </c>
      <c r="C179" s="131">
        <v>0</v>
      </c>
      <c r="D179" s="131">
        <v>0</v>
      </c>
      <c r="E179" s="131">
        <v>0</v>
      </c>
      <c r="F179" s="131">
        <v>0</v>
      </c>
      <c r="G179" s="214"/>
    </row>
    <row r="180" spans="1:7" x14ac:dyDescent="0.2">
      <c r="A180" s="214" t="s">
        <v>1040</v>
      </c>
      <c r="B180" s="215">
        <v>17751</v>
      </c>
      <c r="C180" s="131">
        <v>0</v>
      </c>
      <c r="D180" s="131">
        <v>0</v>
      </c>
      <c r="E180" s="131">
        <v>0</v>
      </c>
      <c r="F180" s="131">
        <v>0</v>
      </c>
      <c r="G180" s="214"/>
    </row>
    <row r="181" spans="1:7" x14ac:dyDescent="0.2">
      <c r="A181" s="214" t="s">
        <v>1041</v>
      </c>
      <c r="B181" s="131">
        <v>0</v>
      </c>
      <c r="C181" s="215">
        <v>778</v>
      </c>
      <c r="D181" s="215">
        <v>252</v>
      </c>
      <c r="E181" s="215">
        <v>23053</v>
      </c>
      <c r="F181" s="215">
        <v>59915</v>
      </c>
      <c r="G181" s="214"/>
    </row>
    <row r="182" spans="1:7" x14ac:dyDescent="0.2">
      <c r="A182" s="214" t="s">
        <v>401</v>
      </c>
      <c r="B182" s="215">
        <v>53308</v>
      </c>
      <c r="C182" s="215">
        <v>56503</v>
      </c>
      <c r="D182" s="215">
        <v>127601</v>
      </c>
      <c r="E182" s="215">
        <v>70939</v>
      </c>
      <c r="F182" s="215">
        <v>75800</v>
      </c>
      <c r="G182" s="214"/>
    </row>
    <row r="183" spans="1:7" x14ac:dyDescent="0.2">
      <c r="A183" s="214" t="s">
        <v>1042</v>
      </c>
      <c r="B183" s="215">
        <v>9133</v>
      </c>
      <c r="C183" s="215">
        <v>1650</v>
      </c>
      <c r="D183" s="215">
        <v>9289</v>
      </c>
      <c r="E183" s="215">
        <v>6591</v>
      </c>
      <c r="F183" s="215">
        <v>24920</v>
      </c>
      <c r="G183" s="214"/>
    </row>
    <row r="184" spans="1:7" x14ac:dyDescent="0.2">
      <c r="A184" s="214" t="s">
        <v>1043</v>
      </c>
      <c r="B184" s="131">
        <v>0</v>
      </c>
      <c r="C184" s="131">
        <v>0</v>
      </c>
      <c r="D184" s="131">
        <v>0</v>
      </c>
      <c r="E184" s="131">
        <v>0</v>
      </c>
      <c r="F184" s="215">
        <v>27417</v>
      </c>
      <c r="G184" s="214"/>
    </row>
    <row r="185" spans="1:7" x14ac:dyDescent="0.2">
      <c r="A185" s="214" t="s">
        <v>1044</v>
      </c>
      <c r="B185" s="215">
        <v>93328</v>
      </c>
      <c r="C185" s="215">
        <v>284473</v>
      </c>
      <c r="D185" s="215">
        <v>515560</v>
      </c>
      <c r="E185" s="215">
        <v>340920</v>
      </c>
      <c r="F185" s="215">
        <v>401276</v>
      </c>
      <c r="G185" s="214"/>
    </row>
    <row r="186" spans="1:7" x14ac:dyDescent="0.2">
      <c r="A186" s="214" t="s">
        <v>1045</v>
      </c>
      <c r="B186" s="215">
        <v>135403</v>
      </c>
      <c r="C186" s="215">
        <v>299606</v>
      </c>
      <c r="D186" s="215">
        <v>508875</v>
      </c>
      <c r="E186" s="215">
        <v>357685</v>
      </c>
      <c r="F186" s="215">
        <v>311067</v>
      </c>
      <c r="G186" s="214"/>
    </row>
    <row r="187" spans="1:7" x14ac:dyDescent="0.2">
      <c r="A187" s="214" t="s">
        <v>1036</v>
      </c>
      <c r="B187" s="131">
        <v>0</v>
      </c>
      <c r="C187" s="131">
        <v>0</v>
      </c>
      <c r="D187" s="131">
        <v>0</v>
      </c>
      <c r="E187" s="215">
        <v>313</v>
      </c>
      <c r="F187" s="215">
        <v>150</v>
      </c>
      <c r="G187" s="214"/>
    </row>
    <row r="188" spans="1:7" x14ac:dyDescent="0.2">
      <c r="A188" s="214" t="s">
        <v>1022</v>
      </c>
      <c r="B188" s="131">
        <v>0</v>
      </c>
      <c r="C188" s="131">
        <v>0</v>
      </c>
      <c r="D188" s="215">
        <v>17879</v>
      </c>
      <c r="E188" s="215">
        <v>140499</v>
      </c>
      <c r="F188" s="215">
        <v>137648</v>
      </c>
      <c r="G188" s="214"/>
    </row>
    <row r="189" spans="1:7" x14ac:dyDescent="0.2">
      <c r="A189" s="214" t="s">
        <v>1046</v>
      </c>
      <c r="B189" s="215">
        <v>190384</v>
      </c>
      <c r="C189" s="215">
        <v>44935</v>
      </c>
      <c r="D189" s="131">
        <v>0</v>
      </c>
      <c r="E189" s="131">
        <v>0</v>
      </c>
      <c r="F189" s="131">
        <v>0</v>
      </c>
      <c r="G189" s="214"/>
    </row>
    <row r="190" spans="1:7" x14ac:dyDescent="0.2">
      <c r="A190" s="214" t="s">
        <v>1021</v>
      </c>
      <c r="B190" s="215">
        <v>2355</v>
      </c>
      <c r="C190" s="215">
        <v>2853</v>
      </c>
      <c r="D190" s="131">
        <v>0</v>
      </c>
      <c r="E190" s="131">
        <v>0</v>
      </c>
      <c r="F190" s="131">
        <v>0</v>
      </c>
      <c r="G190" s="214"/>
    </row>
    <row r="191" spans="1:7" x14ac:dyDescent="0.2">
      <c r="A191" s="214" t="s">
        <v>1047</v>
      </c>
      <c r="B191" s="215">
        <v>12557</v>
      </c>
      <c r="C191" s="215">
        <v>15494</v>
      </c>
      <c r="D191" s="215">
        <v>22498</v>
      </c>
      <c r="E191" s="215">
        <v>8349</v>
      </c>
      <c r="F191" s="215">
        <v>600</v>
      </c>
      <c r="G191" s="214"/>
    </row>
    <row r="192" spans="1:7" x14ac:dyDescent="0.2">
      <c r="A192" s="214" t="s">
        <v>1048</v>
      </c>
      <c r="B192" s="215">
        <v>7</v>
      </c>
      <c r="C192" s="215">
        <v>359</v>
      </c>
      <c r="D192" s="215">
        <v>1429</v>
      </c>
      <c r="E192" s="131">
        <v>0</v>
      </c>
      <c r="F192" s="215">
        <v>655</v>
      </c>
      <c r="G192" s="214"/>
    </row>
    <row r="193" spans="1:7" x14ac:dyDescent="0.2">
      <c r="A193" s="214" t="s">
        <v>1049</v>
      </c>
      <c r="B193" s="131">
        <v>0</v>
      </c>
      <c r="C193" s="131">
        <v>0</v>
      </c>
      <c r="D193" s="131">
        <v>0</v>
      </c>
      <c r="E193" s="215">
        <v>1018</v>
      </c>
      <c r="F193" s="215">
        <v>1442</v>
      </c>
      <c r="G193" s="214"/>
    </row>
    <row r="194" spans="1:7" x14ac:dyDescent="0.2">
      <c r="A194" s="214" t="s">
        <v>1050</v>
      </c>
      <c r="B194" s="131">
        <v>0</v>
      </c>
      <c r="C194" s="215">
        <v>3322</v>
      </c>
      <c r="D194" s="215">
        <v>3000</v>
      </c>
      <c r="E194" s="215">
        <v>3594</v>
      </c>
      <c r="F194" s="215">
        <v>2950</v>
      </c>
      <c r="G194" s="214"/>
    </row>
    <row r="195" spans="1:7" x14ac:dyDescent="0.2">
      <c r="A195" s="214" t="s">
        <v>414</v>
      </c>
      <c r="B195" s="215">
        <v>256511</v>
      </c>
      <c r="C195" s="215">
        <v>52758</v>
      </c>
      <c r="D195" s="215">
        <v>47410</v>
      </c>
      <c r="E195" s="215">
        <v>174467</v>
      </c>
      <c r="F195" s="215">
        <v>47555</v>
      </c>
      <c r="G195" s="214"/>
    </row>
    <row r="196" spans="1:7" x14ac:dyDescent="0.2">
      <c r="A196" s="214" t="s">
        <v>1051</v>
      </c>
      <c r="B196" s="215">
        <v>96</v>
      </c>
      <c r="C196" s="215">
        <v>464</v>
      </c>
      <c r="D196" s="215">
        <v>2056</v>
      </c>
      <c r="E196" s="215">
        <v>1082</v>
      </c>
      <c r="F196" s="215">
        <v>1342</v>
      </c>
      <c r="G196" s="214"/>
    </row>
    <row r="197" spans="1:7" x14ac:dyDescent="0.2">
      <c r="A197" s="214" t="s">
        <v>415</v>
      </c>
      <c r="B197" s="215">
        <v>85937</v>
      </c>
      <c r="C197" s="215">
        <v>127418</v>
      </c>
      <c r="D197" s="215">
        <v>8364</v>
      </c>
      <c r="E197" s="215">
        <v>84987</v>
      </c>
      <c r="F197" s="215">
        <v>20421</v>
      </c>
      <c r="G197" s="214"/>
    </row>
    <row r="198" spans="1:7" x14ac:dyDescent="0.2">
      <c r="A198" s="214" t="s">
        <v>568</v>
      </c>
      <c r="B198" s="215">
        <v>167355</v>
      </c>
      <c r="C198" s="215">
        <v>39937</v>
      </c>
      <c r="D198" s="215">
        <v>48301</v>
      </c>
      <c r="E198" s="215">
        <v>133288</v>
      </c>
      <c r="F198" s="215">
        <v>112867</v>
      </c>
      <c r="G198" s="214"/>
    </row>
    <row r="199" spans="1:7" x14ac:dyDescent="0.2">
      <c r="A199" s="214" t="s">
        <v>569</v>
      </c>
      <c r="B199" s="215">
        <v>81418</v>
      </c>
      <c r="C199" s="215">
        <v>167355</v>
      </c>
      <c r="D199" s="215">
        <v>39937</v>
      </c>
      <c r="E199" s="215">
        <v>48301</v>
      </c>
      <c r="F199" s="215">
        <v>133288</v>
      </c>
      <c r="G199" s="214"/>
    </row>
    <row r="200" spans="1:7" x14ac:dyDescent="0.2">
      <c r="A200" s="214" t="s">
        <v>1052</v>
      </c>
      <c r="B200" s="215">
        <v>3005</v>
      </c>
      <c r="C200" s="215">
        <v>3338</v>
      </c>
      <c r="D200" s="215">
        <v>5350</v>
      </c>
      <c r="E200" s="215">
        <v>4263</v>
      </c>
      <c r="F200" s="215">
        <v>3408</v>
      </c>
      <c r="G200" s="214"/>
    </row>
    <row r="201" spans="1:7" x14ac:dyDescent="0.2">
      <c r="A201" s="214" t="s">
        <v>1053</v>
      </c>
      <c r="B201" s="215">
        <v>4899</v>
      </c>
      <c r="C201" s="215">
        <v>12451</v>
      </c>
      <c r="D201" s="215">
        <v>37471</v>
      </c>
      <c r="E201" s="215">
        <v>52384</v>
      </c>
      <c r="F201" s="215">
        <v>58940</v>
      </c>
      <c r="G201" s="2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3CA2-F47A-472E-A421-258133F20DE7}">
  <sheetPr>
    <tabColor theme="4" tint="0.79998168889431442"/>
  </sheetPr>
  <dimension ref="B1:AC187"/>
  <sheetViews>
    <sheetView workbookViewId="0"/>
  </sheetViews>
  <sheetFormatPr defaultColWidth="9.140625" defaultRowHeight="15" outlineLevelRow="1" x14ac:dyDescent="0.25"/>
  <cols>
    <col min="1" max="1" width="2.7109375" style="19" customWidth="1"/>
    <col min="2" max="2" width="50" style="19" customWidth="1"/>
    <col min="3" max="3" width="2.7109375" customWidth="1"/>
    <col min="4" max="10" width="12" style="25" customWidth="1"/>
    <col min="11" max="11" width="2.7109375" customWidth="1"/>
    <col min="12" max="26" width="12" style="25" customWidth="1"/>
    <col min="27" max="195" width="12" style="19" customWidth="1"/>
    <col min="196" max="16384" width="9.140625" style="19"/>
  </cols>
  <sheetData>
    <row r="1" spans="2:29" ht="6.95" customHeight="1" x14ac:dyDescent="0.25"/>
    <row r="3" spans="2:29" x14ac:dyDescent="0.25">
      <c r="AA3" s="25"/>
      <c r="AB3" s="25"/>
      <c r="AC3" s="25"/>
    </row>
    <row r="5" spans="2:29" ht="6.95" customHeight="1" x14ac:dyDescent="0.25"/>
    <row r="6" spans="2:29" s="28" customFormat="1" ht="23.25" x14ac:dyDescent="0.35">
      <c r="B6" s="29" t="s">
        <v>1054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2:29" s="48" customFormat="1" x14ac:dyDescent="0.25">
      <c r="C7" s="2"/>
      <c r="D7" s="49"/>
      <c r="E7" s="49"/>
      <c r="F7" s="49"/>
      <c r="G7" s="49"/>
      <c r="H7" s="49"/>
      <c r="I7" s="49"/>
      <c r="J7" s="49"/>
      <c r="K7" s="2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2:29" s="20" customFormat="1" hidden="1" outlineLevel="1" x14ac:dyDescent="0.25">
      <c r="B8" s="46" t="s">
        <v>220</v>
      </c>
      <c r="C8"/>
      <c r="D8" s="53">
        <f>D23</f>
        <v>44561</v>
      </c>
      <c r="E8" s="53">
        <f t="shared" ref="E8:G8" si="0">E23</f>
        <v>44377</v>
      </c>
      <c r="F8" s="53">
        <f t="shared" si="0"/>
        <v>44286</v>
      </c>
      <c r="G8" s="53">
        <f t="shared" si="0"/>
        <v>44196</v>
      </c>
      <c r="H8" s="53"/>
      <c r="I8" s="53"/>
      <c r="J8" s="53"/>
      <c r="K8"/>
      <c r="L8" s="53">
        <f t="shared" ref="L8:Y8" si="1">L23</f>
        <v>44012</v>
      </c>
      <c r="M8" s="53">
        <f t="shared" si="1"/>
        <v>43921</v>
      </c>
      <c r="N8" s="53">
        <f t="shared" si="1"/>
        <v>43830</v>
      </c>
      <c r="O8" s="53">
        <f t="shared" si="1"/>
        <v>43646</v>
      </c>
      <c r="P8" s="53">
        <f t="shared" si="1"/>
        <v>43555</v>
      </c>
      <c r="Q8" s="53">
        <f t="shared" si="1"/>
        <v>43465</v>
      </c>
      <c r="R8" s="53">
        <f t="shared" si="1"/>
        <v>43281</v>
      </c>
      <c r="S8" s="53">
        <f t="shared" si="1"/>
        <v>43190</v>
      </c>
      <c r="T8" s="53">
        <f t="shared" si="1"/>
        <v>43100</v>
      </c>
      <c r="U8" s="53">
        <f t="shared" si="1"/>
        <v>42916</v>
      </c>
      <c r="V8" s="53">
        <f t="shared" si="1"/>
        <v>42825</v>
      </c>
      <c r="W8" s="53">
        <f t="shared" si="1"/>
        <v>42735</v>
      </c>
      <c r="X8" s="53">
        <f t="shared" si="1"/>
        <v>42551</v>
      </c>
      <c r="Y8" s="53">
        <f t="shared" si="1"/>
        <v>42460</v>
      </c>
      <c r="Z8" s="53">
        <v>42369</v>
      </c>
    </row>
    <row r="9" spans="2:29" hidden="1" outlineLevel="1" x14ac:dyDescent="0.25">
      <c r="B9" s="23" t="s">
        <v>841</v>
      </c>
      <c r="D9" s="52"/>
      <c r="E9" s="50"/>
      <c r="F9" s="50"/>
      <c r="G9" s="50"/>
      <c r="H9" s="50"/>
      <c r="I9" s="50"/>
      <c r="J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spans="2:29" hidden="1" outlineLevel="1" x14ac:dyDescent="0.25">
      <c r="B10" s="23" t="s">
        <v>576</v>
      </c>
      <c r="D10" s="50"/>
      <c r="E10" s="50"/>
      <c r="F10" s="50"/>
      <c r="G10" s="50"/>
      <c r="H10" s="50"/>
      <c r="I10" s="50"/>
      <c r="J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2:29" hidden="1" outlineLevel="1" x14ac:dyDescent="0.25">
      <c r="B11" s="23" t="s">
        <v>226</v>
      </c>
      <c r="D11" s="50"/>
      <c r="E11" s="50"/>
      <c r="F11" s="50"/>
      <c r="G11" s="50"/>
      <c r="H11" s="50"/>
      <c r="I11" s="50"/>
      <c r="J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2:29" hidden="1" outlineLevel="1" x14ac:dyDescent="0.25">
      <c r="B12" s="23" t="s">
        <v>578</v>
      </c>
      <c r="D12" s="50"/>
      <c r="E12" s="50"/>
      <c r="F12" s="50"/>
      <c r="G12" s="50"/>
      <c r="H12" s="50"/>
      <c r="I12" s="50"/>
      <c r="J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spans="2:29" hidden="1" outlineLevel="1" x14ac:dyDescent="0.25">
      <c r="B13" s="23" t="s">
        <v>577</v>
      </c>
      <c r="D13" s="50"/>
      <c r="E13" s="50"/>
      <c r="F13" s="50"/>
      <c r="G13" s="50"/>
      <c r="H13" s="50"/>
      <c r="I13" s="50"/>
      <c r="J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spans="2:29" hidden="1" outlineLevel="1" x14ac:dyDescent="0.25">
      <c r="B14" s="23" t="s">
        <v>227</v>
      </c>
      <c r="D14" s="50"/>
      <c r="E14" s="50"/>
      <c r="F14" s="50"/>
      <c r="G14" s="50"/>
      <c r="H14" s="50"/>
      <c r="I14" s="50"/>
      <c r="J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spans="2:29" hidden="1" outlineLevel="1" x14ac:dyDescent="0.25">
      <c r="B15" s="23" t="s">
        <v>579</v>
      </c>
      <c r="D15" s="50"/>
      <c r="E15" s="50"/>
      <c r="F15" s="50"/>
      <c r="G15" s="50"/>
      <c r="H15" s="50"/>
      <c r="I15" s="50"/>
      <c r="J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spans="2:29" hidden="1" outlineLevel="1" x14ac:dyDescent="0.25">
      <c r="B16" s="23" t="s">
        <v>228</v>
      </c>
      <c r="D16" s="50"/>
      <c r="E16" s="50"/>
      <c r="F16" s="50"/>
      <c r="G16" s="50"/>
      <c r="H16" s="50"/>
      <c r="I16" s="50"/>
      <c r="J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spans="2:26" hidden="1" outlineLevel="1" x14ac:dyDescent="0.25">
      <c r="B17" s="23"/>
      <c r="D17" s="51"/>
      <c r="E17" s="51"/>
      <c r="F17" s="51"/>
      <c r="G17" s="51"/>
      <c r="H17" s="51"/>
      <c r="I17" s="51"/>
      <c r="J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2:26" hidden="1" outlineLevel="1" x14ac:dyDescent="0.25">
      <c r="B18" s="23" t="s">
        <v>580</v>
      </c>
      <c r="D18" s="50"/>
      <c r="E18" s="50"/>
      <c r="F18" s="50"/>
      <c r="G18" s="50"/>
      <c r="H18" s="50"/>
      <c r="I18" s="50"/>
      <c r="J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2:26" hidden="1" outlineLevel="1" x14ac:dyDescent="0.25">
      <c r="B19" s="23" t="s">
        <v>684</v>
      </c>
      <c r="D19" s="50"/>
      <c r="E19" s="50"/>
      <c r="F19" s="50"/>
      <c r="G19" s="50"/>
      <c r="H19" s="50"/>
      <c r="I19" s="50"/>
      <c r="J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2:26" hidden="1" outlineLevel="1" x14ac:dyDescent="0.25">
      <c r="B20" s="23" t="s">
        <v>687</v>
      </c>
      <c r="D20" s="50"/>
      <c r="E20" s="50"/>
      <c r="F20" s="50"/>
      <c r="G20" s="50"/>
      <c r="H20" s="50"/>
      <c r="I20" s="50"/>
      <c r="J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2:26" collapsed="1" x14ac:dyDescent="0.25"/>
    <row r="22" spans="2:26" s="35" customFormat="1" ht="15.95" customHeight="1" x14ac:dyDescent="0.25">
      <c r="B22" s="42" t="s">
        <v>231</v>
      </c>
      <c r="C22" s="33"/>
      <c r="D22" s="44" t="s">
        <v>232</v>
      </c>
      <c r="E22" s="43"/>
      <c r="F22" s="43"/>
      <c r="G22" s="43"/>
      <c r="H22" s="43"/>
      <c r="I22" s="43"/>
      <c r="J22" s="43"/>
      <c r="K22" s="33"/>
      <c r="L22" s="43" t="s">
        <v>233</v>
      </c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</row>
    <row r="23" spans="2:26" s="40" customFormat="1" ht="15.95" customHeight="1" x14ac:dyDescent="0.25">
      <c r="B23" s="36" t="s">
        <v>234</v>
      </c>
      <c r="C23" s="37"/>
      <c r="D23" s="38">
        <f>EDATE(G23, 12)</f>
        <v>44561</v>
      </c>
      <c r="E23" s="38">
        <f t="shared" ref="E23:F23" si="2">EDATE(L23, 12)</f>
        <v>44377</v>
      </c>
      <c r="F23" s="38">
        <f t="shared" si="2"/>
        <v>44286</v>
      </c>
      <c r="G23" s="38">
        <f>EDATE(N23, 12)</f>
        <v>44196</v>
      </c>
      <c r="H23" s="38"/>
      <c r="I23" s="38"/>
      <c r="J23" s="38"/>
      <c r="K23" s="37"/>
      <c r="L23" s="38">
        <v>44012</v>
      </c>
      <c r="M23" s="38">
        <v>43921</v>
      </c>
      <c r="N23" s="38">
        <v>43830</v>
      </c>
      <c r="O23" s="38">
        <v>43646</v>
      </c>
      <c r="P23" s="38">
        <v>43555</v>
      </c>
      <c r="Q23" s="38">
        <v>43465</v>
      </c>
      <c r="R23" s="38">
        <v>43281</v>
      </c>
      <c r="S23" s="38">
        <v>43190</v>
      </c>
      <c r="T23" s="38">
        <v>43100</v>
      </c>
      <c r="U23" s="38">
        <v>42916</v>
      </c>
      <c r="V23" s="38">
        <v>42825</v>
      </c>
      <c r="W23" s="38">
        <v>42735</v>
      </c>
      <c r="X23" s="38">
        <v>42551</v>
      </c>
      <c r="Y23" s="38">
        <v>42460</v>
      </c>
      <c r="Z23" s="38">
        <v>42369</v>
      </c>
    </row>
    <row r="24" spans="2:26" s="40" customFormat="1" ht="15.95" customHeight="1" x14ac:dyDescent="0.25">
      <c r="B24" s="36" t="s">
        <v>1055</v>
      </c>
      <c r="C24" s="37"/>
      <c r="D24" s="41" t="str">
        <f>G24</f>
        <v>1st Quarter</v>
      </c>
      <c r="E24" s="41" t="str">
        <f t="shared" ref="E24:F24" si="3">L24</f>
        <v>3rd Quarter</v>
      </c>
      <c r="F24" s="41" t="str">
        <f t="shared" si="3"/>
        <v>2nd Quarter</v>
      </c>
      <c r="G24" s="41" t="str">
        <f>N24</f>
        <v>1st Quarter</v>
      </c>
      <c r="H24" s="41"/>
      <c r="I24" s="41"/>
      <c r="J24" s="41"/>
      <c r="K24" s="37"/>
      <c r="L24" s="39" t="s">
        <v>1056</v>
      </c>
      <c r="M24" s="39" t="s">
        <v>1057</v>
      </c>
      <c r="N24" s="39" t="s">
        <v>1058</v>
      </c>
      <c r="O24" s="39" t="s">
        <v>1056</v>
      </c>
      <c r="P24" s="39" t="s">
        <v>1057</v>
      </c>
      <c r="Q24" s="39" t="s">
        <v>1058</v>
      </c>
      <c r="R24" s="39" t="s">
        <v>1056</v>
      </c>
      <c r="S24" s="39" t="s">
        <v>1057</v>
      </c>
      <c r="T24" s="39" t="s">
        <v>1058</v>
      </c>
      <c r="U24" s="39" t="s">
        <v>1056</v>
      </c>
      <c r="V24" s="39" t="s">
        <v>1057</v>
      </c>
      <c r="W24" s="39" t="s">
        <v>1058</v>
      </c>
      <c r="X24" s="39" t="s">
        <v>1056</v>
      </c>
      <c r="Y24" s="39" t="s">
        <v>1057</v>
      </c>
      <c r="Z24" s="39" t="s">
        <v>1058</v>
      </c>
    </row>
    <row r="25" spans="2:26" s="20" customFormat="1" x14ac:dyDescent="0.25">
      <c r="B25" s="21" t="s">
        <v>235</v>
      </c>
      <c r="C25"/>
      <c r="D25" s="26"/>
      <c r="E25" s="26"/>
      <c r="F25" s="26"/>
      <c r="G25" s="26"/>
      <c r="H25" s="26"/>
      <c r="I25" s="26"/>
      <c r="J25" s="26"/>
      <c r="K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2:26" x14ac:dyDescent="0.25">
      <c r="B26" s="23" t="s">
        <v>1059</v>
      </c>
      <c r="L26" s="25">
        <v>7623</v>
      </c>
      <c r="M26" s="25">
        <v>16919</v>
      </c>
      <c r="N26" s="25">
        <v>20743</v>
      </c>
      <c r="O26" s="25">
        <v>19570</v>
      </c>
      <c r="P26" s="25">
        <v>18486</v>
      </c>
      <c r="Q26" s="25">
        <v>18310</v>
      </c>
      <c r="R26" s="25">
        <v>17658</v>
      </c>
      <c r="S26" s="25">
        <v>17372</v>
      </c>
      <c r="T26" s="25">
        <v>17805</v>
      </c>
      <c r="U26" s="25">
        <v>15475</v>
      </c>
      <c r="V26" s="25">
        <v>14235</v>
      </c>
      <c r="W26" s="25">
        <v>14375</v>
      </c>
      <c r="X26" s="25">
        <v>14333</v>
      </c>
      <c r="Y26" s="25">
        <v>14581</v>
      </c>
      <c r="Z26" s="25">
        <v>14597</v>
      </c>
    </row>
    <row r="27" spans="2:26" x14ac:dyDescent="0.25">
      <c r="B27" s="23" t="s">
        <v>1060</v>
      </c>
      <c r="L27" s="25">
        <v>3452</v>
      </c>
      <c r="M27" s="25">
        <v>6479</v>
      </c>
      <c r="N27" s="25">
        <v>7447</v>
      </c>
      <c r="O27" s="25">
        <v>7046</v>
      </c>
      <c r="P27" s="25">
        <v>6439</v>
      </c>
      <c r="Q27" s="25">
        <v>5690</v>
      </c>
      <c r="R27" s="25">
        <v>6175</v>
      </c>
      <c r="S27" s="25">
        <v>5424</v>
      </c>
      <c r="T27" s="25">
        <v>5307</v>
      </c>
      <c r="U27" s="25">
        <v>4641</v>
      </c>
      <c r="V27" s="25">
        <v>4353</v>
      </c>
      <c r="W27" s="25">
        <v>4207</v>
      </c>
      <c r="X27" s="25">
        <v>4614</v>
      </c>
      <c r="Y27" s="25">
        <v>4609</v>
      </c>
      <c r="Z27" s="25">
        <v>4334</v>
      </c>
    </row>
    <row r="28" spans="2:26" x14ac:dyDescent="0.25">
      <c r="B28" s="23" t="s">
        <v>1061</v>
      </c>
      <c r="L28" s="25">
        <v>2907</v>
      </c>
      <c r="M28" s="25">
        <v>14348</v>
      </c>
      <c r="N28" s="25">
        <v>17193</v>
      </c>
      <c r="O28" s="25">
        <v>17299</v>
      </c>
      <c r="P28" s="25">
        <v>16979</v>
      </c>
      <c r="Q28" s="25">
        <v>17331</v>
      </c>
      <c r="R28" s="25">
        <v>16316</v>
      </c>
      <c r="S28" s="25">
        <v>16133</v>
      </c>
      <c r="T28" s="25">
        <v>15889</v>
      </c>
      <c r="U28" s="25">
        <v>15350</v>
      </c>
      <c r="V28" s="25">
        <v>14170</v>
      </c>
      <c r="W28" s="25">
        <v>13475</v>
      </c>
      <c r="X28" s="25">
        <v>12780</v>
      </c>
      <c r="Y28" s="25">
        <v>13205</v>
      </c>
      <c r="Z28" s="25">
        <v>12641</v>
      </c>
    </row>
    <row r="29" spans="2:26" x14ac:dyDescent="0.25">
      <c r="B29" s="23" t="s">
        <v>438</v>
      </c>
      <c r="L29" s="25">
        <v>739</v>
      </c>
      <c r="M29" s="25">
        <v>2680</v>
      </c>
      <c r="N29" s="25">
        <v>3011</v>
      </c>
      <c r="O29" s="25">
        <v>3112</v>
      </c>
      <c r="P29" s="25">
        <v>2922</v>
      </c>
      <c r="Q29" s="25">
        <v>2692</v>
      </c>
      <c r="R29" s="25">
        <v>2485</v>
      </c>
      <c r="S29" s="25">
        <v>2297</v>
      </c>
      <c r="T29" s="25">
        <v>2211</v>
      </c>
      <c r="U29" s="25">
        <v>1963</v>
      </c>
      <c r="V29" s="25">
        <v>1760</v>
      </c>
      <c r="W29" s="25">
        <v>1682</v>
      </c>
      <c r="X29" s="25">
        <v>2225</v>
      </c>
      <c r="Y29" s="25">
        <v>2001</v>
      </c>
      <c r="Z29" s="25">
        <v>1903</v>
      </c>
    </row>
    <row r="30" spans="2:26" x14ac:dyDescent="0.25">
      <c r="B30" s="23" t="s">
        <v>439</v>
      </c>
      <c r="L30" s="25">
        <v>14721</v>
      </c>
      <c r="M30" s="25">
        <v>40426</v>
      </c>
      <c r="N30" s="25">
        <v>48394</v>
      </c>
      <c r="O30" s="25">
        <v>47027</v>
      </c>
      <c r="P30" s="25">
        <v>44826</v>
      </c>
      <c r="Q30" s="25">
        <v>44023</v>
      </c>
      <c r="R30" s="25">
        <v>42634</v>
      </c>
      <c r="S30" s="25">
        <v>41226</v>
      </c>
      <c r="T30" s="25">
        <v>41212</v>
      </c>
      <c r="U30" s="25">
        <v>37429</v>
      </c>
      <c r="V30" s="25">
        <v>34518</v>
      </c>
      <c r="W30" s="25">
        <v>33739</v>
      </c>
      <c r="X30" s="25">
        <v>33952</v>
      </c>
      <c r="Y30" s="25">
        <v>34396</v>
      </c>
      <c r="Z30" s="25">
        <v>33475</v>
      </c>
    </row>
    <row r="31" spans="2:26" x14ac:dyDescent="0.25">
      <c r="B31" s="23" t="s">
        <v>1062</v>
      </c>
      <c r="L31" s="25">
        <v>1245</v>
      </c>
      <c r="M31" s="25">
        <v>3435</v>
      </c>
      <c r="N31" s="25">
        <v>4146</v>
      </c>
      <c r="O31" s="25">
        <v>4015</v>
      </c>
      <c r="P31" s="25">
        <v>3790</v>
      </c>
      <c r="Q31" s="25">
        <v>3736</v>
      </c>
      <c r="R31" s="25">
        <v>3632</v>
      </c>
      <c r="S31" s="25">
        <v>3589</v>
      </c>
      <c r="T31" s="25">
        <v>3755</v>
      </c>
      <c r="U31" s="25" t="s">
        <v>11</v>
      </c>
      <c r="V31" s="25" t="s">
        <v>11</v>
      </c>
      <c r="W31" s="25" t="s">
        <v>11</v>
      </c>
      <c r="X31" s="25" t="s">
        <v>11</v>
      </c>
      <c r="Y31" s="25" t="s">
        <v>11</v>
      </c>
      <c r="Z31" s="25" t="s">
        <v>11</v>
      </c>
    </row>
    <row r="32" spans="2:26" x14ac:dyDescent="0.25">
      <c r="B32" s="23" t="s">
        <v>1063</v>
      </c>
      <c r="L32" s="25">
        <v>1125</v>
      </c>
      <c r="M32" s="25">
        <v>2239</v>
      </c>
      <c r="N32" s="25">
        <v>2553</v>
      </c>
      <c r="O32" s="25">
        <v>2565</v>
      </c>
      <c r="P32" s="25">
        <v>2308</v>
      </c>
      <c r="Q32" s="25">
        <v>1984</v>
      </c>
      <c r="R32" s="25">
        <v>2140</v>
      </c>
      <c r="S32" s="25">
        <v>1964</v>
      </c>
      <c r="T32" s="25">
        <v>2094</v>
      </c>
      <c r="U32" s="25" t="s">
        <v>11</v>
      </c>
      <c r="V32" s="25" t="s">
        <v>11</v>
      </c>
      <c r="W32" s="25" t="s">
        <v>11</v>
      </c>
      <c r="X32" s="25" t="s">
        <v>11</v>
      </c>
      <c r="Y32" s="25" t="s">
        <v>11</v>
      </c>
      <c r="Z32" s="25" t="s">
        <v>11</v>
      </c>
    </row>
    <row r="33" spans="2:26" x14ac:dyDescent="0.25">
      <c r="B33" s="23" t="s">
        <v>1064</v>
      </c>
      <c r="L33" s="25">
        <v>20</v>
      </c>
      <c r="M33" s="25">
        <v>108</v>
      </c>
      <c r="N33" s="25">
        <v>77</v>
      </c>
      <c r="O33" s="25">
        <v>121</v>
      </c>
      <c r="P33" s="25">
        <v>94</v>
      </c>
      <c r="Q33" s="25">
        <v>92</v>
      </c>
      <c r="R33" s="25">
        <v>94</v>
      </c>
      <c r="S33" s="25">
        <v>43</v>
      </c>
      <c r="T33" s="25">
        <v>36</v>
      </c>
      <c r="U33" s="25" t="s">
        <v>11</v>
      </c>
      <c r="V33" s="25" t="s">
        <v>11</v>
      </c>
      <c r="W33" s="25" t="s">
        <v>11</v>
      </c>
      <c r="X33" s="25" t="s">
        <v>11</v>
      </c>
      <c r="Y33" s="25" t="s">
        <v>11</v>
      </c>
      <c r="Z33" s="25" t="s">
        <v>11</v>
      </c>
    </row>
    <row r="34" spans="2:26" x14ac:dyDescent="0.25">
      <c r="B34" s="23" t="s">
        <v>1065</v>
      </c>
      <c r="L34" s="25">
        <v>2390</v>
      </c>
      <c r="M34" s="25">
        <v>5782</v>
      </c>
      <c r="N34" s="25">
        <v>6776</v>
      </c>
      <c r="O34" s="25">
        <v>6701</v>
      </c>
      <c r="P34" s="25">
        <v>6192</v>
      </c>
      <c r="Q34" s="25">
        <v>5812</v>
      </c>
      <c r="R34" s="25">
        <v>5866</v>
      </c>
      <c r="S34" s="25">
        <v>5596</v>
      </c>
      <c r="T34" s="25">
        <v>5885</v>
      </c>
      <c r="U34" s="25">
        <v>5269</v>
      </c>
      <c r="V34" s="25">
        <v>4968</v>
      </c>
      <c r="W34" s="25">
        <v>4881</v>
      </c>
      <c r="X34" s="25">
        <v>5281</v>
      </c>
      <c r="Y34" s="25">
        <v>5227</v>
      </c>
      <c r="Z34" s="25">
        <v>5184</v>
      </c>
    </row>
    <row r="35" spans="2:26" x14ac:dyDescent="0.25">
      <c r="B35" s="23" t="s">
        <v>1066</v>
      </c>
      <c r="L35" s="25">
        <f>L26 - L34</f>
        <v>5233</v>
      </c>
      <c r="M35" s="25">
        <f t="shared" ref="M35:Y35" si="4">M26 - M34</f>
        <v>11137</v>
      </c>
      <c r="N35" s="25">
        <f t="shared" si="4"/>
        <v>13967</v>
      </c>
      <c r="O35" s="25">
        <f t="shared" si="4"/>
        <v>12869</v>
      </c>
      <c r="P35" s="25">
        <f t="shared" si="4"/>
        <v>12294</v>
      </c>
      <c r="Q35" s="25">
        <f t="shared" si="4"/>
        <v>12498</v>
      </c>
      <c r="R35" s="25">
        <f t="shared" si="4"/>
        <v>11792</v>
      </c>
      <c r="S35" s="25">
        <f t="shared" si="4"/>
        <v>11776</v>
      </c>
      <c r="T35" s="25">
        <f t="shared" si="4"/>
        <v>11920</v>
      </c>
      <c r="U35" s="25">
        <f t="shared" si="4"/>
        <v>10206</v>
      </c>
      <c r="V35" s="25">
        <f t="shared" si="4"/>
        <v>9267</v>
      </c>
      <c r="W35" s="25">
        <f t="shared" si="4"/>
        <v>9494</v>
      </c>
      <c r="X35" s="25">
        <f t="shared" si="4"/>
        <v>9052</v>
      </c>
      <c r="Y35" s="25">
        <f t="shared" si="4"/>
        <v>9354</v>
      </c>
      <c r="Z35" s="25">
        <v>8135</v>
      </c>
    </row>
    <row r="36" spans="2:26" x14ac:dyDescent="0.25">
      <c r="B36" s="23" t="s">
        <v>1067</v>
      </c>
      <c r="L36" s="25">
        <v>1187</v>
      </c>
      <c r="M36" s="25">
        <v>2240</v>
      </c>
      <c r="N36" s="25">
        <v>2674</v>
      </c>
      <c r="O36" s="25">
        <v>2258</v>
      </c>
      <c r="P36" s="25">
        <v>2370</v>
      </c>
      <c r="Q36" s="25">
        <v>2181</v>
      </c>
      <c r="R36" s="25">
        <v>2372</v>
      </c>
      <c r="S36" s="25">
        <v>2005</v>
      </c>
      <c r="T36" s="25">
        <v>2166</v>
      </c>
      <c r="U36" s="25">
        <v>1888</v>
      </c>
      <c r="V36" s="25">
        <v>1840</v>
      </c>
      <c r="W36" s="25">
        <v>2289</v>
      </c>
      <c r="X36" s="25" t="s">
        <v>11</v>
      </c>
      <c r="Y36" s="25" t="s">
        <v>11</v>
      </c>
      <c r="Z36" s="25" t="s">
        <v>11</v>
      </c>
    </row>
    <row r="37" spans="2:26" x14ac:dyDescent="0.25">
      <c r="B37" s="23" t="s">
        <v>1068</v>
      </c>
      <c r="L37" s="25">
        <v>428</v>
      </c>
      <c r="M37" s="25">
        <v>1907</v>
      </c>
      <c r="N37" s="25">
        <v>2410</v>
      </c>
      <c r="O37" s="25">
        <v>2083</v>
      </c>
      <c r="P37" s="25">
        <v>2070</v>
      </c>
      <c r="Q37" s="25">
        <v>2148</v>
      </c>
      <c r="R37" s="25">
        <v>1861</v>
      </c>
      <c r="S37" s="25">
        <v>1837</v>
      </c>
      <c r="T37" s="25">
        <v>1965</v>
      </c>
      <c r="U37" s="25">
        <v>1708</v>
      </c>
      <c r="V37" s="25">
        <v>1355</v>
      </c>
      <c r="W37" s="25">
        <v>1657</v>
      </c>
      <c r="X37" s="25" t="s">
        <v>11</v>
      </c>
      <c r="Y37" s="25" t="s">
        <v>11</v>
      </c>
      <c r="Z37" s="25" t="s">
        <v>11</v>
      </c>
    </row>
    <row r="38" spans="2:26" x14ac:dyDescent="0.25">
      <c r="B38" s="23" t="s">
        <v>1069</v>
      </c>
      <c r="L38" s="25">
        <v>681</v>
      </c>
      <c r="M38" s="25">
        <v>1390</v>
      </c>
      <c r="N38" s="25">
        <v>1534</v>
      </c>
      <c r="O38" s="25">
        <v>1493</v>
      </c>
      <c r="P38" s="25">
        <v>1465</v>
      </c>
      <c r="Q38" s="25">
        <v>1456</v>
      </c>
      <c r="R38" s="25">
        <v>1352</v>
      </c>
      <c r="S38" s="25">
        <v>1315</v>
      </c>
      <c r="T38" s="25">
        <v>1368</v>
      </c>
      <c r="U38" s="25">
        <v>1245</v>
      </c>
      <c r="V38" s="25">
        <v>1142</v>
      </c>
      <c r="W38" s="25">
        <v>1146</v>
      </c>
      <c r="X38" s="25" t="s">
        <v>11</v>
      </c>
      <c r="Y38" s="25" t="s">
        <v>11</v>
      </c>
      <c r="Z38" s="25" t="s">
        <v>11</v>
      </c>
    </row>
    <row r="39" spans="2:26" x14ac:dyDescent="0.25">
      <c r="B39" s="23" t="s">
        <v>1070</v>
      </c>
      <c r="L39" s="25">
        <v>1481</v>
      </c>
      <c r="M39" s="25">
        <v>1473</v>
      </c>
      <c r="N39" s="25">
        <v>1483</v>
      </c>
      <c r="O39" s="25">
        <v>1367</v>
      </c>
      <c r="P39" s="25">
        <v>1402</v>
      </c>
      <c r="Q39" s="25">
        <v>1353</v>
      </c>
      <c r="R39" s="25">
        <v>1409</v>
      </c>
      <c r="S39" s="25">
        <v>1368</v>
      </c>
      <c r="T39" s="25">
        <v>1259</v>
      </c>
      <c r="U39" s="25">
        <v>991</v>
      </c>
      <c r="V39" s="25">
        <v>952</v>
      </c>
      <c r="W39" s="25">
        <v>935</v>
      </c>
      <c r="X39" s="25" t="s">
        <v>11</v>
      </c>
      <c r="Y39" s="25" t="s">
        <v>11</v>
      </c>
      <c r="Z39" s="25" t="s">
        <v>11</v>
      </c>
    </row>
    <row r="40" spans="2:26" x14ac:dyDescent="0.25">
      <c r="B40" s="23" t="s">
        <v>1071</v>
      </c>
      <c r="L40" s="25">
        <v>407</v>
      </c>
      <c r="M40" s="25">
        <v>1311</v>
      </c>
      <c r="N40" s="25">
        <v>1208</v>
      </c>
      <c r="O40" s="25">
        <v>631</v>
      </c>
      <c r="P40" s="25">
        <v>1278</v>
      </c>
      <c r="Q40" s="25">
        <v>650</v>
      </c>
      <c r="R40" s="25">
        <v>718</v>
      </c>
      <c r="S40" s="25">
        <v>670</v>
      </c>
      <c r="T40" s="25">
        <v>886</v>
      </c>
      <c r="U40" s="25">
        <v>545</v>
      </c>
      <c r="V40" s="25">
        <v>560</v>
      </c>
      <c r="W40" s="25">
        <v>497</v>
      </c>
      <c r="X40" s="25" t="s">
        <v>11</v>
      </c>
      <c r="Y40" s="25" t="s">
        <v>11</v>
      </c>
      <c r="Z40" s="25" t="s">
        <v>11</v>
      </c>
    </row>
    <row r="41" spans="2:26" x14ac:dyDescent="0.25">
      <c r="B41" s="23" t="s">
        <v>1072</v>
      </c>
      <c r="L41" s="25">
        <v>1010</v>
      </c>
      <c r="M41" s="25">
        <v>1023</v>
      </c>
      <c r="N41" s="25">
        <v>1030</v>
      </c>
      <c r="O41" s="25">
        <v>965</v>
      </c>
      <c r="P41" s="25">
        <v>957</v>
      </c>
      <c r="Q41" s="25">
        <v>1019</v>
      </c>
      <c r="R41" s="25">
        <v>944</v>
      </c>
      <c r="S41" s="25">
        <v>957</v>
      </c>
      <c r="T41" s="25">
        <v>940</v>
      </c>
      <c r="U41" s="25">
        <v>859</v>
      </c>
      <c r="V41" s="25">
        <v>750</v>
      </c>
      <c r="W41" s="25">
        <v>690</v>
      </c>
      <c r="X41" s="25" t="s">
        <v>11</v>
      </c>
      <c r="Y41" s="25" t="s">
        <v>11</v>
      </c>
      <c r="Z41" s="25" t="s">
        <v>11</v>
      </c>
    </row>
    <row r="42" spans="2:26" x14ac:dyDescent="0.25">
      <c r="B42" s="23" t="s">
        <v>1073</v>
      </c>
      <c r="L42" s="25">
        <v>146</v>
      </c>
      <c r="M42" s="25">
        <v>845</v>
      </c>
      <c r="N42" s="25">
        <v>1046</v>
      </c>
      <c r="O42" s="25">
        <v>1011</v>
      </c>
      <c r="P42" s="25">
        <v>886</v>
      </c>
      <c r="Q42" s="25">
        <v>933</v>
      </c>
      <c r="R42" s="25">
        <v>813</v>
      </c>
      <c r="S42" s="25">
        <v>784</v>
      </c>
      <c r="T42" s="25">
        <v>887</v>
      </c>
      <c r="U42" s="25">
        <v>840</v>
      </c>
      <c r="V42" s="25">
        <v>617</v>
      </c>
      <c r="W42" s="25">
        <v>570</v>
      </c>
      <c r="X42" s="25" t="s">
        <v>11</v>
      </c>
      <c r="Y42" s="25" t="s">
        <v>11</v>
      </c>
      <c r="Z42" s="25" t="s">
        <v>11</v>
      </c>
    </row>
    <row r="43" spans="2:26" x14ac:dyDescent="0.25">
      <c r="B43" s="23" t="s">
        <v>1074</v>
      </c>
      <c r="L43" s="25">
        <v>841</v>
      </c>
      <c r="M43" s="25">
        <v>1072</v>
      </c>
      <c r="N43" s="25">
        <v>1186</v>
      </c>
      <c r="O43" s="25">
        <v>1479</v>
      </c>
      <c r="P43" s="25">
        <v>773</v>
      </c>
      <c r="Q43" s="25">
        <v>1058</v>
      </c>
      <c r="R43" s="25">
        <v>858</v>
      </c>
      <c r="S43" s="25">
        <v>1009</v>
      </c>
      <c r="T43" s="25">
        <v>377</v>
      </c>
      <c r="U43" s="25">
        <v>744</v>
      </c>
      <c r="V43" s="25">
        <v>709</v>
      </c>
      <c r="W43" s="25">
        <v>703</v>
      </c>
      <c r="X43" s="25" t="s">
        <v>11</v>
      </c>
      <c r="Y43" s="25" t="s">
        <v>11</v>
      </c>
      <c r="Z43" s="25" t="s">
        <v>11</v>
      </c>
    </row>
    <row r="44" spans="2:26" x14ac:dyDescent="0.25">
      <c r="B44" s="23" t="s">
        <v>1075</v>
      </c>
      <c r="L44" s="25">
        <v>512</v>
      </c>
      <c r="M44" s="25">
        <v>798</v>
      </c>
      <c r="N44" s="25">
        <v>895</v>
      </c>
      <c r="O44" s="25">
        <v>756</v>
      </c>
      <c r="P44" s="25">
        <v>762</v>
      </c>
      <c r="Q44" s="25">
        <v>744</v>
      </c>
      <c r="R44" s="25">
        <v>731</v>
      </c>
      <c r="S44" s="25">
        <v>738</v>
      </c>
      <c r="T44" s="25">
        <v>695</v>
      </c>
      <c r="U44" s="25">
        <v>695</v>
      </c>
      <c r="V44" s="25">
        <v>656</v>
      </c>
      <c r="W44" s="25">
        <v>670</v>
      </c>
      <c r="X44" s="25" t="s">
        <v>11</v>
      </c>
      <c r="Y44" s="25" t="s">
        <v>11</v>
      </c>
      <c r="Z44" s="25" t="s">
        <v>11</v>
      </c>
    </row>
    <row r="45" spans="2:26" x14ac:dyDescent="0.25">
      <c r="B45" s="23" t="s">
        <v>1076</v>
      </c>
      <c r="L45" s="25">
        <v>272</v>
      </c>
      <c r="M45" s="25">
        <v>749</v>
      </c>
      <c r="N45" s="25">
        <v>848</v>
      </c>
      <c r="O45" s="25">
        <v>757</v>
      </c>
      <c r="P45" s="25">
        <v>756</v>
      </c>
      <c r="Q45" s="25">
        <v>709</v>
      </c>
      <c r="R45" s="25">
        <v>652</v>
      </c>
      <c r="S45" s="25">
        <v>632</v>
      </c>
      <c r="T45" s="25">
        <v>638</v>
      </c>
      <c r="U45" s="25">
        <v>557</v>
      </c>
      <c r="V45" s="25">
        <v>512</v>
      </c>
      <c r="W45" s="25">
        <v>541</v>
      </c>
      <c r="X45" s="25" t="s">
        <v>11</v>
      </c>
      <c r="Y45" s="25" t="s">
        <v>11</v>
      </c>
      <c r="Z45" s="25" t="s">
        <v>11</v>
      </c>
    </row>
    <row r="46" spans="2:26" x14ac:dyDescent="0.25">
      <c r="B46" s="23" t="s">
        <v>1077</v>
      </c>
      <c r="L46" s="25">
        <v>353</v>
      </c>
      <c r="M46" s="25">
        <v>652</v>
      </c>
      <c r="N46" s="25">
        <v>797</v>
      </c>
      <c r="O46" s="25">
        <v>787</v>
      </c>
      <c r="P46" s="25">
        <v>721</v>
      </c>
      <c r="Q46" s="25">
        <v>587</v>
      </c>
      <c r="R46" s="25">
        <v>574</v>
      </c>
      <c r="S46" s="25">
        <v>521</v>
      </c>
      <c r="T46" s="25">
        <v>570</v>
      </c>
      <c r="U46" s="25">
        <v>546</v>
      </c>
      <c r="V46" s="25">
        <v>533</v>
      </c>
      <c r="W46" s="25">
        <v>466</v>
      </c>
      <c r="X46" s="25" t="s">
        <v>11</v>
      </c>
      <c r="Y46" s="25" t="s">
        <v>11</v>
      </c>
      <c r="Z46" s="25" t="s">
        <v>11</v>
      </c>
    </row>
    <row r="47" spans="2:26" x14ac:dyDescent="0.25">
      <c r="B47" s="23" t="s">
        <v>1078</v>
      </c>
      <c r="L47" s="25">
        <v>1590</v>
      </c>
      <c r="M47" s="25">
        <v>990</v>
      </c>
      <c r="N47" s="25">
        <v>1420</v>
      </c>
      <c r="O47" s="25">
        <v>1308</v>
      </c>
      <c r="P47" s="25">
        <v>901</v>
      </c>
      <c r="Q47" s="25">
        <v>1189</v>
      </c>
      <c r="R47" s="25">
        <v>1192</v>
      </c>
      <c r="S47" s="25">
        <v>1012</v>
      </c>
      <c r="T47" s="25">
        <v>1061</v>
      </c>
      <c r="U47" s="25">
        <v>1149</v>
      </c>
      <c r="V47" s="25">
        <v>983</v>
      </c>
      <c r="W47" s="25">
        <v>1029</v>
      </c>
      <c r="X47" s="25" t="s">
        <v>11</v>
      </c>
      <c r="Y47" s="25" t="s">
        <v>11</v>
      </c>
      <c r="Z47" s="25" t="s">
        <v>11</v>
      </c>
    </row>
    <row r="48" spans="2:26" x14ac:dyDescent="0.25">
      <c r="B48" s="23" t="s">
        <v>583</v>
      </c>
      <c r="L48" s="25">
        <v>8908</v>
      </c>
      <c r="M48" s="25">
        <v>14450</v>
      </c>
      <c r="N48" s="25">
        <v>16531</v>
      </c>
      <c r="O48" s="25">
        <v>14895</v>
      </c>
      <c r="P48" s="25">
        <v>14341</v>
      </c>
      <c r="Q48" s="25">
        <v>14027</v>
      </c>
      <c r="R48" s="25">
        <v>13476</v>
      </c>
      <c r="S48" s="25">
        <v>12848</v>
      </c>
      <c r="T48" s="25">
        <v>12812</v>
      </c>
      <c r="U48" s="25">
        <v>11767</v>
      </c>
      <c r="V48" s="25">
        <v>10609</v>
      </c>
      <c r="W48" s="25">
        <v>11193</v>
      </c>
      <c r="X48" s="25" t="s">
        <v>11</v>
      </c>
      <c r="Y48" s="25" t="s">
        <v>11</v>
      </c>
      <c r="Z48" s="25" t="s">
        <v>11</v>
      </c>
    </row>
    <row r="49" spans="2:26" x14ac:dyDescent="0.25">
      <c r="B49" s="23" t="s">
        <v>1079</v>
      </c>
      <c r="L49" s="25" t="s">
        <v>11</v>
      </c>
      <c r="M49" s="25" t="s">
        <v>11</v>
      </c>
      <c r="N49" s="25" t="s">
        <v>11</v>
      </c>
      <c r="O49" s="25" t="s">
        <v>11</v>
      </c>
      <c r="P49" s="25" t="s">
        <v>11</v>
      </c>
      <c r="Q49" s="25" t="s">
        <v>11</v>
      </c>
      <c r="R49" s="25" t="s">
        <v>11</v>
      </c>
      <c r="S49" s="25" t="s">
        <v>11</v>
      </c>
      <c r="T49" s="25" t="s">
        <v>11</v>
      </c>
      <c r="U49" s="25" t="s">
        <v>11</v>
      </c>
      <c r="V49" s="25" t="s">
        <v>11</v>
      </c>
      <c r="W49" s="25" t="s">
        <v>11</v>
      </c>
      <c r="X49" s="25">
        <v>120</v>
      </c>
      <c r="Y49" s="25">
        <v>120</v>
      </c>
      <c r="Z49" s="25">
        <v>120</v>
      </c>
    </row>
    <row r="50" spans="2:26" x14ac:dyDescent="0.25">
      <c r="B50" s="23" t="s">
        <v>1067</v>
      </c>
      <c r="L50" s="25" t="s">
        <v>11</v>
      </c>
      <c r="M50" s="25" t="s">
        <v>11</v>
      </c>
      <c r="N50" s="25" t="s">
        <v>11</v>
      </c>
      <c r="O50" s="25" t="s">
        <v>11</v>
      </c>
      <c r="P50" s="25" t="s">
        <v>11</v>
      </c>
      <c r="Q50" s="25" t="s">
        <v>11</v>
      </c>
      <c r="R50" s="25" t="s">
        <v>11</v>
      </c>
      <c r="S50" s="25" t="s">
        <v>11</v>
      </c>
      <c r="T50" s="25" t="s">
        <v>11</v>
      </c>
      <c r="U50" s="25" t="s">
        <v>11</v>
      </c>
      <c r="V50" s="25" t="s">
        <v>11</v>
      </c>
      <c r="W50" s="25" t="s">
        <v>11</v>
      </c>
      <c r="X50" s="25">
        <v>3066</v>
      </c>
      <c r="Y50" s="25">
        <v>3274</v>
      </c>
      <c r="Z50" s="25">
        <v>3227</v>
      </c>
    </row>
    <row r="51" spans="2:26" x14ac:dyDescent="0.25">
      <c r="B51" s="23" t="s">
        <v>1073</v>
      </c>
      <c r="L51" s="25" t="s">
        <v>11</v>
      </c>
      <c r="M51" s="25" t="s">
        <v>11</v>
      </c>
      <c r="N51" s="25" t="s">
        <v>11</v>
      </c>
      <c r="O51" s="25" t="s">
        <v>11</v>
      </c>
      <c r="P51" s="25" t="s">
        <v>11</v>
      </c>
      <c r="Q51" s="25" t="s">
        <v>11</v>
      </c>
      <c r="R51" s="25" t="s">
        <v>11</v>
      </c>
      <c r="S51" s="25" t="s">
        <v>11</v>
      </c>
      <c r="T51" s="25" t="s">
        <v>11</v>
      </c>
      <c r="U51" s="25" t="s">
        <v>11</v>
      </c>
      <c r="V51" s="25" t="s">
        <v>11</v>
      </c>
      <c r="W51" s="25" t="s">
        <v>11</v>
      </c>
      <c r="X51" s="25">
        <v>618</v>
      </c>
      <c r="Y51" s="25">
        <v>557</v>
      </c>
      <c r="Z51" s="25">
        <v>613</v>
      </c>
    </row>
    <row r="52" spans="2:26" x14ac:dyDescent="0.25">
      <c r="B52" s="23" t="s">
        <v>1080</v>
      </c>
      <c r="L52" s="25" t="s">
        <v>11</v>
      </c>
      <c r="M52" s="25" t="s">
        <v>11</v>
      </c>
      <c r="N52" s="25" t="s">
        <v>11</v>
      </c>
      <c r="O52" s="25" t="s">
        <v>11</v>
      </c>
      <c r="P52" s="25" t="s">
        <v>11</v>
      </c>
      <c r="Q52" s="25" t="s">
        <v>11</v>
      </c>
      <c r="R52" s="25" t="s">
        <v>11</v>
      </c>
      <c r="S52" s="25" t="s">
        <v>11</v>
      </c>
      <c r="T52" s="25" t="s">
        <v>11</v>
      </c>
      <c r="U52" s="25" t="s">
        <v>11</v>
      </c>
      <c r="V52" s="25" t="s">
        <v>11</v>
      </c>
      <c r="W52" s="25" t="s">
        <v>11</v>
      </c>
      <c r="X52" s="25">
        <v>725</v>
      </c>
      <c r="Y52" s="25">
        <v>859</v>
      </c>
      <c r="Z52" s="25">
        <v>948</v>
      </c>
    </row>
    <row r="53" spans="2:26" x14ac:dyDescent="0.25">
      <c r="B53" s="23" t="s">
        <v>1081</v>
      </c>
      <c r="L53" s="25" t="s">
        <v>11</v>
      </c>
      <c r="M53" s="25" t="s">
        <v>11</v>
      </c>
      <c r="N53" s="25" t="s">
        <v>11</v>
      </c>
      <c r="O53" s="25" t="s">
        <v>11</v>
      </c>
      <c r="P53" s="25" t="s">
        <v>11</v>
      </c>
      <c r="Q53" s="25" t="s">
        <v>11</v>
      </c>
      <c r="R53" s="25" t="s">
        <v>11</v>
      </c>
      <c r="S53" s="25" t="s">
        <v>11</v>
      </c>
      <c r="T53" s="25" t="s">
        <v>11</v>
      </c>
      <c r="U53" s="25" t="s">
        <v>11</v>
      </c>
      <c r="V53" s="25" t="s">
        <v>11</v>
      </c>
      <c r="W53" s="25" t="s">
        <v>11</v>
      </c>
      <c r="X53" s="25">
        <v>1012</v>
      </c>
      <c r="Y53" s="25">
        <v>982</v>
      </c>
      <c r="Z53" s="25">
        <v>1105</v>
      </c>
    </row>
    <row r="54" spans="2:26" x14ac:dyDescent="0.25">
      <c r="B54" s="23" t="s">
        <v>1068</v>
      </c>
      <c r="L54" s="25" t="s">
        <v>11</v>
      </c>
      <c r="M54" s="25" t="s">
        <v>11</v>
      </c>
      <c r="N54" s="25" t="s">
        <v>11</v>
      </c>
      <c r="O54" s="25" t="s">
        <v>11</v>
      </c>
      <c r="P54" s="25" t="s">
        <v>11</v>
      </c>
      <c r="Q54" s="25" t="s">
        <v>11</v>
      </c>
      <c r="R54" s="25" t="s">
        <v>11</v>
      </c>
      <c r="S54" s="25" t="s">
        <v>11</v>
      </c>
      <c r="T54" s="25" t="s">
        <v>11</v>
      </c>
      <c r="U54" s="25" t="s">
        <v>11</v>
      </c>
      <c r="V54" s="25" t="s">
        <v>11</v>
      </c>
      <c r="W54" s="25" t="s">
        <v>11</v>
      </c>
      <c r="X54" s="25">
        <v>1407</v>
      </c>
      <c r="Y54" s="25">
        <v>1225</v>
      </c>
      <c r="Z54" s="25">
        <v>1305</v>
      </c>
    </row>
    <row r="55" spans="2:26" x14ac:dyDescent="0.25">
      <c r="B55" s="23" t="s">
        <v>1070</v>
      </c>
      <c r="L55" s="25" t="s">
        <v>11</v>
      </c>
      <c r="M55" s="25" t="s">
        <v>11</v>
      </c>
      <c r="N55" s="25" t="s">
        <v>11</v>
      </c>
      <c r="O55" s="25" t="s">
        <v>11</v>
      </c>
      <c r="P55" s="25" t="s">
        <v>11</v>
      </c>
      <c r="Q55" s="25" t="s">
        <v>11</v>
      </c>
      <c r="R55" s="25" t="s">
        <v>11</v>
      </c>
      <c r="S55" s="25" t="s">
        <v>11</v>
      </c>
      <c r="T55" s="25" t="s">
        <v>11</v>
      </c>
      <c r="U55" s="25" t="s">
        <v>11</v>
      </c>
      <c r="V55" s="25" t="s">
        <v>11</v>
      </c>
      <c r="W55" s="25" t="s">
        <v>11</v>
      </c>
      <c r="X55" s="25">
        <v>895</v>
      </c>
      <c r="Y55" s="25">
        <v>907</v>
      </c>
      <c r="Z55" s="25">
        <v>874</v>
      </c>
    </row>
    <row r="56" spans="2:26" x14ac:dyDescent="0.25">
      <c r="B56" s="23" t="s">
        <v>1075</v>
      </c>
      <c r="L56" s="25" t="s">
        <v>11</v>
      </c>
      <c r="M56" s="25" t="s">
        <v>11</v>
      </c>
      <c r="N56" s="25" t="s">
        <v>11</v>
      </c>
      <c r="O56" s="25" t="s">
        <v>11</v>
      </c>
      <c r="P56" s="25" t="s">
        <v>11</v>
      </c>
      <c r="Q56" s="25" t="s">
        <v>11</v>
      </c>
      <c r="R56" s="25" t="s">
        <v>11</v>
      </c>
      <c r="S56" s="25" t="s">
        <v>11</v>
      </c>
      <c r="T56" s="25" t="s">
        <v>11</v>
      </c>
      <c r="U56" s="25" t="s">
        <v>11</v>
      </c>
      <c r="V56" s="25" t="s">
        <v>11</v>
      </c>
      <c r="W56" s="25" t="s">
        <v>11</v>
      </c>
      <c r="X56" s="25">
        <v>692</v>
      </c>
      <c r="Y56" s="25">
        <v>694</v>
      </c>
      <c r="Z56" s="25">
        <v>710</v>
      </c>
    </row>
    <row r="57" spans="2:26" x14ac:dyDescent="0.25">
      <c r="B57" s="23" t="s">
        <v>701</v>
      </c>
      <c r="L57" s="25">
        <v>2235</v>
      </c>
      <c r="M57" s="25">
        <v>2257</v>
      </c>
      <c r="N57" s="25">
        <v>2204</v>
      </c>
      <c r="O57" s="25">
        <v>2465</v>
      </c>
      <c r="P57" s="25">
        <v>2200</v>
      </c>
      <c r="Q57" s="25">
        <v>2053</v>
      </c>
      <c r="R57" s="25">
        <v>1998</v>
      </c>
      <c r="S57" s="25">
        <v>1899</v>
      </c>
      <c r="T57" s="25">
        <v>1909</v>
      </c>
      <c r="U57" s="25">
        <v>1710</v>
      </c>
      <c r="V57" s="25">
        <v>1608</v>
      </c>
      <c r="W57" s="25">
        <v>1618</v>
      </c>
      <c r="X57" s="25">
        <v>1825</v>
      </c>
      <c r="Y57" s="25">
        <v>1826</v>
      </c>
      <c r="Z57" s="25">
        <v>1817</v>
      </c>
    </row>
    <row r="58" spans="2:26" x14ac:dyDescent="0.25">
      <c r="B58" s="23" t="s">
        <v>1082</v>
      </c>
      <c r="L58" s="25" t="s">
        <v>11</v>
      </c>
      <c r="M58" s="25" t="s">
        <v>11</v>
      </c>
      <c r="N58" s="25" t="s">
        <v>11</v>
      </c>
      <c r="O58" s="25" t="s">
        <v>11</v>
      </c>
      <c r="P58" s="25" t="s">
        <v>11</v>
      </c>
      <c r="Q58" s="25" t="s">
        <v>11</v>
      </c>
      <c r="R58" s="25" t="s">
        <v>11</v>
      </c>
      <c r="S58" s="25" t="s">
        <v>11</v>
      </c>
      <c r="T58" s="25" t="s">
        <v>11</v>
      </c>
      <c r="U58" s="25" t="s">
        <v>11</v>
      </c>
      <c r="V58" s="25" t="s">
        <v>11</v>
      </c>
      <c r="W58" s="25" t="s">
        <v>11</v>
      </c>
      <c r="X58" s="25" t="s">
        <v>11</v>
      </c>
      <c r="Y58" s="25">
        <v>127</v>
      </c>
      <c r="Z58" s="25" t="s">
        <v>11</v>
      </c>
    </row>
    <row r="59" spans="2:26" x14ac:dyDescent="0.25">
      <c r="B59" s="23" t="s">
        <v>1083</v>
      </c>
      <c r="L59" s="25" t="s">
        <v>11</v>
      </c>
      <c r="M59" s="25" t="s">
        <v>11</v>
      </c>
      <c r="N59" s="25" t="s">
        <v>11</v>
      </c>
      <c r="O59" s="25" t="s">
        <v>11</v>
      </c>
      <c r="P59" s="25" t="s">
        <v>11</v>
      </c>
      <c r="Q59" s="25" t="s">
        <v>11</v>
      </c>
      <c r="R59" s="25" t="s">
        <v>11</v>
      </c>
      <c r="S59" s="25" t="s">
        <v>11</v>
      </c>
      <c r="T59" s="25" t="s">
        <v>11</v>
      </c>
      <c r="U59" s="25" t="s">
        <v>11</v>
      </c>
      <c r="V59" s="25" t="s">
        <v>11</v>
      </c>
      <c r="W59" s="25" t="s">
        <v>11</v>
      </c>
      <c r="X59" s="25">
        <v>38</v>
      </c>
      <c r="Y59" s="25" t="s">
        <v>11</v>
      </c>
      <c r="Z59" s="25" t="s">
        <v>11</v>
      </c>
    </row>
    <row r="60" spans="2:26" x14ac:dyDescent="0.25">
      <c r="B60" s="23" t="s">
        <v>1084</v>
      </c>
      <c r="L60" s="25" t="s">
        <v>11</v>
      </c>
      <c r="M60" s="25" t="s">
        <v>11</v>
      </c>
      <c r="N60" s="25" t="s">
        <v>11</v>
      </c>
      <c r="O60" s="25" t="s">
        <v>11</v>
      </c>
      <c r="P60" s="25" t="s">
        <v>11</v>
      </c>
      <c r="Q60" s="25" t="s">
        <v>11</v>
      </c>
      <c r="R60" s="25" t="s">
        <v>11</v>
      </c>
      <c r="S60" s="25" t="s">
        <v>11</v>
      </c>
      <c r="T60" s="25" t="s">
        <v>11</v>
      </c>
      <c r="U60" s="25" t="s">
        <v>11</v>
      </c>
      <c r="V60" s="25" t="s">
        <v>11</v>
      </c>
      <c r="W60" s="25" t="s">
        <v>11</v>
      </c>
      <c r="X60" s="25">
        <v>139</v>
      </c>
      <c r="Y60" s="25">
        <v>62</v>
      </c>
      <c r="Z60" s="25">
        <v>540</v>
      </c>
    </row>
    <row r="61" spans="2:26" x14ac:dyDescent="0.25">
      <c r="B61" s="23" t="s">
        <v>1085</v>
      </c>
      <c r="L61" s="25" t="s">
        <v>11</v>
      </c>
      <c r="M61" s="25" t="s">
        <v>11</v>
      </c>
      <c r="N61" s="25" t="s">
        <v>11</v>
      </c>
      <c r="O61" s="25" t="s">
        <v>11</v>
      </c>
      <c r="P61" s="25" t="s">
        <v>11</v>
      </c>
      <c r="Q61" s="25" t="s">
        <v>11</v>
      </c>
      <c r="R61" s="25" t="s">
        <v>11</v>
      </c>
      <c r="S61" s="25" t="s">
        <v>11</v>
      </c>
      <c r="T61" s="25" t="s">
        <v>11</v>
      </c>
      <c r="U61" s="25" t="s">
        <v>11</v>
      </c>
      <c r="V61" s="25" t="s">
        <v>11</v>
      </c>
      <c r="W61" s="25" t="s">
        <v>11</v>
      </c>
      <c r="X61" s="25">
        <v>3297</v>
      </c>
      <c r="Y61" s="25">
        <v>3323</v>
      </c>
      <c r="Z61" s="25" t="s">
        <v>11</v>
      </c>
    </row>
    <row r="62" spans="2:26" x14ac:dyDescent="0.25">
      <c r="B62" s="23" t="s">
        <v>1086</v>
      </c>
      <c r="L62" s="25">
        <v>424</v>
      </c>
      <c r="M62" s="25">
        <v>8190</v>
      </c>
      <c r="N62" s="25">
        <v>-26</v>
      </c>
      <c r="O62" s="25">
        <v>-172</v>
      </c>
      <c r="P62" s="25">
        <v>-981</v>
      </c>
      <c r="Q62" s="25">
        <v>-1097</v>
      </c>
      <c r="R62" s="25">
        <v>440</v>
      </c>
      <c r="S62" s="25">
        <v>2305</v>
      </c>
      <c r="T62" s="25">
        <v>89</v>
      </c>
      <c r="U62" s="25">
        <v>898</v>
      </c>
      <c r="V62" s="25">
        <v>129</v>
      </c>
      <c r="W62" s="25">
        <v>62</v>
      </c>
      <c r="X62" s="25" t="s">
        <v>11</v>
      </c>
      <c r="Y62" s="25" t="s">
        <v>11</v>
      </c>
      <c r="Z62" s="25">
        <v>3180</v>
      </c>
    </row>
    <row r="63" spans="2:26" x14ac:dyDescent="0.25">
      <c r="B63" s="23" t="s">
        <v>1087</v>
      </c>
      <c r="L63" s="25">
        <v>19378</v>
      </c>
      <c r="M63" s="25">
        <v>42901</v>
      </c>
      <c r="N63" s="25">
        <v>38708</v>
      </c>
      <c r="O63" s="25">
        <v>37053</v>
      </c>
      <c r="P63" s="25">
        <v>33660</v>
      </c>
      <c r="Q63" s="25">
        <v>32891</v>
      </c>
      <c r="R63" s="25">
        <v>33142</v>
      </c>
      <c r="S63" s="25">
        <v>32995</v>
      </c>
      <c r="T63" s="25">
        <v>32072</v>
      </c>
      <c r="U63" s="25">
        <v>29546</v>
      </c>
      <c r="V63" s="25">
        <v>27031</v>
      </c>
      <c r="W63" s="25">
        <v>27406</v>
      </c>
      <c r="X63" s="25">
        <v>27295</v>
      </c>
      <c r="Y63" s="25">
        <v>26846</v>
      </c>
      <c r="Z63" s="25">
        <v>27758</v>
      </c>
    </row>
    <row r="64" spans="2:26" x14ac:dyDescent="0.25">
      <c r="B64" s="23" t="s">
        <v>703</v>
      </c>
      <c r="L64" s="25">
        <v>-4657</v>
      </c>
      <c r="M64" s="25">
        <v>-2475</v>
      </c>
      <c r="N64" s="25">
        <v>9686</v>
      </c>
      <c r="O64" s="25">
        <v>9974</v>
      </c>
      <c r="P64" s="25">
        <v>11166</v>
      </c>
      <c r="Q64" s="25">
        <v>11132</v>
      </c>
      <c r="R64" s="25">
        <v>9492</v>
      </c>
      <c r="S64" s="25">
        <v>8231</v>
      </c>
      <c r="T64" s="25">
        <v>9140</v>
      </c>
      <c r="U64" s="25">
        <v>7883</v>
      </c>
      <c r="V64" s="25">
        <v>7487</v>
      </c>
      <c r="W64" s="25">
        <v>6333</v>
      </c>
      <c r="X64" s="25">
        <v>6657</v>
      </c>
      <c r="Y64" s="25">
        <v>7550</v>
      </c>
      <c r="Z64" s="25">
        <v>5717</v>
      </c>
    </row>
    <row r="65" spans="2:26" x14ac:dyDescent="0.25">
      <c r="B65" s="23" t="s">
        <v>1088</v>
      </c>
      <c r="L65" s="25" t="s">
        <v>11</v>
      </c>
      <c r="M65" s="25" t="s">
        <v>11</v>
      </c>
      <c r="N65" s="25" t="s">
        <v>11</v>
      </c>
      <c r="O65" s="25" t="s">
        <v>11</v>
      </c>
      <c r="P65" s="25" t="s">
        <v>11</v>
      </c>
      <c r="Q65" s="25" t="s">
        <v>11</v>
      </c>
      <c r="R65" s="25" t="s">
        <v>11</v>
      </c>
      <c r="S65" s="25" t="s">
        <v>11</v>
      </c>
      <c r="T65" s="25" t="s">
        <v>11</v>
      </c>
      <c r="U65" s="25" t="s">
        <v>11</v>
      </c>
      <c r="V65" s="25" t="s">
        <v>11</v>
      </c>
      <c r="W65" s="25" t="s">
        <v>11</v>
      </c>
      <c r="X65" s="25" t="s">
        <v>11</v>
      </c>
      <c r="Y65" s="25" t="s">
        <v>11</v>
      </c>
      <c r="Z65" s="25">
        <v>4</v>
      </c>
    </row>
    <row r="66" spans="2:26" x14ac:dyDescent="0.25">
      <c r="B66" s="23" t="s">
        <v>243</v>
      </c>
      <c r="L66" s="25">
        <v>2459</v>
      </c>
      <c r="M66" s="25">
        <v>2459</v>
      </c>
      <c r="N66" s="25">
        <v>2485</v>
      </c>
      <c r="O66" s="25">
        <v>2543</v>
      </c>
      <c r="P66" s="25">
        <v>2645</v>
      </c>
      <c r="Q66" s="25">
        <v>2521</v>
      </c>
      <c r="R66" s="25">
        <v>2308</v>
      </c>
      <c r="S66" s="25">
        <v>2106</v>
      </c>
      <c r="T66" s="25">
        <v>3079</v>
      </c>
      <c r="U66" s="25">
        <v>2205</v>
      </c>
      <c r="V66" s="25">
        <v>1912</v>
      </c>
      <c r="W66" s="25">
        <v>2015</v>
      </c>
      <c r="X66" s="25">
        <v>2040</v>
      </c>
      <c r="Y66" s="25">
        <v>1965</v>
      </c>
      <c r="Z66" s="25">
        <v>1915</v>
      </c>
    </row>
    <row r="67" spans="2:26" x14ac:dyDescent="0.25">
      <c r="B67" s="23" t="s">
        <v>449</v>
      </c>
      <c r="L67" s="25">
        <v>80</v>
      </c>
      <c r="M67" s="25">
        <v>85</v>
      </c>
      <c r="N67" s="25">
        <v>98</v>
      </c>
      <c r="O67" s="25">
        <v>92</v>
      </c>
      <c r="P67" s="25">
        <v>75</v>
      </c>
      <c r="Q67" s="25">
        <v>51</v>
      </c>
      <c r="R67" s="25">
        <v>52</v>
      </c>
      <c r="S67" s="25">
        <v>68</v>
      </c>
      <c r="T67" s="25">
        <v>67</v>
      </c>
      <c r="U67" s="25">
        <v>61</v>
      </c>
      <c r="V67" s="25">
        <v>89</v>
      </c>
      <c r="W67" s="25">
        <v>37</v>
      </c>
      <c r="X67" s="25">
        <v>1</v>
      </c>
      <c r="Y67" s="25">
        <v>1</v>
      </c>
      <c r="Z67" s="25" t="s">
        <v>11</v>
      </c>
    </row>
    <row r="68" spans="2:26" x14ac:dyDescent="0.25">
      <c r="B68" s="23" t="s">
        <v>1089</v>
      </c>
      <c r="L68" s="25" t="s">
        <v>11</v>
      </c>
      <c r="M68" s="25">
        <v>-62</v>
      </c>
      <c r="N68" s="25">
        <v>-72</v>
      </c>
      <c r="O68" s="25">
        <v>-38</v>
      </c>
      <c r="P68" s="25">
        <v>77</v>
      </c>
      <c r="Q68" s="25">
        <v>-447</v>
      </c>
      <c r="R68" s="25" t="s">
        <v>11</v>
      </c>
      <c r="S68" s="25" t="s">
        <v>11</v>
      </c>
      <c r="T68" s="25" t="s">
        <v>11</v>
      </c>
      <c r="U68" s="25" t="s">
        <v>11</v>
      </c>
      <c r="V68" s="25" t="s">
        <v>11</v>
      </c>
      <c r="W68" s="25" t="s">
        <v>11</v>
      </c>
      <c r="X68" s="25" t="s">
        <v>11</v>
      </c>
      <c r="Y68" s="25" t="s">
        <v>11</v>
      </c>
      <c r="Z68" s="25" t="s">
        <v>11</v>
      </c>
    </row>
    <row r="69" spans="2:26" x14ac:dyDescent="0.25">
      <c r="B69" s="23" t="s">
        <v>1090</v>
      </c>
      <c r="L69" s="25">
        <v>31</v>
      </c>
      <c r="M69" s="25" t="s">
        <v>11</v>
      </c>
      <c r="N69" s="25" t="s">
        <v>11</v>
      </c>
      <c r="O69" s="25" t="s">
        <v>11</v>
      </c>
      <c r="P69" s="25" t="s">
        <v>11</v>
      </c>
      <c r="Q69" s="25" t="s">
        <v>11</v>
      </c>
      <c r="R69" s="25" t="s">
        <v>11</v>
      </c>
      <c r="S69" s="25" t="s">
        <v>11</v>
      </c>
      <c r="T69" s="25" t="s">
        <v>11</v>
      </c>
      <c r="U69" s="25" t="s">
        <v>11</v>
      </c>
      <c r="V69" s="25" t="s">
        <v>11</v>
      </c>
      <c r="W69" s="25" t="s">
        <v>11</v>
      </c>
      <c r="X69" s="25" t="s">
        <v>11</v>
      </c>
      <c r="Y69" s="25" t="s">
        <v>11</v>
      </c>
      <c r="Z69" s="25" t="s">
        <v>11</v>
      </c>
    </row>
    <row r="70" spans="2:26" x14ac:dyDescent="0.25">
      <c r="B70" s="23" t="s">
        <v>245</v>
      </c>
      <c r="L70" s="25">
        <v>-7005</v>
      </c>
      <c r="M70" s="25">
        <v>-4911</v>
      </c>
      <c r="N70" s="25">
        <v>7227</v>
      </c>
      <c r="O70" s="25">
        <v>7485</v>
      </c>
      <c r="P70" s="25">
        <v>8673</v>
      </c>
      <c r="Q70" s="25">
        <v>8215</v>
      </c>
      <c r="R70" s="25">
        <v>7236</v>
      </c>
      <c r="S70" s="25">
        <v>6193</v>
      </c>
      <c r="T70" s="25">
        <v>6128</v>
      </c>
      <c r="U70" s="25">
        <v>5739</v>
      </c>
      <c r="V70" s="25">
        <v>5664</v>
      </c>
      <c r="W70" s="25">
        <v>4355</v>
      </c>
      <c r="X70" s="25">
        <v>4618</v>
      </c>
      <c r="Y70" s="25">
        <v>5586</v>
      </c>
      <c r="Z70" s="25">
        <v>3806</v>
      </c>
    </row>
    <row r="71" spans="2:26" x14ac:dyDescent="0.25">
      <c r="B71" s="23" t="s">
        <v>453</v>
      </c>
      <c r="L71" s="25">
        <v>-1437</v>
      </c>
      <c r="M71" s="25">
        <v>-1418</v>
      </c>
      <c r="N71" s="25">
        <v>1593</v>
      </c>
      <c r="O71" s="25">
        <v>1806</v>
      </c>
      <c r="P71" s="25">
        <v>1930</v>
      </c>
      <c r="Q71" s="25">
        <v>1811</v>
      </c>
      <c r="R71" s="25">
        <v>1829</v>
      </c>
      <c r="S71" s="25">
        <v>1499</v>
      </c>
      <c r="T71" s="25">
        <v>-8227</v>
      </c>
      <c r="U71" s="25">
        <v>1889</v>
      </c>
      <c r="V71" s="25">
        <v>1908</v>
      </c>
      <c r="W71" s="25">
        <v>1450</v>
      </c>
      <c r="X71" s="25">
        <v>1986</v>
      </c>
      <c r="Y71" s="25">
        <v>293</v>
      </c>
      <c r="Z71" s="25">
        <v>1367</v>
      </c>
    </row>
    <row r="72" spans="2:26" x14ac:dyDescent="0.25">
      <c r="B72" s="23" t="s">
        <v>247</v>
      </c>
      <c r="L72" s="25">
        <v>-5568</v>
      </c>
      <c r="M72" s="25">
        <v>-3493</v>
      </c>
      <c r="N72" s="25">
        <v>5634</v>
      </c>
      <c r="O72" s="25">
        <v>5679</v>
      </c>
      <c r="P72" s="25">
        <v>6743</v>
      </c>
      <c r="Q72" s="25">
        <v>6404</v>
      </c>
      <c r="R72" s="25">
        <v>5407</v>
      </c>
      <c r="S72" s="25">
        <v>4694</v>
      </c>
      <c r="T72" s="25">
        <v>14355</v>
      </c>
      <c r="U72" s="25">
        <v>3850</v>
      </c>
      <c r="V72" s="25">
        <v>3756</v>
      </c>
      <c r="W72" s="25">
        <v>2905</v>
      </c>
      <c r="X72" s="25">
        <v>2632</v>
      </c>
      <c r="Y72" s="25">
        <v>5293</v>
      </c>
      <c r="Z72" s="25">
        <v>2439</v>
      </c>
    </row>
    <row r="73" spans="2:26" x14ac:dyDescent="0.25">
      <c r="B73" s="23" t="s">
        <v>1091</v>
      </c>
      <c r="L73" s="25">
        <v>94</v>
      </c>
      <c r="M73" s="25">
        <v>41</v>
      </c>
      <c r="N73" s="25" t="s">
        <v>11</v>
      </c>
      <c r="O73" s="25">
        <v>-41</v>
      </c>
      <c r="P73" s="25">
        <v>-8</v>
      </c>
      <c r="Q73" s="25">
        <v>-60</v>
      </c>
      <c r="R73" s="25">
        <v>-18</v>
      </c>
      <c r="S73" s="25">
        <v>-9</v>
      </c>
      <c r="T73" s="25">
        <v>-44</v>
      </c>
      <c r="U73" s="25">
        <v>-9</v>
      </c>
      <c r="V73" s="25">
        <v>3</v>
      </c>
      <c r="W73" s="25">
        <v>-7</v>
      </c>
      <c r="X73" s="25">
        <v>21</v>
      </c>
      <c r="Y73" s="25">
        <v>212</v>
      </c>
      <c r="Z73" s="25">
        <v>113</v>
      </c>
    </row>
    <row r="74" spans="2:26" x14ac:dyDescent="0.25">
      <c r="B74" s="23" t="s">
        <v>1092</v>
      </c>
      <c r="L74" s="25">
        <v>-5474</v>
      </c>
      <c r="M74" s="25">
        <v>-3452</v>
      </c>
      <c r="N74" s="25">
        <v>5634</v>
      </c>
      <c r="O74" s="25">
        <v>5638</v>
      </c>
      <c r="P74" s="25">
        <v>6735</v>
      </c>
      <c r="Q74" s="25">
        <v>6344</v>
      </c>
      <c r="R74" s="25">
        <v>5389</v>
      </c>
      <c r="S74" s="25">
        <v>4685</v>
      </c>
      <c r="T74" s="25">
        <v>14311</v>
      </c>
      <c r="U74" s="25">
        <v>3841</v>
      </c>
      <c r="V74" s="25">
        <v>3759</v>
      </c>
      <c r="W74" s="25">
        <v>2898</v>
      </c>
      <c r="X74" s="25">
        <v>2653</v>
      </c>
      <c r="Y74" s="25">
        <v>5505</v>
      </c>
      <c r="Z74" s="25">
        <v>2552</v>
      </c>
    </row>
    <row r="75" spans="2:26" x14ac:dyDescent="0.25">
      <c r="B75" s="23" t="s">
        <v>1093</v>
      </c>
      <c r="L75" s="25">
        <v>9125</v>
      </c>
      <c r="M75" s="25">
        <v>9225</v>
      </c>
      <c r="N75" s="25">
        <v>9322</v>
      </c>
      <c r="O75" s="25">
        <v>9620</v>
      </c>
      <c r="P75" s="25">
        <v>9679</v>
      </c>
      <c r="Q75" s="25">
        <v>9713</v>
      </c>
      <c r="R75" s="25">
        <v>9719</v>
      </c>
      <c r="S75" s="25">
        <v>9719</v>
      </c>
      <c r="T75" s="25">
        <v>9719</v>
      </c>
      <c r="U75" s="25">
        <v>9719</v>
      </c>
      <c r="V75" s="25">
        <v>9719</v>
      </c>
      <c r="W75" s="25">
        <v>9768</v>
      </c>
      <c r="X75" s="25">
        <v>9906</v>
      </c>
      <c r="Y75" s="25">
        <v>10013</v>
      </c>
      <c r="Z75" s="25">
        <v>10296</v>
      </c>
    </row>
    <row r="76" spans="2:26" x14ac:dyDescent="0.25">
      <c r="B76" s="23" t="s">
        <v>1094</v>
      </c>
      <c r="L76" s="25">
        <v>9125</v>
      </c>
      <c r="M76" s="25">
        <v>9225</v>
      </c>
      <c r="N76" s="25">
        <v>9322</v>
      </c>
      <c r="O76" s="25">
        <v>9620</v>
      </c>
      <c r="P76" s="25">
        <v>9679</v>
      </c>
      <c r="Q76" s="25">
        <v>9713</v>
      </c>
      <c r="R76" s="25">
        <v>9719</v>
      </c>
      <c r="S76" s="25">
        <v>9719</v>
      </c>
      <c r="T76" s="25">
        <v>9719</v>
      </c>
      <c r="U76" s="25">
        <v>9719</v>
      </c>
      <c r="V76" s="25">
        <v>9721</v>
      </c>
      <c r="W76" s="25">
        <v>9814</v>
      </c>
      <c r="X76" s="25">
        <v>10047</v>
      </c>
      <c r="Y76" s="25">
        <v>10215</v>
      </c>
      <c r="Z76" s="25">
        <v>10635</v>
      </c>
    </row>
    <row r="77" spans="2:26" x14ac:dyDescent="0.25">
      <c r="B77" s="23" t="s">
        <v>253</v>
      </c>
      <c r="L77" s="25">
        <v>9125</v>
      </c>
      <c r="M77" s="25">
        <v>9125</v>
      </c>
      <c r="N77" s="25">
        <v>9258</v>
      </c>
      <c r="O77" s="25">
        <v>9617</v>
      </c>
      <c r="P77" s="25">
        <v>9634</v>
      </c>
      <c r="Q77" s="25">
        <v>9705</v>
      </c>
      <c r="R77" s="25">
        <v>9719</v>
      </c>
      <c r="S77" s="25">
        <v>9719</v>
      </c>
      <c r="T77" s="25">
        <v>9719</v>
      </c>
      <c r="U77" s="25">
        <v>9719</v>
      </c>
      <c r="V77" s="25">
        <v>9719</v>
      </c>
      <c r="W77" s="25">
        <v>9719</v>
      </c>
      <c r="X77" s="25">
        <v>9778</v>
      </c>
      <c r="Y77" s="25">
        <v>9858</v>
      </c>
      <c r="Z77" s="25">
        <v>10002</v>
      </c>
    </row>
    <row r="78" spans="2:26" x14ac:dyDescent="0.25">
      <c r="B78" s="23" t="s">
        <v>1095</v>
      </c>
      <c r="L78" s="25">
        <v>-0.6</v>
      </c>
      <c r="M78" s="25">
        <v>-0.37</v>
      </c>
      <c r="N78" s="25">
        <v>0.6</v>
      </c>
      <c r="O78" s="25">
        <v>0.59</v>
      </c>
      <c r="P78" s="25">
        <v>0.7</v>
      </c>
      <c r="Q78" s="25">
        <v>0.65</v>
      </c>
      <c r="R78" s="25">
        <v>0.55000000000000004</v>
      </c>
      <c r="S78" s="25">
        <v>0.48</v>
      </c>
      <c r="T78" s="25">
        <v>1.47</v>
      </c>
      <c r="U78" s="25">
        <v>0.4</v>
      </c>
      <c r="V78" s="25">
        <v>0.39</v>
      </c>
      <c r="W78" s="25">
        <v>0.3</v>
      </c>
      <c r="X78" s="25">
        <v>0.27</v>
      </c>
      <c r="Y78" s="25">
        <v>0.55000000000000004</v>
      </c>
      <c r="Z78" s="25">
        <v>0.25</v>
      </c>
    </row>
    <row r="79" spans="2:26" x14ac:dyDescent="0.25">
      <c r="B79" s="23" t="s">
        <v>1096</v>
      </c>
      <c r="L79" s="25">
        <v>-0.6</v>
      </c>
      <c r="M79" s="25">
        <v>-0.37</v>
      </c>
      <c r="N79" s="25">
        <v>0.6</v>
      </c>
      <c r="O79" s="25">
        <v>0.59</v>
      </c>
      <c r="P79" s="25">
        <v>0.7</v>
      </c>
      <c r="Q79" s="25">
        <v>0.65</v>
      </c>
      <c r="R79" s="25">
        <v>0.55000000000000004</v>
      </c>
      <c r="S79" s="25">
        <v>0.48</v>
      </c>
      <c r="T79" s="25">
        <v>1.47</v>
      </c>
      <c r="U79" s="25">
        <v>0.4</v>
      </c>
      <c r="V79" s="25">
        <v>0.39</v>
      </c>
      <c r="W79" s="25">
        <v>0.3</v>
      </c>
      <c r="X79" s="25">
        <v>0.27</v>
      </c>
      <c r="Y79" s="25">
        <v>0.54</v>
      </c>
      <c r="Z79" s="25">
        <v>0.25</v>
      </c>
    </row>
    <row r="80" spans="2:26" x14ac:dyDescent="0.25">
      <c r="B80" s="23" t="s">
        <v>590</v>
      </c>
      <c r="L80" s="25">
        <v>0.03</v>
      </c>
      <c r="M80" s="25">
        <v>0.04</v>
      </c>
      <c r="N80" s="25">
        <v>0.03</v>
      </c>
      <c r="O80" s="25">
        <v>0.03</v>
      </c>
      <c r="P80" s="25">
        <v>0.03</v>
      </c>
      <c r="Q80" s="25">
        <v>0.03</v>
      </c>
      <c r="R80" s="25">
        <v>0.03</v>
      </c>
      <c r="S80" s="25">
        <v>0.03</v>
      </c>
      <c r="T80" s="25">
        <v>0.03</v>
      </c>
      <c r="U80" s="25">
        <v>0.03</v>
      </c>
      <c r="V80" s="25">
        <v>0.03</v>
      </c>
      <c r="W80" s="25" t="s">
        <v>11</v>
      </c>
      <c r="X80" s="25">
        <v>0.03</v>
      </c>
      <c r="Y80" s="25">
        <v>0.03</v>
      </c>
      <c r="Z80" s="25" t="s">
        <v>11</v>
      </c>
    </row>
    <row r="82" spans="2:26" s="56" customFormat="1" x14ac:dyDescent="0.25">
      <c r="B82" s="46" t="s">
        <v>256</v>
      </c>
      <c r="C82" s="2"/>
      <c r="D82" s="47"/>
      <c r="E82" s="47"/>
      <c r="F82" s="47"/>
      <c r="G82" s="47"/>
      <c r="H82" s="47"/>
      <c r="I82" s="47"/>
      <c r="J82" s="47"/>
      <c r="K82" s="2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spans="2:26" x14ac:dyDescent="0.25">
      <c r="B83" s="23" t="s">
        <v>351</v>
      </c>
      <c r="L83" s="25">
        <v>14795</v>
      </c>
      <c r="M83" s="25">
        <v>9825</v>
      </c>
      <c r="N83" s="25">
        <v>13159</v>
      </c>
      <c r="O83" s="25">
        <v>10956</v>
      </c>
      <c r="P83" s="25">
        <v>8255</v>
      </c>
      <c r="Q83" s="25">
        <v>9387</v>
      </c>
      <c r="R83" s="25">
        <v>13171</v>
      </c>
      <c r="S83" s="25">
        <v>12500</v>
      </c>
      <c r="T83" s="25">
        <v>11954</v>
      </c>
      <c r="U83" s="25">
        <v>10817</v>
      </c>
      <c r="V83" s="25">
        <v>13199</v>
      </c>
      <c r="W83" s="25">
        <v>12064</v>
      </c>
      <c r="X83" s="25">
        <v>10462</v>
      </c>
      <c r="Y83" s="25">
        <v>9055</v>
      </c>
      <c r="Z83" s="25">
        <v>8384</v>
      </c>
    </row>
    <row r="84" spans="2:26" x14ac:dyDescent="0.25">
      <c r="B84" s="23" t="s">
        <v>473</v>
      </c>
      <c r="L84" s="25">
        <v>5529</v>
      </c>
      <c r="M84" s="25">
        <v>3559</v>
      </c>
      <c r="N84" s="25">
        <v>3131</v>
      </c>
      <c r="O84" s="25">
        <v>5001</v>
      </c>
      <c r="P84" s="25">
        <v>5579</v>
      </c>
      <c r="Q84" s="25">
        <v>5583</v>
      </c>
      <c r="R84" s="25">
        <v>4975</v>
      </c>
      <c r="S84" s="25">
        <v>5220</v>
      </c>
      <c r="T84" s="25">
        <v>4113</v>
      </c>
      <c r="U84" s="25">
        <v>2312</v>
      </c>
      <c r="V84" s="25">
        <v>2526</v>
      </c>
      <c r="W84" s="25">
        <v>3721</v>
      </c>
      <c r="X84" s="25">
        <v>1326</v>
      </c>
      <c r="Y84" s="25">
        <v>2091</v>
      </c>
      <c r="Z84" s="25">
        <v>1936</v>
      </c>
    </row>
    <row r="85" spans="2:26" x14ac:dyDescent="0.25">
      <c r="B85" s="23" t="s">
        <v>1097</v>
      </c>
      <c r="L85" s="25">
        <v>219</v>
      </c>
      <c r="M85" s="25">
        <v>675</v>
      </c>
      <c r="N85" s="25">
        <v>659</v>
      </c>
      <c r="O85" s="25">
        <v>1152</v>
      </c>
      <c r="P85" s="25">
        <v>1142</v>
      </c>
      <c r="Q85" s="25" t="s">
        <v>11</v>
      </c>
      <c r="R85" s="25" t="s">
        <v>11</v>
      </c>
      <c r="S85" s="25" t="s">
        <v>11</v>
      </c>
      <c r="T85" s="25" t="s">
        <v>11</v>
      </c>
      <c r="U85" s="25" t="s">
        <v>11</v>
      </c>
      <c r="V85" s="25" t="s">
        <v>11</v>
      </c>
      <c r="W85" s="25" t="s">
        <v>11</v>
      </c>
      <c r="X85" s="25" t="s">
        <v>11</v>
      </c>
      <c r="Y85" s="25" t="s">
        <v>11</v>
      </c>
      <c r="Z85" s="25" t="s">
        <v>11</v>
      </c>
    </row>
    <row r="86" spans="2:26" x14ac:dyDescent="0.25">
      <c r="B86" s="23" t="s">
        <v>810</v>
      </c>
      <c r="L86" s="25">
        <v>2627</v>
      </c>
      <c r="M86" s="25">
        <v>2735</v>
      </c>
      <c r="N86" s="25">
        <v>2739</v>
      </c>
      <c r="O86" s="25">
        <v>2502</v>
      </c>
      <c r="P86" s="25">
        <v>2597</v>
      </c>
      <c r="Q86" s="25">
        <v>2578</v>
      </c>
      <c r="R86" s="25">
        <v>2411</v>
      </c>
      <c r="S86" s="25">
        <v>2432</v>
      </c>
      <c r="T86" s="25">
        <v>2419</v>
      </c>
      <c r="U86" s="25">
        <v>2264</v>
      </c>
      <c r="V86" s="25">
        <v>2060</v>
      </c>
      <c r="W86" s="25">
        <v>2106</v>
      </c>
      <c r="X86" s="25">
        <v>2659</v>
      </c>
      <c r="Y86" s="25">
        <v>2738</v>
      </c>
      <c r="Z86" s="25">
        <v>2689</v>
      </c>
    </row>
    <row r="87" spans="2:26" x14ac:dyDescent="0.25">
      <c r="B87" s="23" t="s">
        <v>493</v>
      </c>
      <c r="L87" s="25">
        <v>1415</v>
      </c>
      <c r="M87" s="25">
        <v>2805</v>
      </c>
      <c r="N87" s="25">
        <v>4150</v>
      </c>
      <c r="O87" s="25">
        <v>896</v>
      </c>
      <c r="P87" s="25">
        <v>2097</v>
      </c>
      <c r="Q87" s="25">
        <v>3603</v>
      </c>
      <c r="R87" s="25">
        <v>1456</v>
      </c>
      <c r="S87" s="25">
        <v>2650</v>
      </c>
      <c r="T87" s="25">
        <v>2808</v>
      </c>
      <c r="U87" s="25" t="s">
        <v>11</v>
      </c>
      <c r="V87" s="25" t="s">
        <v>11</v>
      </c>
      <c r="W87" s="25" t="s">
        <v>11</v>
      </c>
      <c r="X87" s="25" t="s">
        <v>11</v>
      </c>
      <c r="Y87" s="25" t="s">
        <v>11</v>
      </c>
      <c r="Z87" s="25" t="s">
        <v>11</v>
      </c>
    </row>
    <row r="88" spans="2:26" x14ac:dyDescent="0.25">
      <c r="B88" s="23" t="s">
        <v>1098</v>
      </c>
      <c r="L88" s="25" t="s">
        <v>11</v>
      </c>
      <c r="M88" s="25" t="s">
        <v>11</v>
      </c>
      <c r="N88" s="25" t="s">
        <v>11</v>
      </c>
      <c r="O88" s="25" t="s">
        <v>11</v>
      </c>
      <c r="P88" s="25" t="s">
        <v>11</v>
      </c>
      <c r="Q88" s="25" t="s">
        <v>11</v>
      </c>
      <c r="R88" s="25" t="s">
        <v>11</v>
      </c>
      <c r="S88" s="25" t="s">
        <v>11</v>
      </c>
      <c r="T88" s="25" t="s">
        <v>11</v>
      </c>
      <c r="U88" s="25" t="s">
        <v>11</v>
      </c>
      <c r="V88" s="25" t="s">
        <v>11</v>
      </c>
      <c r="W88" s="25" t="s">
        <v>11</v>
      </c>
      <c r="X88" s="25">
        <v>636</v>
      </c>
      <c r="Y88" s="25">
        <v>608</v>
      </c>
      <c r="Z88" s="25">
        <v>812</v>
      </c>
    </row>
    <row r="89" spans="2:26" x14ac:dyDescent="0.25">
      <c r="B89" s="23" t="s">
        <v>1099</v>
      </c>
      <c r="L89" s="25" t="s">
        <v>11</v>
      </c>
      <c r="M89" s="25" t="s">
        <v>11</v>
      </c>
      <c r="N89" s="25" t="s">
        <v>11</v>
      </c>
      <c r="O89" s="25" t="s">
        <v>11</v>
      </c>
      <c r="P89" s="25" t="s">
        <v>11</v>
      </c>
      <c r="Q89" s="25" t="s">
        <v>11</v>
      </c>
      <c r="R89" s="25" t="s">
        <v>11</v>
      </c>
      <c r="S89" s="25" t="s">
        <v>11</v>
      </c>
      <c r="T89" s="25" t="s">
        <v>11</v>
      </c>
      <c r="U89" s="25" t="s">
        <v>11</v>
      </c>
      <c r="V89" s="25" t="s">
        <v>11</v>
      </c>
      <c r="W89" s="25" t="s">
        <v>11</v>
      </c>
      <c r="X89" s="25" t="s">
        <v>11</v>
      </c>
      <c r="Y89" s="25" t="s">
        <v>11</v>
      </c>
      <c r="Z89" s="25">
        <v>621</v>
      </c>
    </row>
    <row r="90" spans="2:26" x14ac:dyDescent="0.25">
      <c r="B90" s="23" t="s">
        <v>595</v>
      </c>
      <c r="L90" s="25" t="s">
        <v>11</v>
      </c>
      <c r="M90" s="25" t="s">
        <v>11</v>
      </c>
      <c r="N90" s="25" t="s">
        <v>11</v>
      </c>
      <c r="O90" s="25" t="s">
        <v>11</v>
      </c>
      <c r="P90" s="25" t="s">
        <v>11</v>
      </c>
      <c r="Q90" s="25" t="s">
        <v>11</v>
      </c>
      <c r="R90" s="25" t="s">
        <v>11</v>
      </c>
      <c r="S90" s="25" t="s">
        <v>11</v>
      </c>
      <c r="T90" s="25" t="s">
        <v>11</v>
      </c>
      <c r="U90" s="25">
        <v>2217</v>
      </c>
      <c r="V90" s="25">
        <v>3195</v>
      </c>
      <c r="W90" s="25">
        <v>3430</v>
      </c>
      <c r="X90" s="25">
        <v>2545</v>
      </c>
      <c r="Y90" s="25">
        <v>3154</v>
      </c>
      <c r="Z90" s="25">
        <v>3681</v>
      </c>
    </row>
    <row r="91" spans="2:26" x14ac:dyDescent="0.25">
      <c r="B91" s="23" t="s">
        <v>725</v>
      </c>
      <c r="L91" s="25">
        <v>1752</v>
      </c>
      <c r="M91" s="25">
        <v>2343</v>
      </c>
      <c r="N91" s="25">
        <v>2236</v>
      </c>
      <c r="O91" s="25">
        <v>2090</v>
      </c>
      <c r="P91" s="25">
        <v>1521</v>
      </c>
      <c r="Q91" s="25">
        <v>1560</v>
      </c>
      <c r="R91" s="25">
        <v>1694</v>
      </c>
      <c r="S91" s="25">
        <v>1273</v>
      </c>
      <c r="T91" s="25">
        <v>746</v>
      </c>
      <c r="U91" s="25" t="s">
        <v>11</v>
      </c>
      <c r="V91" s="25" t="s">
        <v>11</v>
      </c>
      <c r="W91" s="25" t="s">
        <v>11</v>
      </c>
      <c r="X91" s="25" t="s">
        <v>11</v>
      </c>
      <c r="Y91" s="25" t="s">
        <v>11</v>
      </c>
      <c r="Z91" s="25" t="s">
        <v>11</v>
      </c>
    </row>
    <row r="92" spans="2:26" x14ac:dyDescent="0.25">
      <c r="B92" s="23" t="s">
        <v>494</v>
      </c>
      <c r="L92" s="25">
        <v>2013</v>
      </c>
      <c r="M92" s="25">
        <v>4825</v>
      </c>
      <c r="N92" s="25">
        <v>4825</v>
      </c>
      <c r="O92" s="25" t="s">
        <v>11</v>
      </c>
      <c r="P92" s="25">
        <v>668</v>
      </c>
      <c r="Q92" s="25">
        <v>2356</v>
      </c>
      <c r="R92" s="25">
        <v>7565</v>
      </c>
      <c r="S92" s="25">
        <v>5565</v>
      </c>
      <c r="T92" s="25">
        <v>5565</v>
      </c>
      <c r="U92" s="25">
        <v>10029</v>
      </c>
      <c r="V92" s="25">
        <v>5472</v>
      </c>
      <c r="W92" s="25">
        <v>7671</v>
      </c>
      <c r="X92" s="25" t="s">
        <v>11</v>
      </c>
      <c r="Y92" s="25" t="s">
        <v>11</v>
      </c>
      <c r="Z92" s="25" t="s">
        <v>11</v>
      </c>
    </row>
    <row r="93" spans="2:26" x14ac:dyDescent="0.25">
      <c r="B93" s="23" t="s">
        <v>596</v>
      </c>
      <c r="L93" s="25">
        <v>28350</v>
      </c>
      <c r="M93" s="25">
        <v>26767</v>
      </c>
      <c r="N93" s="25">
        <v>30899</v>
      </c>
      <c r="O93" s="25">
        <v>22597</v>
      </c>
      <c r="P93" s="25">
        <v>21859</v>
      </c>
      <c r="Q93" s="25">
        <v>25067</v>
      </c>
      <c r="R93" s="25">
        <v>31272</v>
      </c>
      <c r="S93" s="25">
        <v>29640</v>
      </c>
      <c r="T93" s="25">
        <v>27605</v>
      </c>
      <c r="U93" s="25">
        <v>27639</v>
      </c>
      <c r="V93" s="25">
        <v>26452</v>
      </c>
      <c r="W93" s="25">
        <v>28992</v>
      </c>
      <c r="X93" s="25">
        <v>17628</v>
      </c>
      <c r="Y93" s="25">
        <v>17646</v>
      </c>
      <c r="Z93" s="25">
        <v>18123</v>
      </c>
    </row>
    <row r="94" spans="2:26" x14ac:dyDescent="0.25">
      <c r="B94" s="23" t="s">
        <v>970</v>
      </c>
      <c r="L94" s="25" t="s">
        <v>11</v>
      </c>
      <c r="M94" s="25" t="s">
        <v>11</v>
      </c>
      <c r="N94" s="25" t="s">
        <v>11</v>
      </c>
      <c r="O94" s="25" t="s">
        <v>11</v>
      </c>
      <c r="P94" s="25" t="s">
        <v>11</v>
      </c>
      <c r="Q94" s="25" t="s">
        <v>11</v>
      </c>
      <c r="R94" s="25" t="s">
        <v>11</v>
      </c>
      <c r="S94" s="25" t="s">
        <v>11</v>
      </c>
      <c r="T94" s="25" t="s">
        <v>11</v>
      </c>
      <c r="U94" s="25" t="s">
        <v>11</v>
      </c>
      <c r="V94" s="25">
        <v>144571</v>
      </c>
      <c r="W94" s="25" t="s">
        <v>11</v>
      </c>
      <c r="X94" s="25" t="s">
        <v>11</v>
      </c>
      <c r="Y94" s="25" t="s">
        <v>11</v>
      </c>
      <c r="Z94" s="25" t="s">
        <v>11</v>
      </c>
    </row>
    <row r="95" spans="2:26" x14ac:dyDescent="0.25">
      <c r="B95" s="23" t="s">
        <v>621</v>
      </c>
      <c r="L95" s="25">
        <v>181960</v>
      </c>
      <c r="M95" s="25">
        <v>182234</v>
      </c>
      <c r="N95" s="25">
        <v>183657</v>
      </c>
      <c r="O95" s="25">
        <v>191493</v>
      </c>
      <c r="P95" s="25">
        <v>191966</v>
      </c>
      <c r="Q95" s="25">
        <v>187502</v>
      </c>
      <c r="R95" s="25">
        <v>165715</v>
      </c>
      <c r="S95" s="25">
        <v>158650</v>
      </c>
      <c r="T95" s="25">
        <v>154259</v>
      </c>
      <c r="U95" s="25">
        <v>145581</v>
      </c>
      <c r="V95" s="25" t="s">
        <v>11</v>
      </c>
      <c r="W95" s="25">
        <v>143439</v>
      </c>
      <c r="X95" s="25">
        <v>146783</v>
      </c>
      <c r="Y95" s="25">
        <v>144454</v>
      </c>
      <c r="Z95" s="25">
        <v>133423</v>
      </c>
    </row>
    <row r="96" spans="2:26" x14ac:dyDescent="0.25">
      <c r="B96" s="23" t="s">
        <v>275</v>
      </c>
      <c r="L96" s="25">
        <v>25962</v>
      </c>
      <c r="M96" s="25">
        <v>26485</v>
      </c>
      <c r="N96" s="25">
        <v>26981</v>
      </c>
      <c r="O96" s="25" t="s">
        <v>11</v>
      </c>
      <c r="P96" s="25" t="s">
        <v>11</v>
      </c>
      <c r="Q96" s="25" t="s">
        <v>11</v>
      </c>
      <c r="R96" s="25" t="s">
        <v>11</v>
      </c>
      <c r="S96" s="25" t="s">
        <v>11</v>
      </c>
      <c r="T96" s="25" t="s">
        <v>11</v>
      </c>
      <c r="U96" s="25" t="s">
        <v>11</v>
      </c>
      <c r="V96" s="25" t="s">
        <v>11</v>
      </c>
      <c r="W96" s="25" t="s">
        <v>11</v>
      </c>
      <c r="X96" s="25" t="s">
        <v>11</v>
      </c>
      <c r="Y96" s="25" t="s">
        <v>11</v>
      </c>
      <c r="Z96" s="25" t="s">
        <v>11</v>
      </c>
    </row>
    <row r="97" spans="2:26" x14ac:dyDescent="0.25">
      <c r="B97" s="23" t="s">
        <v>1100</v>
      </c>
      <c r="L97" s="25">
        <v>2896</v>
      </c>
      <c r="M97" s="25">
        <v>4087</v>
      </c>
      <c r="N97" s="25">
        <v>4149</v>
      </c>
      <c r="O97" s="25">
        <v>3810</v>
      </c>
      <c r="P97" s="25">
        <v>3859</v>
      </c>
      <c r="Q97" s="25">
        <v>3467</v>
      </c>
      <c r="R97" s="25">
        <v>2903</v>
      </c>
      <c r="S97" s="25">
        <v>3375</v>
      </c>
      <c r="T97" s="25">
        <v>4965</v>
      </c>
      <c r="U97" s="25">
        <v>5022</v>
      </c>
      <c r="V97" s="25">
        <v>4745</v>
      </c>
      <c r="W97" s="25">
        <v>4780</v>
      </c>
      <c r="X97" s="25" t="s">
        <v>11</v>
      </c>
      <c r="Y97" s="25" t="s">
        <v>11</v>
      </c>
      <c r="Z97" s="25" t="s">
        <v>11</v>
      </c>
    </row>
    <row r="98" spans="2:26" x14ac:dyDescent="0.25">
      <c r="B98" s="23" t="s">
        <v>277</v>
      </c>
      <c r="L98" s="25">
        <v>47109</v>
      </c>
      <c r="M98" s="25">
        <v>47109</v>
      </c>
      <c r="N98" s="25">
        <v>53630</v>
      </c>
      <c r="O98" s="25">
        <v>55271</v>
      </c>
      <c r="P98" s="25">
        <v>55271</v>
      </c>
      <c r="Q98" s="25">
        <v>54731</v>
      </c>
      <c r="R98" s="25">
        <v>43866</v>
      </c>
      <c r="S98" s="25">
        <v>43866</v>
      </c>
      <c r="T98" s="25">
        <v>43866</v>
      </c>
      <c r="U98" s="25">
        <v>45169</v>
      </c>
      <c r="V98" s="25">
        <v>45921</v>
      </c>
      <c r="W98" s="25">
        <v>45921</v>
      </c>
      <c r="X98" s="25">
        <v>52641</v>
      </c>
      <c r="Y98" s="25">
        <v>52641</v>
      </c>
      <c r="Z98" s="25">
        <v>52641</v>
      </c>
    </row>
    <row r="99" spans="2:26" x14ac:dyDescent="0.25">
      <c r="B99" s="23" t="s">
        <v>1101</v>
      </c>
      <c r="L99" s="25">
        <v>73224</v>
      </c>
      <c r="M99" s="25">
        <v>74251</v>
      </c>
      <c r="N99" s="25">
        <v>75795</v>
      </c>
      <c r="O99" s="25">
        <v>76285</v>
      </c>
      <c r="P99" s="25">
        <v>76441</v>
      </c>
      <c r="Q99" s="25">
        <v>77289</v>
      </c>
      <c r="R99" s="25">
        <v>74733</v>
      </c>
      <c r="S99" s="25">
        <v>74372</v>
      </c>
      <c r="T99" s="25">
        <v>74420</v>
      </c>
      <c r="U99" s="25">
        <v>76961</v>
      </c>
      <c r="V99" s="25">
        <v>52103</v>
      </c>
      <c r="W99" s="25">
        <v>52143</v>
      </c>
      <c r="X99" s="25" t="s">
        <v>11</v>
      </c>
      <c r="Y99" s="25" t="s">
        <v>11</v>
      </c>
      <c r="Z99" s="25" t="s">
        <v>11</v>
      </c>
    </row>
    <row r="100" spans="2:26" x14ac:dyDescent="0.25">
      <c r="B100" s="23" t="s">
        <v>1102</v>
      </c>
      <c r="L100" s="25" t="s">
        <v>11</v>
      </c>
      <c r="M100" s="25" t="s">
        <v>11</v>
      </c>
      <c r="N100" s="25" t="s">
        <v>11</v>
      </c>
      <c r="O100" s="25" t="s">
        <v>11</v>
      </c>
      <c r="P100" s="25" t="s">
        <v>11</v>
      </c>
      <c r="Q100" s="25" t="s">
        <v>11</v>
      </c>
      <c r="R100" s="25" t="s">
        <v>11</v>
      </c>
      <c r="S100" s="25" t="s">
        <v>11</v>
      </c>
      <c r="T100" s="25" t="s">
        <v>11</v>
      </c>
      <c r="U100" s="25" t="s">
        <v>11</v>
      </c>
      <c r="V100" s="25" t="s">
        <v>11</v>
      </c>
      <c r="W100" s="25" t="s">
        <v>11</v>
      </c>
      <c r="X100" s="25">
        <v>55728</v>
      </c>
      <c r="Y100" s="25">
        <v>55728</v>
      </c>
      <c r="Z100" s="25">
        <v>55828</v>
      </c>
    </row>
    <row r="101" spans="2:26" x14ac:dyDescent="0.25">
      <c r="B101" s="23" t="s">
        <v>1103</v>
      </c>
      <c r="L101" s="25" t="s">
        <v>11</v>
      </c>
      <c r="M101" s="25" t="s">
        <v>11</v>
      </c>
      <c r="N101" s="25" t="s">
        <v>11</v>
      </c>
      <c r="O101" s="25" t="s">
        <v>11</v>
      </c>
      <c r="P101" s="25" t="s">
        <v>11</v>
      </c>
      <c r="Q101" s="25" t="s">
        <v>11</v>
      </c>
      <c r="R101" s="25" t="s">
        <v>11</v>
      </c>
      <c r="S101" s="25" t="s">
        <v>11</v>
      </c>
      <c r="T101" s="25" t="s">
        <v>11</v>
      </c>
      <c r="U101" s="25" t="s">
        <v>11</v>
      </c>
      <c r="V101" s="25" t="s">
        <v>11</v>
      </c>
      <c r="W101" s="25" t="s">
        <v>11</v>
      </c>
      <c r="X101" s="25">
        <v>4569</v>
      </c>
      <c r="Y101" s="25">
        <v>4626</v>
      </c>
      <c r="Z101" s="25">
        <v>4821</v>
      </c>
    </row>
    <row r="102" spans="2:26" x14ac:dyDescent="0.25">
      <c r="B102" s="23" t="s">
        <v>278</v>
      </c>
      <c r="L102" s="25">
        <v>873</v>
      </c>
      <c r="M102" s="25">
        <v>963</v>
      </c>
      <c r="N102" s="25">
        <v>1062</v>
      </c>
      <c r="O102" s="25">
        <v>1422</v>
      </c>
      <c r="P102" s="25">
        <v>1477</v>
      </c>
      <c r="Q102" s="25">
        <v>1466</v>
      </c>
      <c r="R102" s="25">
        <v>1774</v>
      </c>
      <c r="S102" s="25">
        <v>1435</v>
      </c>
      <c r="T102" s="25">
        <v>1464</v>
      </c>
      <c r="U102" s="25">
        <v>2294</v>
      </c>
      <c r="V102" s="25">
        <v>2267</v>
      </c>
      <c r="W102" s="25">
        <v>2175</v>
      </c>
      <c r="X102" s="25">
        <v>1282</v>
      </c>
      <c r="Y102" s="25">
        <v>1375</v>
      </c>
      <c r="Z102" s="25">
        <v>2273</v>
      </c>
    </row>
    <row r="103" spans="2:26" x14ac:dyDescent="0.25">
      <c r="B103" s="23" t="s">
        <v>628</v>
      </c>
      <c r="L103" s="25" t="s">
        <v>11</v>
      </c>
      <c r="M103" s="25" t="s">
        <v>11</v>
      </c>
      <c r="N103" s="25" t="s">
        <v>11</v>
      </c>
      <c r="O103" s="25" t="s">
        <v>11</v>
      </c>
      <c r="P103" s="25" t="s">
        <v>11</v>
      </c>
      <c r="Q103" s="25" t="s">
        <v>11</v>
      </c>
      <c r="R103" s="25" t="s">
        <v>11</v>
      </c>
      <c r="S103" s="25" t="s">
        <v>11</v>
      </c>
      <c r="T103" s="25" t="s">
        <v>11</v>
      </c>
      <c r="U103" s="25" t="s">
        <v>11</v>
      </c>
      <c r="V103" s="25" t="s">
        <v>11</v>
      </c>
      <c r="W103" s="25" t="s">
        <v>11</v>
      </c>
      <c r="X103" s="25">
        <v>114220</v>
      </c>
      <c r="Y103" s="25">
        <v>114370</v>
      </c>
      <c r="Z103" s="25">
        <v>115563</v>
      </c>
    </row>
    <row r="104" spans="2:26" x14ac:dyDescent="0.25">
      <c r="B104" s="23" t="s">
        <v>279</v>
      </c>
      <c r="L104" s="25">
        <v>360374</v>
      </c>
      <c r="M104" s="25">
        <v>361896</v>
      </c>
      <c r="N104" s="25">
        <v>376173</v>
      </c>
      <c r="O104" s="25">
        <v>350878</v>
      </c>
      <c r="P104" s="25">
        <v>350873</v>
      </c>
      <c r="Q104" s="25">
        <v>349522</v>
      </c>
      <c r="R104" s="25">
        <v>320263</v>
      </c>
      <c r="S104" s="25">
        <v>311338</v>
      </c>
      <c r="T104" s="25">
        <v>306579</v>
      </c>
      <c r="U104" s="25">
        <v>302666</v>
      </c>
      <c r="V104" s="25">
        <v>276059</v>
      </c>
      <c r="W104" s="25">
        <v>277450</v>
      </c>
      <c r="X104" s="25">
        <v>278631</v>
      </c>
      <c r="Y104" s="25">
        <v>276470</v>
      </c>
      <c r="Z104" s="25">
        <v>267109</v>
      </c>
    </row>
    <row r="105" spans="2:26" x14ac:dyDescent="0.25">
      <c r="B105" s="23" t="s">
        <v>281</v>
      </c>
      <c r="L105" s="25">
        <v>3955</v>
      </c>
      <c r="M105" s="25">
        <v>2805</v>
      </c>
      <c r="N105" s="25">
        <v>3202</v>
      </c>
      <c r="O105" s="25">
        <v>2544</v>
      </c>
      <c r="P105" s="25">
        <v>3632</v>
      </c>
      <c r="Q105" s="25">
        <v>2357</v>
      </c>
      <c r="R105" s="25">
        <v>2589</v>
      </c>
      <c r="S105" s="25">
        <v>1551</v>
      </c>
      <c r="T105" s="25">
        <v>2601</v>
      </c>
      <c r="U105" s="25">
        <v>1825</v>
      </c>
      <c r="V105" s="25">
        <v>2194</v>
      </c>
      <c r="W105" s="25">
        <v>2042</v>
      </c>
      <c r="X105" s="25">
        <v>1909</v>
      </c>
      <c r="Y105" s="25">
        <v>2109</v>
      </c>
      <c r="Z105" s="25">
        <v>1641</v>
      </c>
    </row>
    <row r="106" spans="2:26" x14ac:dyDescent="0.25">
      <c r="B106" s="23" t="s">
        <v>1104</v>
      </c>
      <c r="L106" s="25">
        <v>425</v>
      </c>
      <c r="M106" s="25">
        <v>1700</v>
      </c>
      <c r="N106" s="25">
        <v>3188</v>
      </c>
      <c r="O106" s="25">
        <v>339</v>
      </c>
      <c r="P106" s="25">
        <v>1344</v>
      </c>
      <c r="Q106" s="25">
        <v>2627</v>
      </c>
      <c r="R106" s="25">
        <v>760</v>
      </c>
      <c r="S106" s="25">
        <v>1962</v>
      </c>
      <c r="T106" s="25">
        <v>2173</v>
      </c>
      <c r="U106" s="25">
        <v>447</v>
      </c>
      <c r="V106" s="25">
        <v>1310</v>
      </c>
      <c r="W106" s="25">
        <v>1678</v>
      </c>
      <c r="X106" s="25" t="s">
        <v>11</v>
      </c>
      <c r="Y106" s="25" t="s">
        <v>11</v>
      </c>
      <c r="Z106" s="25" t="s">
        <v>11</v>
      </c>
    </row>
    <row r="107" spans="2:26" x14ac:dyDescent="0.25">
      <c r="B107" s="23" t="s">
        <v>1105</v>
      </c>
      <c r="L107" s="25">
        <v>2844</v>
      </c>
      <c r="M107" s="25">
        <v>2460</v>
      </c>
      <c r="N107" s="25">
        <v>3088</v>
      </c>
      <c r="O107" s="25">
        <v>1671</v>
      </c>
      <c r="P107" s="25">
        <v>2009</v>
      </c>
      <c r="Q107" s="25">
        <v>1959</v>
      </c>
      <c r="R107" s="25">
        <v>968</v>
      </c>
      <c r="S107" s="25">
        <v>1115</v>
      </c>
      <c r="T107" s="25">
        <v>1000</v>
      </c>
      <c r="U107" s="25">
        <v>910</v>
      </c>
      <c r="V107" s="25">
        <v>974</v>
      </c>
      <c r="W107" s="25">
        <v>887</v>
      </c>
      <c r="X107" s="25" t="s">
        <v>11</v>
      </c>
      <c r="Y107" s="25" t="s">
        <v>11</v>
      </c>
      <c r="Z107" s="25" t="s">
        <v>11</v>
      </c>
    </row>
    <row r="108" spans="2:26" x14ac:dyDescent="0.25">
      <c r="B108" s="23" t="s">
        <v>1106</v>
      </c>
      <c r="L108" s="25">
        <v>1972</v>
      </c>
      <c r="M108" s="25">
        <v>1372</v>
      </c>
      <c r="N108" s="25">
        <v>2950</v>
      </c>
      <c r="O108" s="25">
        <v>2475</v>
      </c>
      <c r="P108" s="25">
        <v>2782</v>
      </c>
      <c r="Q108" s="25">
        <v>2584</v>
      </c>
      <c r="R108" s="25">
        <v>1928</v>
      </c>
      <c r="S108" s="25">
        <v>2769</v>
      </c>
      <c r="T108" s="25">
        <v>2375</v>
      </c>
      <c r="U108" s="25">
        <v>1655</v>
      </c>
      <c r="V108" s="25">
        <v>1872</v>
      </c>
      <c r="W108" s="25">
        <v>1533</v>
      </c>
      <c r="X108" s="25" t="s">
        <v>11</v>
      </c>
      <c r="Y108" s="25" t="s">
        <v>11</v>
      </c>
      <c r="Z108" s="25" t="s">
        <v>11</v>
      </c>
    </row>
    <row r="109" spans="2:26" x14ac:dyDescent="0.25">
      <c r="B109" s="23" t="s">
        <v>1107</v>
      </c>
      <c r="L109" s="25">
        <v>1355</v>
      </c>
      <c r="M109" s="25">
        <v>829</v>
      </c>
      <c r="N109" s="25">
        <v>2089</v>
      </c>
      <c r="O109" s="25">
        <v>1330</v>
      </c>
      <c r="P109" s="25">
        <v>890</v>
      </c>
      <c r="Q109" s="25">
        <v>2058</v>
      </c>
      <c r="R109" s="25">
        <v>1037</v>
      </c>
      <c r="S109" s="25">
        <v>634</v>
      </c>
      <c r="T109" s="25">
        <v>1361</v>
      </c>
      <c r="U109" s="25">
        <v>784</v>
      </c>
      <c r="V109" s="25">
        <v>602</v>
      </c>
      <c r="W109" s="25">
        <v>1570</v>
      </c>
      <c r="X109" s="25" t="s">
        <v>11</v>
      </c>
      <c r="Y109" s="25" t="s">
        <v>11</v>
      </c>
      <c r="Z109" s="25" t="s">
        <v>11</v>
      </c>
    </row>
    <row r="110" spans="2:26" x14ac:dyDescent="0.25">
      <c r="B110" s="23" t="s">
        <v>1108</v>
      </c>
      <c r="L110" s="25">
        <v>1565</v>
      </c>
      <c r="M110" s="25" t="s">
        <v>11</v>
      </c>
      <c r="N110" s="25" t="s">
        <v>11</v>
      </c>
      <c r="O110" s="25" t="s">
        <v>11</v>
      </c>
      <c r="P110" s="25" t="s">
        <v>11</v>
      </c>
      <c r="Q110" s="25" t="s">
        <v>11</v>
      </c>
      <c r="R110" s="25" t="s">
        <v>11</v>
      </c>
      <c r="S110" s="25" t="s">
        <v>11</v>
      </c>
      <c r="T110" s="25" t="s">
        <v>11</v>
      </c>
      <c r="U110" s="25" t="s">
        <v>11</v>
      </c>
      <c r="V110" s="25" t="s">
        <v>11</v>
      </c>
      <c r="W110" s="25" t="s">
        <v>11</v>
      </c>
      <c r="X110" s="25" t="s">
        <v>11</v>
      </c>
      <c r="Y110" s="25" t="s">
        <v>11</v>
      </c>
      <c r="Z110" s="25" t="s">
        <v>11</v>
      </c>
    </row>
    <row r="111" spans="2:26" x14ac:dyDescent="0.25">
      <c r="B111" s="23" t="s">
        <v>1109</v>
      </c>
      <c r="L111" s="25">
        <v>679</v>
      </c>
      <c r="M111" s="25">
        <v>480</v>
      </c>
      <c r="N111" s="25">
        <v>617</v>
      </c>
      <c r="O111" s="25">
        <v>595</v>
      </c>
      <c r="P111" s="25">
        <v>617</v>
      </c>
      <c r="Q111" s="25">
        <v>640</v>
      </c>
      <c r="R111" s="25">
        <v>514</v>
      </c>
      <c r="S111" s="25">
        <v>818</v>
      </c>
      <c r="T111" s="25">
        <v>834</v>
      </c>
      <c r="U111" s="25">
        <v>808</v>
      </c>
      <c r="V111" s="25">
        <v>810</v>
      </c>
      <c r="W111" s="25">
        <v>1522</v>
      </c>
      <c r="X111" s="25" t="s">
        <v>11</v>
      </c>
      <c r="Y111" s="25" t="s">
        <v>11</v>
      </c>
      <c r="Z111" s="25" t="s">
        <v>11</v>
      </c>
    </row>
    <row r="112" spans="2:26" x14ac:dyDescent="0.25">
      <c r="B112" s="23" t="s">
        <v>1110</v>
      </c>
      <c r="L112" s="25">
        <v>331</v>
      </c>
      <c r="M112" s="25">
        <v>481</v>
      </c>
      <c r="N112" s="25">
        <v>426</v>
      </c>
      <c r="O112" s="25">
        <v>594</v>
      </c>
      <c r="P112" s="25">
        <v>556</v>
      </c>
      <c r="Q112" s="25">
        <v>429</v>
      </c>
      <c r="R112" s="25">
        <v>770</v>
      </c>
      <c r="S112" s="25">
        <v>640</v>
      </c>
      <c r="T112" s="25">
        <v>454</v>
      </c>
      <c r="U112" s="25">
        <v>760</v>
      </c>
      <c r="V112" s="25">
        <v>685</v>
      </c>
      <c r="W112" s="25">
        <v>516</v>
      </c>
      <c r="X112" s="25" t="s">
        <v>11</v>
      </c>
      <c r="Y112" s="25" t="s">
        <v>11</v>
      </c>
      <c r="Z112" s="25" t="s">
        <v>11</v>
      </c>
    </row>
    <row r="113" spans="2:26" x14ac:dyDescent="0.25">
      <c r="B113" s="23" t="s">
        <v>1111</v>
      </c>
      <c r="L113" s="25">
        <v>75</v>
      </c>
      <c r="M113" s="25">
        <v>75</v>
      </c>
      <c r="N113" s="25">
        <v>75</v>
      </c>
      <c r="O113" s="25">
        <v>75</v>
      </c>
      <c r="P113" s="25">
        <v>75</v>
      </c>
      <c r="Q113" s="25" t="s">
        <v>11</v>
      </c>
      <c r="R113" s="25">
        <v>962</v>
      </c>
      <c r="S113" s="25">
        <v>537</v>
      </c>
      <c r="T113" s="25">
        <v>37</v>
      </c>
      <c r="U113" s="25">
        <v>1871</v>
      </c>
      <c r="V113" s="25">
        <v>1871</v>
      </c>
      <c r="W113" s="25">
        <v>1941</v>
      </c>
      <c r="X113" s="25" t="s">
        <v>11</v>
      </c>
      <c r="Y113" s="25" t="s">
        <v>11</v>
      </c>
      <c r="Z113" s="25" t="s">
        <v>11</v>
      </c>
    </row>
    <row r="114" spans="2:26" x14ac:dyDescent="0.25">
      <c r="B114" s="23" t="s">
        <v>637</v>
      </c>
      <c r="L114" s="25" t="s">
        <v>11</v>
      </c>
      <c r="M114" s="25" t="s">
        <v>11</v>
      </c>
      <c r="N114" s="25" t="s">
        <v>11</v>
      </c>
      <c r="O114" s="25">
        <v>555</v>
      </c>
      <c r="P114" s="25">
        <v>363</v>
      </c>
      <c r="Q114" s="25" t="s">
        <v>11</v>
      </c>
      <c r="R114" s="25">
        <v>2046</v>
      </c>
      <c r="S114" s="25">
        <v>1577</v>
      </c>
      <c r="T114" s="25">
        <v>1862</v>
      </c>
      <c r="U114" s="25">
        <v>1036</v>
      </c>
      <c r="V114" s="25" t="s">
        <v>11</v>
      </c>
      <c r="W114" s="25" t="s">
        <v>11</v>
      </c>
      <c r="X114" s="25" t="s">
        <v>11</v>
      </c>
      <c r="Y114" s="25" t="s">
        <v>11</v>
      </c>
      <c r="Z114" s="25" t="s">
        <v>11</v>
      </c>
    </row>
    <row r="115" spans="2:26" x14ac:dyDescent="0.25">
      <c r="B115" s="23" t="s">
        <v>983</v>
      </c>
      <c r="L115" s="25">
        <v>1040</v>
      </c>
      <c r="M115" s="25">
        <v>1274</v>
      </c>
      <c r="N115" s="25">
        <v>1326</v>
      </c>
      <c r="O115" s="25">
        <v>1483</v>
      </c>
      <c r="P115" s="25">
        <v>1275</v>
      </c>
      <c r="Q115" s="25">
        <v>1643</v>
      </c>
      <c r="R115" s="25">
        <v>1458</v>
      </c>
      <c r="S115" s="25">
        <v>1662</v>
      </c>
      <c r="T115" s="25">
        <v>1488</v>
      </c>
      <c r="U115" s="25">
        <v>2564</v>
      </c>
      <c r="V115" s="25">
        <v>2278</v>
      </c>
      <c r="W115" s="25">
        <v>2546</v>
      </c>
      <c r="X115" s="25" t="s">
        <v>11</v>
      </c>
      <c r="Y115" s="25" t="s">
        <v>11</v>
      </c>
      <c r="Z115" s="25" t="s">
        <v>11</v>
      </c>
    </row>
    <row r="116" spans="2:26" x14ac:dyDescent="0.25">
      <c r="B116" s="23" t="s">
        <v>1112</v>
      </c>
      <c r="L116" s="25">
        <v>10286</v>
      </c>
      <c r="M116" s="25">
        <v>8671</v>
      </c>
      <c r="N116" s="25">
        <v>13759</v>
      </c>
      <c r="O116" s="25">
        <v>9117</v>
      </c>
      <c r="P116" s="25">
        <v>9911</v>
      </c>
      <c r="Q116" s="25">
        <v>11940</v>
      </c>
      <c r="R116" s="25">
        <v>10443</v>
      </c>
      <c r="S116" s="25">
        <v>11714</v>
      </c>
      <c r="T116" s="25">
        <v>11584</v>
      </c>
      <c r="U116" s="25">
        <v>10835</v>
      </c>
      <c r="V116" s="25">
        <v>10402</v>
      </c>
      <c r="W116" s="25">
        <v>12193</v>
      </c>
      <c r="X116" s="25">
        <v>10710</v>
      </c>
      <c r="Y116" s="25">
        <v>8301</v>
      </c>
      <c r="Z116" s="25">
        <v>9795</v>
      </c>
    </row>
    <row r="117" spans="2:26" x14ac:dyDescent="0.25">
      <c r="B117" s="23" t="s">
        <v>1113</v>
      </c>
      <c r="L117" s="25" t="s">
        <v>11</v>
      </c>
      <c r="M117" s="25" t="s">
        <v>11</v>
      </c>
      <c r="N117" s="25" t="s">
        <v>11</v>
      </c>
      <c r="O117" s="25" t="s">
        <v>11</v>
      </c>
      <c r="P117" s="25" t="s">
        <v>11</v>
      </c>
      <c r="Q117" s="25" t="s">
        <v>11</v>
      </c>
      <c r="R117" s="25" t="s">
        <v>11</v>
      </c>
      <c r="S117" s="25" t="s">
        <v>11</v>
      </c>
      <c r="T117" s="25" t="s">
        <v>11</v>
      </c>
      <c r="U117" s="25" t="s">
        <v>11</v>
      </c>
      <c r="V117" s="25" t="s">
        <v>11</v>
      </c>
      <c r="W117" s="25" t="s">
        <v>11</v>
      </c>
      <c r="X117" s="25" t="s">
        <v>11</v>
      </c>
      <c r="Y117" s="25">
        <v>1254</v>
      </c>
      <c r="Z117" s="25">
        <v>1651</v>
      </c>
    </row>
    <row r="118" spans="2:26" x14ac:dyDescent="0.25">
      <c r="B118" s="23" t="s">
        <v>1114</v>
      </c>
      <c r="L118" s="25">
        <v>17249</v>
      </c>
      <c r="M118" s="25">
        <v>14771</v>
      </c>
      <c r="N118" s="25">
        <v>14898</v>
      </c>
      <c r="O118" s="25">
        <v>16374</v>
      </c>
      <c r="P118" s="25">
        <v>10447</v>
      </c>
      <c r="Q118" s="25">
        <v>14898</v>
      </c>
      <c r="R118" s="25">
        <v>12285</v>
      </c>
      <c r="S118" s="25">
        <v>12328</v>
      </c>
      <c r="T118" s="25">
        <v>14048</v>
      </c>
      <c r="U118" s="25">
        <v>16237</v>
      </c>
      <c r="V118" s="25">
        <v>12197</v>
      </c>
      <c r="W118" s="25">
        <v>9957</v>
      </c>
      <c r="X118" s="25">
        <v>13992</v>
      </c>
      <c r="Y118" s="25">
        <v>8755</v>
      </c>
      <c r="Z118" s="25">
        <v>9195</v>
      </c>
    </row>
    <row r="119" spans="2:26" x14ac:dyDescent="0.25">
      <c r="B119" s="23" t="s">
        <v>1115</v>
      </c>
      <c r="L119" s="25">
        <v>1586</v>
      </c>
      <c r="M119" s="25">
        <v>1552</v>
      </c>
      <c r="N119" s="25">
        <v>1521</v>
      </c>
      <c r="O119" s="25" t="s">
        <v>11</v>
      </c>
      <c r="P119" s="25" t="s">
        <v>11</v>
      </c>
      <c r="Q119" s="25" t="s">
        <v>11</v>
      </c>
      <c r="R119" s="25" t="s">
        <v>11</v>
      </c>
      <c r="S119" s="25" t="s">
        <v>11</v>
      </c>
      <c r="T119" s="25" t="s">
        <v>11</v>
      </c>
      <c r="U119" s="25" t="s">
        <v>11</v>
      </c>
      <c r="V119" s="25" t="s">
        <v>11</v>
      </c>
      <c r="W119" s="25" t="s">
        <v>11</v>
      </c>
      <c r="X119" s="25" t="s">
        <v>11</v>
      </c>
      <c r="Y119" s="25" t="s">
        <v>11</v>
      </c>
      <c r="Z119" s="25" t="s">
        <v>11</v>
      </c>
    </row>
    <row r="120" spans="2:26" x14ac:dyDescent="0.25">
      <c r="B120" s="23" t="s">
        <v>598</v>
      </c>
      <c r="L120" s="25">
        <v>33076</v>
      </c>
      <c r="M120" s="25">
        <v>27799</v>
      </c>
      <c r="N120" s="25">
        <v>33380</v>
      </c>
      <c r="O120" s="25">
        <v>28035</v>
      </c>
      <c r="P120" s="25">
        <v>23990</v>
      </c>
      <c r="Q120" s="25">
        <v>29195</v>
      </c>
      <c r="R120" s="25">
        <v>25317</v>
      </c>
      <c r="S120" s="25">
        <v>25593</v>
      </c>
      <c r="T120" s="25">
        <v>28233</v>
      </c>
      <c r="U120" s="25">
        <v>28897</v>
      </c>
      <c r="V120" s="25">
        <v>24793</v>
      </c>
      <c r="W120" s="25">
        <v>24192</v>
      </c>
      <c r="X120" s="25">
        <v>26611</v>
      </c>
      <c r="Y120" s="25">
        <v>20419</v>
      </c>
      <c r="Z120" s="25">
        <v>22282</v>
      </c>
    </row>
    <row r="121" spans="2:26" x14ac:dyDescent="0.25">
      <c r="B121" s="23" t="s">
        <v>1116</v>
      </c>
      <c r="L121" s="25">
        <v>20141</v>
      </c>
      <c r="M121" s="25">
        <v>20503</v>
      </c>
      <c r="N121" s="25">
        <v>21508</v>
      </c>
      <c r="O121" s="25">
        <v>22076</v>
      </c>
      <c r="P121" s="25">
        <v>21970</v>
      </c>
      <c r="Q121" s="25">
        <v>21473</v>
      </c>
      <c r="R121" s="25">
        <v>15882</v>
      </c>
      <c r="S121" s="25">
        <v>15882</v>
      </c>
      <c r="T121" s="25">
        <v>15844</v>
      </c>
      <c r="U121" s="25">
        <v>25470</v>
      </c>
      <c r="V121" s="25">
        <v>25470</v>
      </c>
      <c r="W121" s="25">
        <v>25470</v>
      </c>
      <c r="X121" s="25">
        <v>29295</v>
      </c>
      <c r="Y121" s="25">
        <v>28897</v>
      </c>
      <c r="Z121" s="25">
        <v>28758</v>
      </c>
    </row>
    <row r="122" spans="2:26" x14ac:dyDescent="0.25">
      <c r="B122" s="23" t="s">
        <v>862</v>
      </c>
      <c r="L122" s="25" t="s">
        <v>11</v>
      </c>
      <c r="M122" s="25" t="s">
        <v>11</v>
      </c>
      <c r="N122" s="25" t="s">
        <v>11</v>
      </c>
      <c r="O122" s="25" t="s">
        <v>11</v>
      </c>
      <c r="P122" s="25" t="s">
        <v>11</v>
      </c>
      <c r="Q122" s="25" t="s">
        <v>11</v>
      </c>
      <c r="R122" s="25">
        <v>128103</v>
      </c>
      <c r="S122" s="25">
        <v>123836</v>
      </c>
      <c r="T122" s="25">
        <v>127677</v>
      </c>
      <c r="U122" s="25" t="s">
        <v>11</v>
      </c>
      <c r="V122" s="25" t="s">
        <v>11</v>
      </c>
      <c r="W122" s="25" t="s">
        <v>11</v>
      </c>
      <c r="X122" s="25" t="s">
        <v>11</v>
      </c>
      <c r="Y122" s="25" t="s">
        <v>11</v>
      </c>
      <c r="Z122" s="25" t="s">
        <v>11</v>
      </c>
    </row>
    <row r="123" spans="2:26" x14ac:dyDescent="0.25">
      <c r="B123" s="23" t="s">
        <v>1117</v>
      </c>
      <c r="L123" s="25" t="s">
        <v>11</v>
      </c>
      <c r="M123" s="25" t="s">
        <v>11</v>
      </c>
      <c r="N123" s="25" t="s">
        <v>11</v>
      </c>
      <c r="O123" s="25" t="s">
        <v>11</v>
      </c>
      <c r="P123" s="25" t="s">
        <v>11</v>
      </c>
      <c r="Q123" s="25" t="s">
        <v>11</v>
      </c>
      <c r="R123" s="25">
        <v>4852</v>
      </c>
      <c r="S123" s="25">
        <v>5111</v>
      </c>
      <c r="T123" s="25" t="s">
        <v>11</v>
      </c>
      <c r="U123" s="25" t="s">
        <v>11</v>
      </c>
      <c r="V123" s="25" t="s">
        <v>11</v>
      </c>
      <c r="W123" s="25" t="s">
        <v>11</v>
      </c>
      <c r="X123" s="25" t="s">
        <v>11</v>
      </c>
      <c r="Y123" s="25" t="s">
        <v>11</v>
      </c>
      <c r="Z123" s="25" t="s">
        <v>11</v>
      </c>
    </row>
    <row r="124" spans="2:26" x14ac:dyDescent="0.25">
      <c r="B124" s="23" t="s">
        <v>1118</v>
      </c>
      <c r="L124" s="25" t="s">
        <v>11</v>
      </c>
      <c r="M124" s="25" t="s">
        <v>11</v>
      </c>
      <c r="N124" s="25" t="s">
        <v>11</v>
      </c>
      <c r="O124" s="25" t="s">
        <v>11</v>
      </c>
      <c r="P124" s="25" t="s">
        <v>11</v>
      </c>
      <c r="Q124" s="25" t="s">
        <v>11</v>
      </c>
      <c r="R124" s="25">
        <v>132955</v>
      </c>
      <c r="S124" s="25">
        <v>128947</v>
      </c>
      <c r="T124" s="25">
        <v>127677</v>
      </c>
      <c r="U124" s="25" t="s">
        <v>11</v>
      </c>
      <c r="V124" s="25" t="s">
        <v>11</v>
      </c>
      <c r="W124" s="25" t="s">
        <v>11</v>
      </c>
      <c r="X124" s="25" t="s">
        <v>11</v>
      </c>
      <c r="Y124" s="25" t="s">
        <v>11</v>
      </c>
      <c r="Z124" s="25" t="s">
        <v>11</v>
      </c>
    </row>
    <row r="125" spans="2:26" x14ac:dyDescent="0.25">
      <c r="B125" s="23" t="s">
        <v>752</v>
      </c>
      <c r="L125" s="25" t="s">
        <v>11</v>
      </c>
      <c r="M125" s="25" t="s">
        <v>11</v>
      </c>
      <c r="N125" s="25" t="s">
        <v>11</v>
      </c>
      <c r="O125" s="25" t="s">
        <v>11</v>
      </c>
      <c r="P125" s="25" t="s">
        <v>11</v>
      </c>
      <c r="Q125" s="25" t="s">
        <v>11</v>
      </c>
      <c r="R125" s="25">
        <v>-1700</v>
      </c>
      <c r="S125" s="25">
        <v>-1734</v>
      </c>
      <c r="T125" s="25">
        <v>-1685</v>
      </c>
      <c r="U125" s="25" t="s">
        <v>11</v>
      </c>
      <c r="V125" s="25" t="s">
        <v>11</v>
      </c>
      <c r="W125" s="25" t="s">
        <v>11</v>
      </c>
      <c r="X125" s="25" t="s">
        <v>11</v>
      </c>
      <c r="Y125" s="25" t="s">
        <v>11</v>
      </c>
      <c r="Z125" s="25" t="s">
        <v>11</v>
      </c>
    </row>
    <row r="126" spans="2:26" x14ac:dyDescent="0.25">
      <c r="B126" s="23" t="s">
        <v>1119</v>
      </c>
      <c r="L126" s="25" t="s">
        <v>11</v>
      </c>
      <c r="M126" s="25" t="s">
        <v>11</v>
      </c>
      <c r="N126" s="25" t="s">
        <v>11</v>
      </c>
      <c r="O126" s="25" t="s">
        <v>11</v>
      </c>
      <c r="P126" s="25" t="s">
        <v>11</v>
      </c>
      <c r="Q126" s="25" t="s">
        <v>11</v>
      </c>
      <c r="R126" s="25">
        <v>12285</v>
      </c>
      <c r="S126" s="25">
        <v>12328</v>
      </c>
      <c r="T126" s="25">
        <v>14048</v>
      </c>
      <c r="U126" s="25" t="s">
        <v>11</v>
      </c>
      <c r="V126" s="25" t="s">
        <v>11</v>
      </c>
      <c r="W126" s="25" t="s">
        <v>11</v>
      </c>
      <c r="X126" s="25" t="s">
        <v>11</v>
      </c>
      <c r="Y126" s="25" t="s">
        <v>11</v>
      </c>
      <c r="Z126" s="25" t="s">
        <v>11</v>
      </c>
    </row>
    <row r="127" spans="2:26" x14ac:dyDescent="0.25">
      <c r="B127" s="23" t="s">
        <v>1120</v>
      </c>
      <c r="L127" s="25">
        <v>125487</v>
      </c>
      <c r="M127" s="25">
        <v>125669</v>
      </c>
      <c r="N127" s="25">
        <v>126928</v>
      </c>
      <c r="O127" s="25">
        <v>130205</v>
      </c>
      <c r="P127" s="25">
        <v>139371</v>
      </c>
      <c r="Q127" s="25">
        <v>138197</v>
      </c>
      <c r="R127" s="25">
        <v>118970</v>
      </c>
      <c r="S127" s="25">
        <v>114885</v>
      </c>
      <c r="T127" s="25">
        <v>111944</v>
      </c>
      <c r="U127" s="25">
        <v>109031</v>
      </c>
      <c r="V127" s="25">
        <v>90103</v>
      </c>
      <c r="W127" s="25">
        <v>95663</v>
      </c>
      <c r="X127" s="25">
        <v>86957</v>
      </c>
      <c r="Y127" s="25">
        <v>92958</v>
      </c>
      <c r="Z127" s="25">
        <v>85161</v>
      </c>
    </row>
    <row r="128" spans="2:26" x14ac:dyDescent="0.25">
      <c r="B128" s="23" t="s">
        <v>777</v>
      </c>
      <c r="L128" s="25">
        <v>25863</v>
      </c>
      <c r="M128" s="25">
        <v>26275</v>
      </c>
      <c r="N128" s="25">
        <v>26745</v>
      </c>
      <c r="O128" s="25" t="s">
        <v>11</v>
      </c>
      <c r="P128" s="25" t="s">
        <v>11</v>
      </c>
      <c r="Q128" s="25" t="s">
        <v>11</v>
      </c>
      <c r="R128" s="25" t="s">
        <v>11</v>
      </c>
      <c r="S128" s="25" t="s">
        <v>11</v>
      </c>
      <c r="T128" s="25" t="s">
        <v>11</v>
      </c>
      <c r="U128" s="25" t="s">
        <v>11</v>
      </c>
      <c r="V128" s="25" t="s">
        <v>11</v>
      </c>
      <c r="W128" s="25" t="s">
        <v>11</v>
      </c>
      <c r="X128" s="25" t="s">
        <v>11</v>
      </c>
      <c r="Y128" s="25" t="s">
        <v>11</v>
      </c>
      <c r="Z128" s="25" t="s">
        <v>11</v>
      </c>
    </row>
    <row r="129" spans="2:26" x14ac:dyDescent="0.25">
      <c r="B129" s="23" t="s">
        <v>758</v>
      </c>
      <c r="L129" s="25">
        <v>372</v>
      </c>
      <c r="M129" s="25">
        <v>374</v>
      </c>
      <c r="N129" s="25">
        <v>407</v>
      </c>
      <c r="O129" s="25">
        <v>1656</v>
      </c>
      <c r="P129" s="25">
        <v>1606</v>
      </c>
      <c r="Q129" s="25">
        <v>1567</v>
      </c>
      <c r="R129" s="25">
        <v>1451</v>
      </c>
      <c r="S129" s="25">
        <v>1395</v>
      </c>
      <c r="T129" s="25">
        <v>1324</v>
      </c>
      <c r="U129" s="25">
        <v>665</v>
      </c>
      <c r="V129" s="25">
        <v>593</v>
      </c>
      <c r="W129" s="25">
        <v>523</v>
      </c>
      <c r="X129" s="25">
        <v>2298</v>
      </c>
      <c r="Y129" s="25">
        <v>2279</v>
      </c>
      <c r="Z129" s="25">
        <v>2705</v>
      </c>
    </row>
    <row r="130" spans="2:26" x14ac:dyDescent="0.25">
      <c r="B130" s="23" t="s">
        <v>297</v>
      </c>
      <c r="L130" s="25">
        <v>204939</v>
      </c>
      <c r="M130" s="25">
        <v>200620</v>
      </c>
      <c r="N130" s="25">
        <v>208968</v>
      </c>
      <c r="O130" s="25">
        <v>181972</v>
      </c>
      <c r="P130" s="25">
        <v>186937</v>
      </c>
      <c r="Q130" s="25">
        <v>190432</v>
      </c>
      <c r="R130" s="25">
        <v>161620</v>
      </c>
      <c r="S130" s="25">
        <v>157755</v>
      </c>
      <c r="T130" s="25">
        <v>157345</v>
      </c>
      <c r="U130" s="25">
        <v>164063</v>
      </c>
      <c r="V130" s="25">
        <v>140959</v>
      </c>
      <c r="W130" s="25">
        <v>145848</v>
      </c>
      <c r="X130" s="25">
        <v>145161</v>
      </c>
      <c r="Y130" s="25">
        <v>144553</v>
      </c>
      <c r="Z130" s="25">
        <v>138906</v>
      </c>
    </row>
    <row r="131" spans="2:26" x14ac:dyDescent="0.25">
      <c r="B131" s="23" t="s">
        <v>463</v>
      </c>
      <c r="L131" s="25">
        <v>91</v>
      </c>
      <c r="M131" s="25">
        <v>91</v>
      </c>
      <c r="N131" s="25">
        <v>93</v>
      </c>
      <c r="O131" s="25">
        <v>96</v>
      </c>
      <c r="P131" s="25">
        <v>96</v>
      </c>
      <c r="Q131" s="25">
        <v>97</v>
      </c>
      <c r="R131" s="25">
        <v>97</v>
      </c>
      <c r="S131" s="25">
        <v>97</v>
      </c>
      <c r="T131" s="25">
        <v>97</v>
      </c>
      <c r="U131" s="25">
        <v>97</v>
      </c>
      <c r="V131" s="25">
        <v>97</v>
      </c>
      <c r="W131" s="25">
        <v>97</v>
      </c>
      <c r="X131" s="25">
        <v>98</v>
      </c>
      <c r="Y131" s="25">
        <v>99</v>
      </c>
      <c r="Z131" s="25">
        <v>100</v>
      </c>
    </row>
    <row r="132" spans="2:26" x14ac:dyDescent="0.25">
      <c r="B132" s="23" t="s">
        <v>300</v>
      </c>
      <c r="L132" s="25">
        <v>52829</v>
      </c>
      <c r="M132" s="25">
        <v>52829</v>
      </c>
      <c r="N132" s="25">
        <v>54874</v>
      </c>
      <c r="O132" s="25">
        <v>61849</v>
      </c>
      <c r="P132" s="25">
        <v>62252</v>
      </c>
      <c r="Q132" s="25">
        <v>63857</v>
      </c>
      <c r="R132" s="25">
        <v>63453</v>
      </c>
      <c r="S132" s="25">
        <v>63453</v>
      </c>
      <c r="T132" s="25">
        <v>63453</v>
      </c>
      <c r="U132" s="25">
        <v>63453</v>
      </c>
      <c r="V132" s="25">
        <v>63453</v>
      </c>
      <c r="W132" s="25">
        <v>63451</v>
      </c>
      <c r="X132" s="25">
        <v>65326</v>
      </c>
      <c r="Y132" s="25">
        <v>66019</v>
      </c>
      <c r="Z132" s="25">
        <v>67058</v>
      </c>
    </row>
    <row r="133" spans="2:26" x14ac:dyDescent="0.25">
      <c r="B133" s="23" t="s">
        <v>465</v>
      </c>
      <c r="L133" s="25" t="s">
        <v>11</v>
      </c>
      <c r="M133" s="25" t="s">
        <v>11</v>
      </c>
      <c r="N133" s="25" t="s">
        <v>11</v>
      </c>
      <c r="O133" s="25" t="s">
        <v>11</v>
      </c>
      <c r="P133" s="25" t="s">
        <v>11</v>
      </c>
      <c r="Q133" s="25" t="s">
        <v>11</v>
      </c>
      <c r="R133" s="25" t="s">
        <v>11</v>
      </c>
      <c r="S133" s="25" t="s">
        <v>11</v>
      </c>
      <c r="T133" s="25" t="s">
        <v>11</v>
      </c>
      <c r="U133" s="25" t="s">
        <v>11</v>
      </c>
      <c r="V133" s="25" t="s">
        <v>11</v>
      </c>
      <c r="W133" s="25" t="s">
        <v>11</v>
      </c>
      <c r="X133" s="25" t="s">
        <v>11</v>
      </c>
      <c r="Y133" s="25" t="s">
        <v>11</v>
      </c>
      <c r="Z133" s="25">
        <v>116</v>
      </c>
    </row>
    <row r="134" spans="2:26" x14ac:dyDescent="0.25">
      <c r="B134" s="23" t="s">
        <v>301</v>
      </c>
      <c r="L134" s="25">
        <v>102837</v>
      </c>
      <c r="M134" s="25">
        <v>108584</v>
      </c>
      <c r="N134" s="25">
        <v>112404</v>
      </c>
      <c r="O134" s="25">
        <v>106976</v>
      </c>
      <c r="P134" s="25">
        <v>101623</v>
      </c>
      <c r="Q134" s="25">
        <v>95179</v>
      </c>
      <c r="R134" s="25">
        <v>92704</v>
      </c>
      <c r="S134" s="25">
        <v>87608</v>
      </c>
      <c r="T134" s="25">
        <v>83214</v>
      </c>
      <c r="U134" s="25">
        <v>72530</v>
      </c>
      <c r="V134" s="25">
        <v>68982</v>
      </c>
      <c r="W134" s="25">
        <v>65517</v>
      </c>
      <c r="X134" s="25">
        <v>62799</v>
      </c>
      <c r="Y134" s="25">
        <v>60443</v>
      </c>
      <c r="Z134" s="25">
        <v>55234</v>
      </c>
    </row>
    <row r="135" spans="2:26" x14ac:dyDescent="0.25">
      <c r="B135" s="23" t="s">
        <v>1121</v>
      </c>
      <c r="L135" s="25">
        <v>155757</v>
      </c>
      <c r="M135" s="25">
        <v>161504</v>
      </c>
      <c r="N135" s="25">
        <v>167371</v>
      </c>
      <c r="O135" s="25">
        <v>168921</v>
      </c>
      <c r="P135" s="25">
        <v>163971</v>
      </c>
      <c r="Q135" s="25">
        <v>159133</v>
      </c>
      <c r="R135" s="25">
        <v>156254</v>
      </c>
      <c r="S135" s="25">
        <v>151158</v>
      </c>
      <c r="T135" s="25">
        <v>146764</v>
      </c>
      <c r="U135" s="25">
        <v>136080</v>
      </c>
      <c r="V135" s="25">
        <v>132532</v>
      </c>
      <c r="W135" s="25">
        <v>129065</v>
      </c>
      <c r="X135" s="25">
        <v>128223</v>
      </c>
      <c r="Y135" s="25">
        <v>126561</v>
      </c>
      <c r="Z135" s="25">
        <v>122508</v>
      </c>
    </row>
    <row r="136" spans="2:26" x14ac:dyDescent="0.25">
      <c r="B136" s="23" t="s">
        <v>1122</v>
      </c>
      <c r="L136" s="25">
        <v>-322</v>
      </c>
      <c r="M136" s="25">
        <v>-228</v>
      </c>
      <c r="N136" s="25">
        <v>-166</v>
      </c>
      <c r="O136" s="25">
        <v>-15</v>
      </c>
      <c r="P136" s="25">
        <v>-35</v>
      </c>
      <c r="Q136" s="25">
        <v>-43</v>
      </c>
      <c r="R136" s="25">
        <v>2389</v>
      </c>
      <c r="S136" s="25">
        <v>2425</v>
      </c>
      <c r="T136" s="25">
        <v>2470</v>
      </c>
      <c r="U136" s="25">
        <v>2523</v>
      </c>
      <c r="V136" s="25">
        <v>2568</v>
      </c>
      <c r="W136" s="25">
        <v>2537</v>
      </c>
      <c r="X136" s="25">
        <v>5247</v>
      </c>
      <c r="Y136" s="25">
        <v>5356</v>
      </c>
      <c r="Z136" s="25">
        <v>5695</v>
      </c>
    </row>
    <row r="137" spans="2:26" x14ac:dyDescent="0.25">
      <c r="B137" s="23" t="s">
        <v>997</v>
      </c>
      <c r="L137" s="25">
        <v>155435</v>
      </c>
      <c r="M137" s="25" t="s">
        <v>11</v>
      </c>
      <c r="N137" s="25">
        <v>167205</v>
      </c>
      <c r="O137" s="25">
        <v>168906</v>
      </c>
      <c r="P137" s="25">
        <v>163936</v>
      </c>
      <c r="Q137" s="25">
        <v>159090</v>
      </c>
      <c r="R137" s="25">
        <v>158643</v>
      </c>
      <c r="S137" s="25">
        <v>153583</v>
      </c>
      <c r="T137" s="25">
        <v>149234</v>
      </c>
      <c r="U137" s="25">
        <v>138603</v>
      </c>
      <c r="V137" s="25">
        <v>135100</v>
      </c>
      <c r="W137" s="25">
        <v>131602</v>
      </c>
      <c r="X137" s="25">
        <v>133470</v>
      </c>
      <c r="Y137" s="25">
        <v>131917</v>
      </c>
      <c r="Z137" s="25">
        <v>128203</v>
      </c>
    </row>
    <row r="139" spans="2:26" s="56" customFormat="1" x14ac:dyDescent="0.25">
      <c r="B139" s="46" t="str">
        <f>GCO!B116</f>
        <v>Free Cash Flow to Equity (FCFE)</v>
      </c>
      <c r="C139" s="2"/>
      <c r="D139" s="47"/>
      <c r="E139" s="47"/>
      <c r="F139" s="47"/>
      <c r="G139" s="47"/>
      <c r="H139" s="47"/>
      <c r="I139" s="47"/>
      <c r="J139" s="47"/>
      <c r="K139" s="2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spans="2:26" x14ac:dyDescent="0.25">
      <c r="B140" s="23" t="s">
        <v>247</v>
      </c>
      <c r="L140" s="25">
        <v>-3427</v>
      </c>
      <c r="M140" s="25">
        <v>2141</v>
      </c>
      <c r="N140" s="25">
        <v>5634</v>
      </c>
      <c r="O140" s="25">
        <v>18826</v>
      </c>
      <c r="P140" s="25">
        <v>13147</v>
      </c>
      <c r="Q140" s="25">
        <v>6404</v>
      </c>
      <c r="R140" s="25">
        <v>24456</v>
      </c>
      <c r="S140" s="25">
        <v>19049</v>
      </c>
      <c r="T140" s="25">
        <v>14355</v>
      </c>
      <c r="U140" s="25">
        <v>10511</v>
      </c>
      <c r="V140" s="25">
        <v>6661</v>
      </c>
      <c r="W140" s="25">
        <v>2905</v>
      </c>
      <c r="X140" s="25">
        <v>10364</v>
      </c>
      <c r="Y140" s="25">
        <v>7732</v>
      </c>
      <c r="Z140" s="25">
        <v>2439</v>
      </c>
    </row>
    <row r="141" spans="2:26" x14ac:dyDescent="0.25">
      <c r="B141" s="23" t="s">
        <v>803</v>
      </c>
      <c r="L141" s="25">
        <v>6696</v>
      </c>
      <c r="M141" s="25">
        <v>4461</v>
      </c>
      <c r="N141" s="25">
        <v>2204</v>
      </c>
      <c r="O141" s="25">
        <v>6718</v>
      </c>
      <c r="P141" s="25">
        <v>4253</v>
      </c>
      <c r="Q141" s="25">
        <v>2053</v>
      </c>
      <c r="R141" s="25">
        <v>5806</v>
      </c>
      <c r="S141" s="25">
        <v>3808</v>
      </c>
      <c r="T141" s="25">
        <v>1909</v>
      </c>
      <c r="U141" s="25">
        <v>4936</v>
      </c>
      <c r="V141" s="25">
        <v>3226</v>
      </c>
      <c r="W141" s="25">
        <v>1618</v>
      </c>
      <c r="X141" s="25">
        <v>5468</v>
      </c>
      <c r="Y141" s="25">
        <v>3643</v>
      </c>
      <c r="Z141" s="25">
        <v>1817</v>
      </c>
    </row>
    <row r="142" spans="2:26" x14ac:dyDescent="0.25">
      <c r="B142" s="23" t="s">
        <v>391</v>
      </c>
      <c r="L142" s="25">
        <v>-1517</v>
      </c>
      <c r="M142" s="25">
        <v>-1155</v>
      </c>
      <c r="N142" s="25">
        <v>-150</v>
      </c>
      <c r="O142" s="25">
        <v>1237</v>
      </c>
      <c r="P142" s="25">
        <v>1131</v>
      </c>
      <c r="Q142" s="25">
        <v>458</v>
      </c>
      <c r="R142" s="25">
        <v>-9659</v>
      </c>
      <c r="S142" s="25">
        <v>-9659</v>
      </c>
      <c r="T142" s="25">
        <v>-9697</v>
      </c>
      <c r="U142" s="25" t="s">
        <v>11</v>
      </c>
      <c r="V142" s="25" t="s">
        <v>11</v>
      </c>
      <c r="W142" s="25" t="s">
        <v>11</v>
      </c>
      <c r="X142" s="25">
        <v>1174</v>
      </c>
      <c r="Y142" s="25">
        <v>786</v>
      </c>
      <c r="Z142" s="25">
        <v>676</v>
      </c>
    </row>
    <row r="143" spans="2:26" x14ac:dyDescent="0.25">
      <c r="B143" s="23" t="s">
        <v>1123</v>
      </c>
      <c r="L143" s="25" t="s">
        <v>11</v>
      </c>
      <c r="M143" s="25" t="s">
        <v>11</v>
      </c>
      <c r="N143" s="25" t="s">
        <v>11</v>
      </c>
      <c r="O143" s="25" t="s">
        <v>11</v>
      </c>
      <c r="P143" s="25" t="s">
        <v>11</v>
      </c>
      <c r="Q143" s="25" t="s">
        <v>11</v>
      </c>
      <c r="R143" s="25">
        <v>70</v>
      </c>
      <c r="S143" s="25" t="s">
        <v>11</v>
      </c>
      <c r="T143" s="25" t="s">
        <v>11</v>
      </c>
      <c r="U143" s="25" t="s">
        <v>11</v>
      </c>
      <c r="V143" s="25" t="s">
        <v>11</v>
      </c>
      <c r="W143" s="25" t="s">
        <v>11</v>
      </c>
      <c r="X143" s="25" t="s">
        <v>11</v>
      </c>
      <c r="Y143" s="25" t="s">
        <v>11</v>
      </c>
      <c r="Z143" s="25" t="s">
        <v>11</v>
      </c>
    </row>
    <row r="144" spans="2:26" x14ac:dyDescent="0.25">
      <c r="B144" s="23" t="s">
        <v>1124</v>
      </c>
      <c r="L144" s="25">
        <v>-749</v>
      </c>
      <c r="M144" s="25">
        <v>-36</v>
      </c>
      <c r="N144" s="25">
        <v>-30</v>
      </c>
      <c r="O144" s="25">
        <v>-2704</v>
      </c>
      <c r="P144" s="25">
        <v>-2197</v>
      </c>
      <c r="Q144" s="25">
        <v>-1176</v>
      </c>
      <c r="R144" s="25" t="s">
        <v>11</v>
      </c>
      <c r="S144" s="25">
        <v>140</v>
      </c>
      <c r="T144" s="25">
        <v>140</v>
      </c>
      <c r="U144" s="25" t="s">
        <v>11</v>
      </c>
      <c r="V144" s="25">
        <v>212</v>
      </c>
      <c r="W144" s="25" t="s">
        <v>11</v>
      </c>
      <c r="X144" s="25" t="s">
        <v>11</v>
      </c>
      <c r="Y144" s="25" t="s">
        <v>11</v>
      </c>
      <c r="Z144" s="25" t="s">
        <v>11</v>
      </c>
    </row>
    <row r="145" spans="2:26" x14ac:dyDescent="0.25">
      <c r="B145" s="23" t="s">
        <v>535</v>
      </c>
      <c r="L145" s="25">
        <v>9192</v>
      </c>
      <c r="M145" s="25">
        <v>8210</v>
      </c>
      <c r="N145" s="25" t="s">
        <v>11</v>
      </c>
      <c r="O145" s="25" t="s">
        <v>11</v>
      </c>
      <c r="P145" s="25" t="s">
        <v>11</v>
      </c>
      <c r="Q145" s="25" t="s">
        <v>11</v>
      </c>
      <c r="R145" s="25">
        <v>1550</v>
      </c>
      <c r="S145" s="25">
        <v>1550</v>
      </c>
      <c r="T145" s="25" t="s">
        <v>11</v>
      </c>
      <c r="U145" s="25">
        <v>1411</v>
      </c>
      <c r="V145" s="25" t="s">
        <v>11</v>
      </c>
      <c r="W145" s="25" t="s">
        <v>11</v>
      </c>
      <c r="X145" s="25" t="s">
        <v>11</v>
      </c>
      <c r="Y145" s="25" t="s">
        <v>11</v>
      </c>
      <c r="Z145" s="25" t="s">
        <v>11</v>
      </c>
    </row>
    <row r="146" spans="2:26" x14ac:dyDescent="0.25">
      <c r="B146" s="23" t="s">
        <v>1125</v>
      </c>
      <c r="L146" s="25">
        <v>103</v>
      </c>
      <c r="M146" s="25">
        <v>134</v>
      </c>
      <c r="N146" s="25">
        <v>72</v>
      </c>
      <c r="O146" s="25">
        <v>408</v>
      </c>
      <c r="P146" s="25">
        <v>370</v>
      </c>
      <c r="Q146" s="25">
        <v>447</v>
      </c>
      <c r="R146" s="25" t="s">
        <v>11</v>
      </c>
      <c r="S146" s="25" t="s">
        <v>11</v>
      </c>
      <c r="T146" s="25" t="s">
        <v>11</v>
      </c>
      <c r="U146" s="25" t="s">
        <v>11</v>
      </c>
      <c r="V146" s="25" t="s">
        <v>11</v>
      </c>
      <c r="W146" s="25" t="s">
        <v>11</v>
      </c>
      <c r="X146" s="25" t="s">
        <v>11</v>
      </c>
      <c r="Y146" s="25" t="s">
        <v>11</v>
      </c>
      <c r="Z146" s="25" t="s">
        <v>11</v>
      </c>
    </row>
    <row r="147" spans="2:26" x14ac:dyDescent="0.25">
      <c r="B147" s="23" t="s">
        <v>1126</v>
      </c>
      <c r="L147" s="25">
        <v>194</v>
      </c>
      <c r="M147" s="25">
        <v>129</v>
      </c>
      <c r="N147" s="25">
        <v>61</v>
      </c>
      <c r="O147" s="25">
        <v>276</v>
      </c>
      <c r="P147" s="25">
        <v>202</v>
      </c>
      <c r="Q147" s="25">
        <v>95</v>
      </c>
      <c r="R147" s="25">
        <v>469</v>
      </c>
      <c r="S147" s="25">
        <v>384</v>
      </c>
      <c r="T147" s="25">
        <v>324</v>
      </c>
      <c r="U147" s="25">
        <v>178</v>
      </c>
      <c r="V147" s="25">
        <v>128</v>
      </c>
      <c r="W147" s="25">
        <v>85</v>
      </c>
      <c r="X147" s="25" t="s">
        <v>11</v>
      </c>
      <c r="Y147" s="25" t="s">
        <v>11</v>
      </c>
      <c r="Z147" s="25" t="s">
        <v>11</v>
      </c>
    </row>
    <row r="148" spans="2:26" x14ac:dyDescent="0.25">
      <c r="B148" s="23" t="s">
        <v>500</v>
      </c>
      <c r="L148" s="25" t="s">
        <v>11</v>
      </c>
      <c r="M148" s="25" t="s">
        <v>11</v>
      </c>
      <c r="N148" s="25" t="s">
        <v>11</v>
      </c>
      <c r="O148" s="25">
        <v>236</v>
      </c>
      <c r="P148" s="25">
        <v>189</v>
      </c>
      <c r="Q148" s="25">
        <v>142</v>
      </c>
      <c r="R148" s="25">
        <v>224</v>
      </c>
      <c r="S148" s="25">
        <v>149</v>
      </c>
      <c r="T148" s="25">
        <v>75</v>
      </c>
      <c r="U148" s="25">
        <v>182</v>
      </c>
      <c r="V148" s="25">
        <v>110</v>
      </c>
      <c r="W148" s="25">
        <v>40</v>
      </c>
      <c r="X148" s="25">
        <v>-427</v>
      </c>
      <c r="Y148" s="25">
        <v>-446</v>
      </c>
      <c r="Z148" s="25">
        <v>-24</v>
      </c>
    </row>
    <row r="149" spans="2:26" x14ac:dyDescent="0.25">
      <c r="B149" s="23" t="s">
        <v>1127</v>
      </c>
      <c r="L149" s="25">
        <v>1244</v>
      </c>
      <c r="M149" s="25">
        <v>825</v>
      </c>
      <c r="N149" s="25">
        <v>329</v>
      </c>
      <c r="O149" s="25" t="s">
        <v>11</v>
      </c>
      <c r="P149" s="25" t="s">
        <v>11</v>
      </c>
      <c r="Q149" s="25" t="s">
        <v>11</v>
      </c>
      <c r="R149" s="25" t="s">
        <v>11</v>
      </c>
      <c r="S149" s="25" t="s">
        <v>11</v>
      </c>
      <c r="T149" s="25" t="s">
        <v>11</v>
      </c>
      <c r="U149" s="25" t="s">
        <v>11</v>
      </c>
      <c r="V149" s="25" t="s">
        <v>11</v>
      </c>
      <c r="W149" s="25" t="s">
        <v>11</v>
      </c>
      <c r="X149" s="25" t="s">
        <v>11</v>
      </c>
      <c r="Y149" s="25" t="s">
        <v>11</v>
      </c>
      <c r="Z149" s="25" t="s">
        <v>11</v>
      </c>
    </row>
    <row r="150" spans="2:26" x14ac:dyDescent="0.25">
      <c r="B150" s="23" t="s">
        <v>1128</v>
      </c>
      <c r="L150" s="25">
        <v>-33</v>
      </c>
      <c r="M150" s="25">
        <v>-33</v>
      </c>
      <c r="N150" s="25">
        <v>-20</v>
      </c>
      <c r="O150" s="25">
        <v>93</v>
      </c>
      <c r="P150" s="25" t="s">
        <v>11</v>
      </c>
      <c r="Q150" s="25" t="s">
        <v>11</v>
      </c>
      <c r="R150" s="25">
        <v>-20</v>
      </c>
      <c r="S150" s="25">
        <v>-20</v>
      </c>
      <c r="T150" s="25">
        <v>-20</v>
      </c>
      <c r="U150" s="25" t="s">
        <v>11</v>
      </c>
      <c r="V150" s="25" t="s">
        <v>11</v>
      </c>
      <c r="W150" s="25" t="s">
        <v>11</v>
      </c>
      <c r="X150" s="25" t="s">
        <v>11</v>
      </c>
      <c r="Y150" s="25" t="s">
        <v>11</v>
      </c>
      <c r="Z150" s="25" t="s">
        <v>11</v>
      </c>
    </row>
    <row r="151" spans="2:26" x14ac:dyDescent="0.25">
      <c r="B151" s="23" t="s">
        <v>1129</v>
      </c>
      <c r="L151" s="25">
        <v>495</v>
      </c>
      <c r="M151" s="25" t="s">
        <v>11</v>
      </c>
      <c r="N151" s="25" t="s">
        <v>11</v>
      </c>
      <c r="O151" s="25" t="s">
        <v>11</v>
      </c>
      <c r="P151" s="25" t="s">
        <v>11</v>
      </c>
      <c r="Q151" s="25" t="s">
        <v>11</v>
      </c>
      <c r="R151" s="25" t="s">
        <v>11</v>
      </c>
      <c r="S151" s="25" t="s">
        <v>11</v>
      </c>
      <c r="T151" s="25" t="s">
        <v>11</v>
      </c>
      <c r="U151" s="25" t="s">
        <v>11</v>
      </c>
      <c r="V151" s="25" t="s">
        <v>11</v>
      </c>
      <c r="W151" s="25" t="s">
        <v>11</v>
      </c>
      <c r="X151" s="25" t="s">
        <v>11</v>
      </c>
      <c r="Y151" s="25" t="s">
        <v>11</v>
      </c>
      <c r="Z151" s="25" t="s">
        <v>11</v>
      </c>
    </row>
    <row r="152" spans="2:26" x14ac:dyDescent="0.25">
      <c r="B152" s="23" t="s">
        <v>1130</v>
      </c>
      <c r="L152" s="25" t="s">
        <v>11</v>
      </c>
      <c r="M152" s="25" t="s">
        <v>11</v>
      </c>
      <c r="N152" s="25" t="s">
        <v>11</v>
      </c>
      <c r="O152" s="25" t="s">
        <v>11</v>
      </c>
      <c r="P152" s="25" t="s">
        <v>11</v>
      </c>
      <c r="Q152" s="25" t="s">
        <v>11</v>
      </c>
      <c r="R152" s="25">
        <v>543</v>
      </c>
      <c r="S152" s="25">
        <v>543</v>
      </c>
      <c r="T152" s="25">
        <v>543</v>
      </c>
      <c r="U152" s="25">
        <v>75</v>
      </c>
      <c r="V152" s="25">
        <v>75</v>
      </c>
      <c r="W152" s="25" t="s">
        <v>11</v>
      </c>
      <c r="X152" s="25" t="s">
        <v>11</v>
      </c>
      <c r="Y152" s="25" t="s">
        <v>11</v>
      </c>
      <c r="Z152" s="25" t="s">
        <v>11</v>
      </c>
    </row>
    <row r="153" spans="2:26" x14ac:dyDescent="0.25">
      <c r="B153" s="23" t="s">
        <v>1131</v>
      </c>
      <c r="L153" s="25" t="s">
        <v>11</v>
      </c>
      <c r="M153" s="25" t="s">
        <v>11</v>
      </c>
      <c r="N153" s="25" t="s">
        <v>11</v>
      </c>
      <c r="O153" s="25" t="s">
        <v>11</v>
      </c>
      <c r="P153" s="25" t="s">
        <v>11</v>
      </c>
      <c r="Q153" s="25" t="s">
        <v>11</v>
      </c>
      <c r="R153" s="25" t="s">
        <v>11</v>
      </c>
      <c r="S153" s="25" t="s">
        <v>11</v>
      </c>
      <c r="T153" s="25" t="s">
        <v>11</v>
      </c>
      <c r="U153" s="25" t="s">
        <v>11</v>
      </c>
      <c r="V153" s="25" t="s">
        <v>11</v>
      </c>
      <c r="W153" s="25" t="s">
        <v>11</v>
      </c>
      <c r="X153" s="25" t="s">
        <v>11</v>
      </c>
      <c r="Y153" s="25">
        <v>-127</v>
      </c>
      <c r="Z153" s="25" t="s">
        <v>11</v>
      </c>
    </row>
    <row r="154" spans="2:26" x14ac:dyDescent="0.25">
      <c r="B154" s="23" t="s">
        <v>390</v>
      </c>
      <c r="L154" s="25" t="s">
        <v>11</v>
      </c>
      <c r="M154" s="25" t="s">
        <v>11</v>
      </c>
      <c r="N154" s="25" t="s">
        <v>11</v>
      </c>
      <c r="O154" s="25" t="s">
        <v>11</v>
      </c>
      <c r="P154" s="25" t="s">
        <v>11</v>
      </c>
      <c r="Q154" s="25" t="s">
        <v>11</v>
      </c>
      <c r="R154" s="25" t="s">
        <v>11</v>
      </c>
      <c r="S154" s="25" t="s">
        <v>11</v>
      </c>
      <c r="T154" s="25" t="s">
        <v>11</v>
      </c>
      <c r="U154" s="25" t="s">
        <v>11</v>
      </c>
      <c r="V154" s="25" t="s">
        <v>11</v>
      </c>
      <c r="W154" s="25" t="s">
        <v>11</v>
      </c>
      <c r="X154" s="25">
        <v>360</v>
      </c>
      <c r="Y154" s="25">
        <v>240</v>
      </c>
      <c r="Z154" s="25">
        <v>120</v>
      </c>
    </row>
    <row r="155" spans="2:26" x14ac:dyDescent="0.25">
      <c r="B155" s="23" t="s">
        <v>1132</v>
      </c>
      <c r="L155" s="25" t="s">
        <v>11</v>
      </c>
      <c r="M155" s="25" t="s">
        <v>11</v>
      </c>
      <c r="N155" s="25" t="s">
        <v>11</v>
      </c>
      <c r="O155" s="25" t="s">
        <v>11</v>
      </c>
      <c r="P155" s="25" t="s">
        <v>11</v>
      </c>
      <c r="Q155" s="25" t="s">
        <v>11</v>
      </c>
      <c r="R155" s="25" t="s">
        <v>11</v>
      </c>
      <c r="S155" s="25" t="s">
        <v>11</v>
      </c>
      <c r="T155" s="25" t="s">
        <v>11</v>
      </c>
      <c r="U155" s="25">
        <v>-838</v>
      </c>
      <c r="V155" s="25" t="s">
        <v>11</v>
      </c>
      <c r="W155" s="25" t="s">
        <v>11</v>
      </c>
      <c r="X155" s="25" t="s">
        <v>11</v>
      </c>
      <c r="Y155" s="25" t="s">
        <v>11</v>
      </c>
      <c r="Z155" s="25" t="s">
        <v>11</v>
      </c>
    </row>
    <row r="156" spans="2:26" x14ac:dyDescent="0.25">
      <c r="B156" s="23" t="s">
        <v>1133</v>
      </c>
      <c r="L156" s="25" t="s">
        <v>11</v>
      </c>
      <c r="M156" s="25" t="s">
        <v>11</v>
      </c>
      <c r="N156" s="25" t="s">
        <v>11</v>
      </c>
      <c r="O156" s="25" t="s">
        <v>11</v>
      </c>
      <c r="P156" s="25" t="s">
        <v>11</v>
      </c>
      <c r="Q156" s="25" t="s">
        <v>11</v>
      </c>
      <c r="R156" s="25" t="s">
        <v>11</v>
      </c>
      <c r="S156" s="25" t="s">
        <v>11</v>
      </c>
      <c r="T156" s="25" t="s">
        <v>11</v>
      </c>
      <c r="U156" s="25" t="s">
        <v>11</v>
      </c>
      <c r="V156" s="25" t="s">
        <v>11</v>
      </c>
      <c r="W156" s="25" t="s">
        <v>11</v>
      </c>
      <c r="X156" s="25" t="s">
        <v>11</v>
      </c>
      <c r="Y156" s="25">
        <v>10</v>
      </c>
      <c r="Z156" s="25" t="s">
        <v>11</v>
      </c>
    </row>
    <row r="157" spans="2:26" x14ac:dyDescent="0.25">
      <c r="B157" s="23" t="s">
        <v>1134</v>
      </c>
      <c r="L157" s="25" t="s">
        <v>11</v>
      </c>
      <c r="M157" s="25" t="s">
        <v>11</v>
      </c>
      <c r="N157" s="25" t="s">
        <v>11</v>
      </c>
      <c r="O157" s="25" t="s">
        <v>11</v>
      </c>
      <c r="P157" s="25" t="s">
        <v>11</v>
      </c>
      <c r="Q157" s="25" t="s">
        <v>11</v>
      </c>
      <c r="R157" s="25" t="s">
        <v>11</v>
      </c>
      <c r="S157" s="25" t="s">
        <v>11</v>
      </c>
      <c r="T157" s="25" t="s">
        <v>11</v>
      </c>
      <c r="U157" s="25" t="s">
        <v>11</v>
      </c>
      <c r="V157" s="25" t="s">
        <v>11</v>
      </c>
      <c r="W157" s="25" t="s">
        <v>11</v>
      </c>
      <c r="X157" s="25">
        <v>23</v>
      </c>
      <c r="Y157" s="25" t="s">
        <v>11</v>
      </c>
      <c r="Z157" s="25">
        <v>8</v>
      </c>
    </row>
    <row r="158" spans="2:26" x14ac:dyDescent="0.25">
      <c r="B158" s="23" t="s">
        <v>1135</v>
      </c>
      <c r="L158" s="25" t="s">
        <v>11</v>
      </c>
      <c r="M158" s="25" t="s">
        <v>11</v>
      </c>
      <c r="N158" s="25" t="s">
        <v>11</v>
      </c>
      <c r="O158" s="25" t="s">
        <v>11</v>
      </c>
      <c r="P158" s="25" t="s">
        <v>11</v>
      </c>
      <c r="Q158" s="25" t="s">
        <v>11</v>
      </c>
      <c r="R158" s="25" t="s">
        <v>11</v>
      </c>
      <c r="S158" s="25" t="s">
        <v>11</v>
      </c>
      <c r="T158" s="25" t="s">
        <v>11</v>
      </c>
      <c r="U158" s="25" t="s">
        <v>11</v>
      </c>
      <c r="V158" s="25" t="s">
        <v>11</v>
      </c>
      <c r="W158" s="25" t="s">
        <v>11</v>
      </c>
      <c r="X158" s="25" t="s">
        <v>11</v>
      </c>
      <c r="Y158" s="25">
        <v>5</v>
      </c>
      <c r="Z158" s="25" t="s">
        <v>11</v>
      </c>
    </row>
    <row r="159" spans="2:26" x14ac:dyDescent="0.25">
      <c r="B159" s="23" t="s">
        <v>1136</v>
      </c>
      <c r="L159" s="25" t="s">
        <v>11</v>
      </c>
      <c r="M159" s="25" t="s">
        <v>11</v>
      </c>
      <c r="N159" s="25" t="s">
        <v>11</v>
      </c>
      <c r="O159" s="25" t="s">
        <v>11</v>
      </c>
      <c r="P159" s="25" t="s">
        <v>11</v>
      </c>
      <c r="Q159" s="25" t="s">
        <v>11</v>
      </c>
      <c r="R159" s="25" t="s">
        <v>11</v>
      </c>
      <c r="S159" s="25" t="s">
        <v>11</v>
      </c>
      <c r="T159" s="25" t="s">
        <v>11</v>
      </c>
      <c r="U159" s="25" t="s">
        <v>11</v>
      </c>
      <c r="V159" s="25" t="s">
        <v>11</v>
      </c>
      <c r="W159" s="25" t="s">
        <v>11</v>
      </c>
      <c r="X159" s="25">
        <v>-165</v>
      </c>
      <c r="Y159" s="25" t="s">
        <v>11</v>
      </c>
      <c r="Z159" s="25" t="s">
        <v>11</v>
      </c>
    </row>
    <row r="160" spans="2:26" x14ac:dyDescent="0.25">
      <c r="B160" s="23" t="s">
        <v>540</v>
      </c>
      <c r="L160" s="25">
        <v>-53</v>
      </c>
      <c r="M160" s="25">
        <v>1917</v>
      </c>
      <c r="N160" s="25">
        <v>2345</v>
      </c>
      <c r="O160" s="25">
        <v>2305</v>
      </c>
      <c r="P160" s="25">
        <v>1727</v>
      </c>
      <c r="Q160" s="25">
        <v>1723</v>
      </c>
      <c r="R160" s="25">
        <v>-1788</v>
      </c>
      <c r="S160" s="25">
        <v>-2033</v>
      </c>
      <c r="T160" s="25">
        <v>-926</v>
      </c>
      <c r="U160" s="25">
        <v>1753</v>
      </c>
      <c r="V160" s="25">
        <v>1839</v>
      </c>
      <c r="W160" s="25">
        <v>644</v>
      </c>
      <c r="X160" s="25">
        <v>192</v>
      </c>
      <c r="Y160" s="25">
        <v>-545</v>
      </c>
      <c r="Z160" s="25">
        <v>-594</v>
      </c>
    </row>
    <row r="161" spans="2:26" x14ac:dyDescent="0.25">
      <c r="B161" s="23" t="s">
        <v>810</v>
      </c>
      <c r="L161" s="25">
        <v>-29</v>
      </c>
      <c r="M161" s="25">
        <v>-137</v>
      </c>
      <c r="N161" s="25">
        <v>-141</v>
      </c>
      <c r="O161" s="25">
        <v>-87</v>
      </c>
      <c r="P161" s="25">
        <v>-182</v>
      </c>
      <c r="Q161" s="25">
        <v>-163</v>
      </c>
      <c r="R161" s="25">
        <v>-257</v>
      </c>
      <c r="S161" s="25">
        <v>-283</v>
      </c>
      <c r="T161" s="25">
        <v>-270</v>
      </c>
      <c r="U161" s="25">
        <v>-134</v>
      </c>
      <c r="V161" s="25">
        <v>-41</v>
      </c>
      <c r="W161" s="25">
        <v>-87</v>
      </c>
      <c r="X161" s="25">
        <v>-291</v>
      </c>
      <c r="Y161" s="25">
        <v>-370</v>
      </c>
      <c r="Z161" s="25">
        <v>-321</v>
      </c>
    </row>
    <row r="162" spans="2:26" x14ac:dyDescent="0.25">
      <c r="B162" s="23" t="s">
        <v>1137</v>
      </c>
      <c r="L162" s="25">
        <v>4942</v>
      </c>
      <c r="M162" s="25">
        <v>2840</v>
      </c>
      <c r="N162" s="25">
        <v>1565</v>
      </c>
      <c r="O162" s="25">
        <v>4199</v>
      </c>
      <c r="P162" s="25">
        <v>3550</v>
      </c>
      <c r="Q162" s="25">
        <v>1939</v>
      </c>
      <c r="R162" s="25">
        <v>1264</v>
      </c>
      <c r="S162" s="25">
        <v>704</v>
      </c>
      <c r="T162" s="25">
        <v>1044</v>
      </c>
      <c r="U162" s="25">
        <v>1682</v>
      </c>
      <c r="V162" s="25">
        <v>731</v>
      </c>
      <c r="W162" s="25">
        <v>588</v>
      </c>
      <c r="X162" s="25">
        <v>2402</v>
      </c>
      <c r="Y162" s="25">
        <v>1719</v>
      </c>
      <c r="Z162" s="25">
        <v>278</v>
      </c>
    </row>
    <row r="163" spans="2:26" x14ac:dyDescent="0.25">
      <c r="B163" s="23" t="s">
        <v>1138</v>
      </c>
      <c r="L163" s="25">
        <v>-4911</v>
      </c>
      <c r="M163" s="25">
        <v>-7315</v>
      </c>
      <c r="N163" s="25">
        <v>-1596</v>
      </c>
      <c r="O163" s="25">
        <v>-3093</v>
      </c>
      <c r="P163" s="25">
        <v>-1219</v>
      </c>
      <c r="Q163" s="25">
        <v>-470</v>
      </c>
      <c r="R163" s="25">
        <v>-247</v>
      </c>
      <c r="S163" s="25">
        <v>-255</v>
      </c>
      <c r="T163" s="25">
        <v>668</v>
      </c>
      <c r="U163" s="25">
        <v>-1859</v>
      </c>
      <c r="V163" s="25">
        <v>-1911</v>
      </c>
      <c r="W163" s="25">
        <v>-272</v>
      </c>
      <c r="X163" s="25">
        <v>-602</v>
      </c>
      <c r="Y163" s="25">
        <v>-1535</v>
      </c>
      <c r="Z163" s="25">
        <v>-197</v>
      </c>
    </row>
    <row r="164" spans="2:26" x14ac:dyDescent="0.25">
      <c r="B164" s="23" t="s">
        <v>394</v>
      </c>
      <c r="L164" s="25">
        <v>12147</v>
      </c>
      <c r="M164" s="25">
        <v>11981</v>
      </c>
      <c r="N164" s="25">
        <v>10273</v>
      </c>
      <c r="O164" s="25">
        <v>28414</v>
      </c>
      <c r="P164" s="25">
        <v>20971</v>
      </c>
      <c r="Q164" s="25">
        <v>11452</v>
      </c>
      <c r="R164" s="25">
        <v>22411</v>
      </c>
      <c r="S164" s="25">
        <v>14077</v>
      </c>
      <c r="T164" s="25">
        <v>8145</v>
      </c>
      <c r="U164" s="25">
        <v>17897</v>
      </c>
      <c r="V164" s="25">
        <v>11030</v>
      </c>
      <c r="W164" s="25">
        <v>5521</v>
      </c>
      <c r="X164" s="25">
        <v>18498</v>
      </c>
      <c r="Y164" s="25">
        <v>11112</v>
      </c>
      <c r="Z164" s="25">
        <v>4202</v>
      </c>
    </row>
    <row r="165" spans="2:26" x14ac:dyDescent="0.25">
      <c r="B165" s="23" t="s">
        <v>1139</v>
      </c>
      <c r="L165" s="25">
        <v>2041</v>
      </c>
      <c r="M165" s="25">
        <v>105</v>
      </c>
      <c r="N165" s="25">
        <v>51</v>
      </c>
      <c r="O165" s="25">
        <v>5106</v>
      </c>
      <c r="P165" s="25">
        <v>2866</v>
      </c>
      <c r="Q165" s="25">
        <v>1245</v>
      </c>
      <c r="R165" s="25">
        <v>629</v>
      </c>
      <c r="S165" s="25">
        <v>632</v>
      </c>
      <c r="T165" s="25">
        <v>632</v>
      </c>
      <c r="U165" s="25" t="s">
        <v>11</v>
      </c>
      <c r="V165" s="25">
        <v>2047</v>
      </c>
      <c r="W165" s="25" t="s">
        <v>11</v>
      </c>
      <c r="X165" s="25" t="s">
        <v>11</v>
      </c>
      <c r="Y165" s="25" t="s">
        <v>11</v>
      </c>
      <c r="Z165" s="25" t="s">
        <v>11</v>
      </c>
    </row>
    <row r="166" spans="2:26" x14ac:dyDescent="0.25">
      <c r="B166" s="23" t="s">
        <v>1140</v>
      </c>
      <c r="L166" s="25">
        <v>945</v>
      </c>
      <c r="M166" s="25">
        <v>945</v>
      </c>
      <c r="N166" s="25">
        <v>932</v>
      </c>
      <c r="O166" s="25" t="s">
        <v>11</v>
      </c>
      <c r="P166" s="25" t="s">
        <v>11</v>
      </c>
      <c r="Q166" s="25" t="s">
        <v>11</v>
      </c>
      <c r="R166" s="25">
        <v>20</v>
      </c>
      <c r="S166" s="25">
        <v>20</v>
      </c>
      <c r="T166" s="25">
        <v>20</v>
      </c>
      <c r="U166" s="25" t="s">
        <v>11</v>
      </c>
      <c r="V166" s="25" t="s">
        <v>11</v>
      </c>
      <c r="W166" s="25" t="s">
        <v>11</v>
      </c>
      <c r="X166" s="25" t="s">
        <v>11</v>
      </c>
      <c r="Y166" s="25" t="s">
        <v>11</v>
      </c>
      <c r="Z166" s="25" t="s">
        <v>11</v>
      </c>
    </row>
    <row r="167" spans="2:26" x14ac:dyDescent="0.25">
      <c r="B167" s="23" t="s">
        <v>1141</v>
      </c>
      <c r="L167" s="25">
        <v>1555</v>
      </c>
      <c r="M167" s="25">
        <v>403</v>
      </c>
      <c r="N167" s="25">
        <v>357</v>
      </c>
      <c r="O167" s="25">
        <v>107</v>
      </c>
      <c r="P167" s="25">
        <v>68</v>
      </c>
      <c r="Q167" s="25">
        <v>32</v>
      </c>
      <c r="R167" s="25">
        <v>98</v>
      </c>
      <c r="S167" s="25">
        <v>68</v>
      </c>
      <c r="T167" s="25">
        <v>28</v>
      </c>
      <c r="U167" s="25">
        <v>78</v>
      </c>
      <c r="V167" s="25">
        <v>55</v>
      </c>
      <c r="W167" s="25">
        <v>20</v>
      </c>
      <c r="X167" s="25" t="s">
        <v>11</v>
      </c>
      <c r="Y167" s="25" t="s">
        <v>11</v>
      </c>
      <c r="Z167" s="25" t="s">
        <v>11</v>
      </c>
    </row>
    <row r="168" spans="2:26" x14ac:dyDescent="0.25">
      <c r="B168" s="23" t="s">
        <v>1142</v>
      </c>
      <c r="L168" s="25" t="s">
        <v>11</v>
      </c>
      <c r="M168" s="25" t="s">
        <v>11</v>
      </c>
      <c r="N168" s="25" t="s">
        <v>11</v>
      </c>
      <c r="O168" s="25">
        <v>-420</v>
      </c>
      <c r="P168" s="25">
        <v>-420</v>
      </c>
      <c r="Q168" s="25" t="s">
        <v>11</v>
      </c>
      <c r="R168" s="25" t="s">
        <v>11</v>
      </c>
      <c r="S168" s="25" t="s">
        <v>11</v>
      </c>
      <c r="T168" s="25" t="s">
        <v>11</v>
      </c>
      <c r="U168" s="25" t="s">
        <v>11</v>
      </c>
      <c r="V168" s="25" t="s">
        <v>11</v>
      </c>
      <c r="W168" s="25" t="s">
        <v>11</v>
      </c>
      <c r="X168" s="25" t="s">
        <v>11</v>
      </c>
      <c r="Y168" s="25" t="s">
        <v>11</v>
      </c>
      <c r="Z168" s="25" t="s">
        <v>11</v>
      </c>
    </row>
    <row r="169" spans="2:26" x14ac:dyDescent="0.25">
      <c r="B169" s="23" t="s">
        <v>1143</v>
      </c>
      <c r="L169" s="25">
        <v>-5565</v>
      </c>
      <c r="M169" s="25">
        <v>-5323</v>
      </c>
      <c r="N169" s="25">
        <v>-4058</v>
      </c>
      <c r="O169" s="25">
        <v>-16901</v>
      </c>
      <c r="P169" s="25">
        <v>-13902</v>
      </c>
      <c r="Q169" s="25">
        <v>-7295</v>
      </c>
      <c r="R169" s="25">
        <v>-18827</v>
      </c>
      <c r="S169" s="25">
        <v>-9011</v>
      </c>
      <c r="T169" s="25">
        <v>-2769</v>
      </c>
      <c r="U169" s="25">
        <v>-9048</v>
      </c>
      <c r="V169" s="25">
        <v>-5680</v>
      </c>
      <c r="W169" s="25">
        <v>-3008</v>
      </c>
      <c r="X169" s="25">
        <v>-17576</v>
      </c>
      <c r="Y169" s="25">
        <v>-13561</v>
      </c>
      <c r="Z169" s="25">
        <v>-889</v>
      </c>
    </row>
    <row r="170" spans="2:26" x14ac:dyDescent="0.25">
      <c r="B170" s="23" t="s">
        <v>1144</v>
      </c>
      <c r="L170" s="25" t="s">
        <v>11</v>
      </c>
      <c r="M170" s="25" t="s">
        <v>11</v>
      </c>
      <c r="N170" s="25" t="s">
        <v>11</v>
      </c>
      <c r="O170" s="25">
        <v>-13500</v>
      </c>
      <c r="P170" s="25">
        <v>-13500</v>
      </c>
      <c r="Q170" s="25">
        <v>-13500</v>
      </c>
      <c r="R170" s="25">
        <v>-484</v>
      </c>
      <c r="S170" s="25" t="s">
        <v>11</v>
      </c>
      <c r="T170" s="25" t="s">
        <v>11</v>
      </c>
      <c r="U170" s="25">
        <v>-9527</v>
      </c>
      <c r="V170" s="25" t="s">
        <v>11</v>
      </c>
      <c r="W170" s="25" t="s">
        <v>11</v>
      </c>
      <c r="X170" s="25" t="s">
        <v>11</v>
      </c>
      <c r="Y170" s="25" t="s">
        <v>11</v>
      </c>
      <c r="Z170" s="25" t="s">
        <v>11</v>
      </c>
    </row>
    <row r="171" spans="2:26" x14ac:dyDescent="0.25">
      <c r="B171" s="23" t="s">
        <v>398</v>
      </c>
      <c r="L171" s="25" t="s">
        <v>11</v>
      </c>
      <c r="M171" s="25" t="s">
        <v>11</v>
      </c>
      <c r="N171" s="25" t="s">
        <v>11</v>
      </c>
      <c r="O171" s="25" t="s">
        <v>11</v>
      </c>
      <c r="P171" s="25" t="s">
        <v>11</v>
      </c>
      <c r="Q171" s="25" t="s">
        <v>11</v>
      </c>
      <c r="R171" s="25" t="s">
        <v>11</v>
      </c>
      <c r="S171" s="25" t="s">
        <v>11</v>
      </c>
      <c r="T171" s="25" t="s">
        <v>11</v>
      </c>
      <c r="U171" s="25">
        <v>2145</v>
      </c>
      <c r="V171" s="25" t="s">
        <v>11</v>
      </c>
      <c r="W171" s="25" t="s">
        <v>11</v>
      </c>
      <c r="X171" s="25" t="s">
        <v>11</v>
      </c>
      <c r="Y171" s="25" t="s">
        <v>11</v>
      </c>
      <c r="Z171" s="25" t="s">
        <v>11</v>
      </c>
    </row>
    <row r="172" spans="2:26" x14ac:dyDescent="0.25">
      <c r="B172" s="23" t="s">
        <v>1145</v>
      </c>
      <c r="L172" s="25" t="s">
        <v>11</v>
      </c>
      <c r="M172" s="25" t="s">
        <v>11</v>
      </c>
      <c r="N172" s="25" t="s">
        <v>11</v>
      </c>
      <c r="O172" s="25" t="s">
        <v>11</v>
      </c>
      <c r="P172" s="25" t="s">
        <v>11</v>
      </c>
      <c r="Q172" s="25" t="s">
        <v>11</v>
      </c>
      <c r="R172" s="25" t="s">
        <v>11</v>
      </c>
      <c r="S172" s="25" t="s">
        <v>11</v>
      </c>
      <c r="T172" s="25" t="s">
        <v>11</v>
      </c>
      <c r="U172" s="25" t="s">
        <v>11</v>
      </c>
      <c r="V172" s="25" t="s">
        <v>11</v>
      </c>
      <c r="W172" s="25" t="s">
        <v>11</v>
      </c>
      <c r="X172" s="25">
        <v>628</v>
      </c>
      <c r="Y172" s="25">
        <v>628</v>
      </c>
      <c r="Z172" s="25" t="s">
        <v>11</v>
      </c>
    </row>
    <row r="173" spans="2:26" x14ac:dyDescent="0.25">
      <c r="B173" s="23" t="s">
        <v>401</v>
      </c>
      <c r="L173" s="25">
        <v>-1024</v>
      </c>
      <c r="M173" s="25">
        <v>-3870</v>
      </c>
      <c r="N173" s="25">
        <v>-2718</v>
      </c>
      <c r="O173" s="25">
        <v>-25608</v>
      </c>
      <c r="P173" s="25">
        <v>-24888</v>
      </c>
      <c r="Q173" s="25">
        <v>-19518</v>
      </c>
      <c r="R173" s="25">
        <v>-18564</v>
      </c>
      <c r="S173" s="25">
        <v>-8291</v>
      </c>
      <c r="T173" s="25">
        <v>-2089</v>
      </c>
      <c r="U173" s="25">
        <v>-16352</v>
      </c>
      <c r="V173" s="25">
        <v>-3578</v>
      </c>
      <c r="W173" s="25">
        <v>-2988</v>
      </c>
      <c r="X173" s="25">
        <v>-16948</v>
      </c>
      <c r="Y173" s="25">
        <v>-12933</v>
      </c>
      <c r="Z173" s="25">
        <v>-889</v>
      </c>
    </row>
    <row r="174" spans="2:26" x14ac:dyDescent="0.25">
      <c r="B174" s="23" t="s">
        <v>1146</v>
      </c>
      <c r="L174" s="25">
        <v>6503</v>
      </c>
      <c r="M174" s="25">
        <v>880</v>
      </c>
      <c r="N174" s="25">
        <v>318</v>
      </c>
      <c r="O174" s="25">
        <v>12330</v>
      </c>
      <c r="P174" s="25">
        <v>10296</v>
      </c>
      <c r="Q174" s="25">
        <v>5652</v>
      </c>
      <c r="R174" s="25">
        <v>72387</v>
      </c>
      <c r="S174" s="25">
        <v>62453</v>
      </c>
      <c r="T174" s="25">
        <v>58920</v>
      </c>
      <c r="U174" s="25">
        <v>11120</v>
      </c>
      <c r="V174" s="25">
        <v>2564</v>
      </c>
      <c r="W174" s="25">
        <v>1900</v>
      </c>
      <c r="X174" s="25">
        <v>17152</v>
      </c>
      <c r="Y174" s="25">
        <v>15517</v>
      </c>
      <c r="Z174" s="25">
        <v>4556</v>
      </c>
    </row>
    <row r="175" spans="2:26" x14ac:dyDescent="0.25">
      <c r="B175" s="23" t="s">
        <v>1147</v>
      </c>
      <c r="L175" s="25">
        <v>-7489</v>
      </c>
      <c r="M175" s="25">
        <v>-4097</v>
      </c>
      <c r="N175" s="25">
        <v>-2081</v>
      </c>
      <c r="O175" s="25">
        <v>-18634</v>
      </c>
      <c r="P175" s="25">
        <v>-13287</v>
      </c>
      <c r="Q175" s="25">
        <v>-5279</v>
      </c>
      <c r="R175" s="25">
        <v>-70444</v>
      </c>
      <c r="S175" s="25">
        <v>-63518</v>
      </c>
      <c r="T175" s="25">
        <v>-61256</v>
      </c>
      <c r="U175" s="25">
        <v>-10839</v>
      </c>
      <c r="V175" s="25">
        <v>-6179</v>
      </c>
      <c r="W175" s="25">
        <v>-2152</v>
      </c>
      <c r="X175" s="25">
        <v>-9726</v>
      </c>
      <c r="Y175" s="25">
        <v>-7553</v>
      </c>
      <c r="Z175" s="25">
        <v>-4656</v>
      </c>
    </row>
    <row r="176" spans="2:26" x14ac:dyDescent="0.25">
      <c r="B176" s="23" t="s">
        <v>1130</v>
      </c>
      <c r="L176" s="25" t="s">
        <v>11</v>
      </c>
      <c r="M176" s="25" t="s">
        <v>11</v>
      </c>
      <c r="N176" s="25" t="s">
        <v>11</v>
      </c>
      <c r="O176" s="25" t="s">
        <v>11</v>
      </c>
      <c r="P176" s="25" t="s">
        <v>11</v>
      </c>
      <c r="Q176" s="25" t="s">
        <v>11</v>
      </c>
      <c r="R176" s="25">
        <v>-543</v>
      </c>
      <c r="S176" s="25">
        <v>-543</v>
      </c>
      <c r="T176" s="25">
        <v>-543</v>
      </c>
      <c r="U176" s="25">
        <v>-75</v>
      </c>
      <c r="V176" s="25">
        <v>-75</v>
      </c>
      <c r="W176" s="25" t="s">
        <v>11</v>
      </c>
      <c r="X176" s="25" t="s">
        <v>11</v>
      </c>
      <c r="Y176" s="25" t="s">
        <v>11</v>
      </c>
      <c r="Z176" s="25" t="s">
        <v>11</v>
      </c>
    </row>
    <row r="177" spans="2:26" x14ac:dyDescent="0.25">
      <c r="B177" s="23" t="s">
        <v>1148</v>
      </c>
      <c r="L177" s="25">
        <v>-8488</v>
      </c>
      <c r="M177" s="25">
        <v>-8488</v>
      </c>
      <c r="N177" s="25">
        <v>-6441</v>
      </c>
      <c r="O177" s="25">
        <v>-2364</v>
      </c>
      <c r="P177" s="25">
        <v>-1961</v>
      </c>
      <c r="Q177" s="25">
        <v>-355</v>
      </c>
      <c r="R177" s="25" t="s">
        <v>11</v>
      </c>
      <c r="S177" s="25" t="s">
        <v>11</v>
      </c>
      <c r="T177" s="25" t="s">
        <v>11</v>
      </c>
      <c r="U177" s="25">
        <v>-1099</v>
      </c>
      <c r="V177" s="25">
        <v>-1099</v>
      </c>
      <c r="W177" s="25">
        <v>-1101</v>
      </c>
      <c r="X177" s="25">
        <v>-5781</v>
      </c>
      <c r="Y177" s="25">
        <v>-4704</v>
      </c>
      <c r="Z177" s="25">
        <v>-2795</v>
      </c>
    </row>
    <row r="178" spans="2:26" x14ac:dyDescent="0.25">
      <c r="B178" s="23" t="s">
        <v>1149</v>
      </c>
      <c r="L178" s="25">
        <v>-920</v>
      </c>
      <c r="M178" s="25">
        <v>-647</v>
      </c>
      <c r="N178" s="25">
        <v>-279</v>
      </c>
      <c r="O178" s="25">
        <v>-867</v>
      </c>
      <c r="P178" s="25">
        <v>-582</v>
      </c>
      <c r="Q178" s="25">
        <v>-291</v>
      </c>
      <c r="R178" s="25">
        <v>-876</v>
      </c>
      <c r="S178" s="25">
        <v>-583</v>
      </c>
      <c r="T178" s="25">
        <v>-292</v>
      </c>
      <c r="U178" s="25">
        <v>-877</v>
      </c>
      <c r="V178" s="25">
        <v>-584</v>
      </c>
      <c r="W178" s="25">
        <v>-290</v>
      </c>
      <c r="X178" s="25">
        <v>-591</v>
      </c>
      <c r="Y178" s="25">
        <v>-296</v>
      </c>
      <c r="Z178" s="25" t="s">
        <v>11</v>
      </c>
    </row>
    <row r="179" spans="2:26" x14ac:dyDescent="0.25">
      <c r="B179" s="23" t="s">
        <v>1150</v>
      </c>
      <c r="L179" s="25" t="s">
        <v>11</v>
      </c>
      <c r="M179" s="25" t="s">
        <v>11</v>
      </c>
      <c r="N179" s="25" t="s">
        <v>11</v>
      </c>
      <c r="O179" s="25">
        <v>-20</v>
      </c>
      <c r="P179" s="25">
        <v>-20</v>
      </c>
      <c r="Q179" s="25" t="s">
        <v>11</v>
      </c>
      <c r="R179" s="25">
        <v>-960</v>
      </c>
      <c r="S179" s="25">
        <v>-909</v>
      </c>
      <c r="T179" s="25">
        <v>-799</v>
      </c>
      <c r="U179" s="25">
        <v>-123</v>
      </c>
      <c r="V179" s="25">
        <v>-99</v>
      </c>
      <c r="W179" s="25">
        <v>-99</v>
      </c>
      <c r="X179" s="25" t="s">
        <v>11</v>
      </c>
      <c r="Y179" s="25" t="s">
        <v>11</v>
      </c>
      <c r="Z179" s="25" t="s">
        <v>11</v>
      </c>
    </row>
    <row r="180" spans="2:26" x14ac:dyDescent="0.25">
      <c r="B180" s="23" t="s">
        <v>1151</v>
      </c>
      <c r="L180" s="25" t="s">
        <v>11</v>
      </c>
      <c r="M180" s="25" t="s">
        <v>11</v>
      </c>
      <c r="N180" s="25" t="s">
        <v>11</v>
      </c>
      <c r="O180" s="25" t="s">
        <v>11</v>
      </c>
      <c r="P180" s="25" t="s">
        <v>11</v>
      </c>
      <c r="Q180" s="25" t="s">
        <v>11</v>
      </c>
      <c r="R180" s="25" t="s">
        <v>11</v>
      </c>
      <c r="S180" s="25" t="s">
        <v>11</v>
      </c>
      <c r="T180" s="25" t="s">
        <v>11</v>
      </c>
      <c r="U180" s="25">
        <v>-162</v>
      </c>
      <c r="V180" s="25" t="s">
        <v>11</v>
      </c>
      <c r="W180" s="25" t="s">
        <v>11</v>
      </c>
      <c r="X180" s="25">
        <v>-162</v>
      </c>
      <c r="Y180" s="25" t="s">
        <v>11</v>
      </c>
      <c r="Z180" s="25" t="s">
        <v>11</v>
      </c>
    </row>
    <row r="181" spans="2:26" x14ac:dyDescent="0.25">
      <c r="B181" s="23" t="s">
        <v>1152</v>
      </c>
      <c r="L181" s="25">
        <v>-31</v>
      </c>
      <c r="M181" s="25">
        <v>-31</v>
      </c>
      <c r="N181" s="25">
        <v>-10</v>
      </c>
      <c r="O181" s="25">
        <v>-21</v>
      </c>
      <c r="P181" s="25" t="s">
        <v>11</v>
      </c>
      <c r="Q181" s="25" t="s">
        <v>11</v>
      </c>
      <c r="R181" s="25">
        <v>-162</v>
      </c>
      <c r="S181" s="25">
        <v>-108</v>
      </c>
      <c r="T181" s="25">
        <v>-54</v>
      </c>
      <c r="U181" s="25" t="s">
        <v>11</v>
      </c>
      <c r="V181" s="25">
        <v>-108</v>
      </c>
      <c r="W181" s="25">
        <v>-54</v>
      </c>
      <c r="X181" s="25" t="s">
        <v>11</v>
      </c>
      <c r="Y181" s="25">
        <v>-108</v>
      </c>
      <c r="Z181" s="25">
        <v>-54</v>
      </c>
    </row>
    <row r="182" spans="2:26" x14ac:dyDescent="0.25">
      <c r="B182" s="23" t="s">
        <v>414</v>
      </c>
      <c r="L182" s="25">
        <v>-10425</v>
      </c>
      <c r="M182" s="25">
        <v>-12383</v>
      </c>
      <c r="N182" s="25">
        <v>-8493</v>
      </c>
      <c r="O182" s="25">
        <v>-9576</v>
      </c>
      <c r="P182" s="25">
        <v>-5554</v>
      </c>
      <c r="Q182" s="25">
        <v>-273</v>
      </c>
      <c r="R182" s="25">
        <v>-598</v>
      </c>
      <c r="S182" s="25">
        <v>-3208</v>
      </c>
      <c r="T182" s="25">
        <v>-4024</v>
      </c>
      <c r="U182" s="25">
        <v>-2055</v>
      </c>
      <c r="V182" s="25">
        <v>-5580</v>
      </c>
      <c r="W182" s="25">
        <v>-1796</v>
      </c>
      <c r="X182" s="25">
        <v>892</v>
      </c>
      <c r="Y182" s="25">
        <v>2856</v>
      </c>
      <c r="Z182" s="25">
        <v>-2949</v>
      </c>
    </row>
    <row r="183" spans="2:26" x14ac:dyDescent="0.25">
      <c r="B183" s="23" t="s">
        <v>415</v>
      </c>
      <c r="L183" s="25">
        <v>698</v>
      </c>
      <c r="M183" s="25">
        <v>-4272</v>
      </c>
      <c r="N183" s="25">
        <v>-938</v>
      </c>
      <c r="O183" s="25">
        <v>-6770</v>
      </c>
      <c r="P183" s="25">
        <v>-9471</v>
      </c>
      <c r="Q183" s="25">
        <v>-8339</v>
      </c>
      <c r="R183" s="25">
        <v>3249</v>
      </c>
      <c r="S183" s="25">
        <v>2578</v>
      </c>
      <c r="T183" s="25">
        <v>2032</v>
      </c>
      <c r="U183" s="25">
        <v>-510</v>
      </c>
      <c r="V183" s="25">
        <v>1872</v>
      </c>
      <c r="W183" s="25">
        <v>737</v>
      </c>
      <c r="X183" s="25">
        <v>2442</v>
      </c>
      <c r="Y183" s="25">
        <v>1035</v>
      </c>
      <c r="Z183" s="25">
        <v>364</v>
      </c>
    </row>
    <row r="184" spans="2:26" x14ac:dyDescent="0.25">
      <c r="B184" s="23" t="s">
        <v>679</v>
      </c>
      <c r="L184" s="25">
        <v>14097</v>
      </c>
      <c r="M184" s="25">
        <v>14097</v>
      </c>
      <c r="N184" s="25">
        <v>14097</v>
      </c>
      <c r="O184" s="25">
        <v>17726</v>
      </c>
      <c r="P184" s="25">
        <v>17726</v>
      </c>
      <c r="Q184" s="25">
        <v>17726</v>
      </c>
      <c r="R184" s="25">
        <v>9922</v>
      </c>
      <c r="S184" s="25">
        <v>9922</v>
      </c>
      <c r="T184" s="25">
        <v>9922</v>
      </c>
      <c r="U184" s="25">
        <v>11327</v>
      </c>
      <c r="V184" s="25">
        <v>11327</v>
      </c>
      <c r="W184" s="25">
        <v>11327</v>
      </c>
      <c r="X184" s="25">
        <v>8020</v>
      </c>
      <c r="Y184" s="25">
        <v>8020</v>
      </c>
      <c r="Z184" s="25">
        <v>8020</v>
      </c>
    </row>
    <row r="185" spans="2:26" x14ac:dyDescent="0.25">
      <c r="B185" s="23" t="s">
        <v>680</v>
      </c>
      <c r="L185" s="25">
        <v>14795</v>
      </c>
      <c r="M185" s="25">
        <v>9825</v>
      </c>
      <c r="N185" s="25">
        <v>13159</v>
      </c>
      <c r="O185" s="25">
        <v>10956</v>
      </c>
      <c r="P185" s="25">
        <v>8255</v>
      </c>
      <c r="Q185" s="25">
        <v>9387</v>
      </c>
      <c r="R185" s="25">
        <v>13171</v>
      </c>
      <c r="S185" s="25">
        <v>12500</v>
      </c>
      <c r="T185" s="25">
        <v>11954</v>
      </c>
      <c r="U185" s="25">
        <v>10817</v>
      </c>
      <c r="V185" s="25">
        <v>13199</v>
      </c>
      <c r="W185" s="25">
        <v>12064</v>
      </c>
      <c r="X185" s="25">
        <v>10462</v>
      </c>
      <c r="Y185" s="25">
        <v>9055</v>
      </c>
      <c r="Z185" s="25">
        <v>8384</v>
      </c>
    </row>
    <row r="186" spans="2:26" x14ac:dyDescent="0.25">
      <c r="B186" s="23" t="s">
        <v>1153</v>
      </c>
      <c r="L186" s="25">
        <v>7303</v>
      </c>
      <c r="M186" s="25">
        <v>4891</v>
      </c>
      <c r="N186" s="25">
        <v>2423</v>
      </c>
      <c r="O186" s="25">
        <v>7769</v>
      </c>
      <c r="P186" s="25">
        <v>5173</v>
      </c>
      <c r="Q186" s="25">
        <v>2345</v>
      </c>
      <c r="R186" s="25">
        <v>7168</v>
      </c>
      <c r="S186" s="25">
        <v>4966</v>
      </c>
      <c r="T186" s="25">
        <v>2890</v>
      </c>
      <c r="U186" s="25">
        <v>5778</v>
      </c>
      <c r="V186" s="25">
        <v>3788</v>
      </c>
      <c r="W186" s="25">
        <v>1920</v>
      </c>
      <c r="X186" s="25">
        <v>5740</v>
      </c>
      <c r="Y186" s="25">
        <v>3896</v>
      </c>
      <c r="Z186" s="25">
        <v>1919</v>
      </c>
    </row>
    <row r="187" spans="2:26" x14ac:dyDescent="0.25">
      <c r="B187" s="23" t="s">
        <v>1154</v>
      </c>
      <c r="L187" s="25">
        <v>2067</v>
      </c>
      <c r="M187" s="25">
        <v>2105</v>
      </c>
      <c r="N187" s="25">
        <v>259</v>
      </c>
      <c r="O187" s="25">
        <v>1827</v>
      </c>
      <c r="P187" s="25">
        <v>319</v>
      </c>
      <c r="Q187" s="25">
        <v>243</v>
      </c>
      <c r="R187" s="25">
        <v>3263</v>
      </c>
      <c r="S187" s="25">
        <v>1903</v>
      </c>
      <c r="T187" s="25">
        <v>157</v>
      </c>
      <c r="U187" s="25">
        <v>2170</v>
      </c>
      <c r="V187" s="25">
        <v>73</v>
      </c>
      <c r="W187" s="25">
        <v>385</v>
      </c>
      <c r="X187" s="25">
        <v>289</v>
      </c>
      <c r="Y187" s="25">
        <v>97</v>
      </c>
      <c r="Z187" s="25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97F8CCAC22A44A15B17FDC2F22940" ma:contentTypeVersion="4" ma:contentTypeDescription="Create a new document." ma:contentTypeScope="" ma:versionID="a1580ca301b4181431a53ce84df76c26">
  <xsd:schema xmlns:xsd="http://www.w3.org/2001/XMLSchema" xmlns:xs="http://www.w3.org/2001/XMLSchema" xmlns:p="http://schemas.microsoft.com/office/2006/metadata/properties" xmlns:ns2="36abb409-a4e2-4f01-93e5-51e136a2f211" targetNamespace="http://schemas.microsoft.com/office/2006/metadata/properties" ma:root="true" ma:fieldsID="2b38813b0d9a50e9d226e8b40486e391" ns2:_="">
    <xsd:import namespace="36abb409-a4e2-4f01-93e5-51e136a2f2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bb409-a4e2-4f01-93e5-51e136a2f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45A59-2426-4D21-A3C5-0DE8D462C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8E6B2-47F8-47F7-B521-E1700428A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bb409-a4e2-4f01-93e5-51e136a2f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74DE01-8998-4E70-9257-F295B58C80BE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E02E6742-F029-4CE8-B1E4-284BFA313481}">
  <ds:schemaRefs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36abb409-a4e2-4f01-93e5-51e136a2f2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INSTRUCTIONS</vt:lpstr>
      <vt:lpstr>Screening Process</vt:lpstr>
      <vt:lpstr>Screening Outcome</vt:lpstr>
      <vt:lpstr>Executive Summary</vt:lpstr>
      <vt:lpstr>Sector Drivers</vt:lpstr>
      <vt:lpstr>MHO</vt:lpstr>
      <vt:lpstr>MHO - Data</vt:lpstr>
      <vt:lpstr>AAN</vt:lpstr>
      <vt:lpstr>AAN - Data</vt:lpstr>
      <vt:lpstr>CATO - Data</vt:lpstr>
      <vt:lpstr>GPI</vt:lpstr>
      <vt:lpstr>GPI - Data</vt:lpstr>
      <vt:lpstr>CATO</vt:lpstr>
      <vt:lpstr>GIII</vt:lpstr>
      <vt:lpstr>GIII - Data</vt:lpstr>
      <vt:lpstr>GCO</vt:lpstr>
      <vt:lpstr>GCO - Data</vt:lpstr>
      <vt:lpstr>RICK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Carpenter</dc:creator>
  <cp:keywords/>
  <dc:description/>
  <cp:lastModifiedBy>Daniel Carpenter</cp:lastModifiedBy>
  <cp:revision/>
  <dcterms:created xsi:type="dcterms:W3CDTF">2020-09-29T19:08:27Z</dcterms:created>
  <dcterms:modified xsi:type="dcterms:W3CDTF">2020-12-10T01:25:54Z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0x0101003D597F8CCAC22A44A15B17FDC2F22940</vt:lpwstr>
  </property>
</Properties>
</file>