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Systems Optimization\02 - Notes and Assignments\Week 04 - Simplex Tableau\ASSN - Simplex Tableau\Submission\"/>
    </mc:Choice>
  </mc:AlternateContent>
  <xr:revisionPtr revIDLastSave="2863" documentId="8_{9E961BE0-488D-4331-B807-856385A12AA3}" xr6:coauthVersionLast="44" xr6:coauthVersionMax="44" xr10:uidLastSave="{FA3619FA-683E-4D31-AB11-12F9126E2A1D}"/>
  <bookViews>
    <workbookView xWindow="28680" yWindow="-120" windowWidth="29040" windowHeight="15840" activeTab="2" xr2:uid="{248B4499-06B4-4E9A-8822-72E8D17FEDC1}"/>
  </bookViews>
  <sheets>
    <sheet name="1(c)" sheetId="7" r:id="rId1"/>
    <sheet name="Problem 2 Setup" sheetId="6" state="hidden" r:id="rId2"/>
    <sheet name="2(a)" sheetId="8" r:id="rId3"/>
    <sheet name="2(b)" sheetId="1" r:id="rId4"/>
    <sheet name="2(c)" sheetId="10" r:id="rId5"/>
    <sheet name="2(d)" sheetId="9" r:id="rId6"/>
  </sheets>
  <definedNames>
    <definedName name="_xlnm.Print_Area" localSheetId="1">'Problem 2 Setup'!$B$2:$G$25</definedName>
    <definedName name="solver_adj" localSheetId="1" hidden="1">'Problem 2 Setup'!$C$6:$D$6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'Problem 2 Setup'!$E$13:$E$15</definedName>
    <definedName name="solver_lhs2" localSheetId="1" hidden="1">'Problem 2 Setup'!$E$16:$E$17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'Problem 2 Setup'!$E$6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hs1" localSheetId="1" hidden="1">'Problem 2 Setup'!$G$13:$G$15</definedName>
    <definedName name="solver_rhs2" localSheetId="1" hidden="1">'Problem 2 Setup'!$G$16:$G$17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0.00000001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9" i="10" l="1"/>
  <c r="N48" i="10"/>
  <c r="N58" i="10"/>
  <c r="I58" i="10"/>
  <c r="H58" i="10"/>
  <c r="G58" i="10"/>
  <c r="F58" i="10"/>
  <c r="E58" i="10"/>
  <c r="D58" i="10"/>
  <c r="C58" i="10"/>
  <c r="J58" i="10"/>
  <c r="J48" i="10"/>
  <c r="I48" i="10"/>
  <c r="H48" i="10"/>
  <c r="G48" i="10"/>
  <c r="F48" i="10"/>
  <c r="E48" i="10"/>
  <c r="D48" i="10"/>
  <c r="C48" i="10"/>
  <c r="N30" i="10"/>
  <c r="L30" i="10"/>
  <c r="J30" i="10"/>
  <c r="I30" i="10"/>
  <c r="H30" i="10"/>
  <c r="G30" i="10"/>
  <c r="F30" i="10"/>
  <c r="E30" i="10"/>
  <c r="D30" i="10"/>
  <c r="D39" i="10"/>
  <c r="J39" i="10"/>
  <c r="P48" i="10"/>
  <c r="I39" i="10"/>
  <c r="H39" i="10"/>
  <c r="G39" i="10"/>
  <c r="F39" i="10"/>
  <c r="E39" i="10"/>
  <c r="C39" i="10"/>
  <c r="L39" i="10"/>
  <c r="C30" i="10"/>
  <c r="N21" i="10"/>
  <c r="L21" i="10"/>
  <c r="K21" i="10"/>
  <c r="J21" i="10"/>
  <c r="I21" i="10"/>
  <c r="H21" i="10"/>
  <c r="G21" i="10"/>
  <c r="F21" i="10"/>
  <c r="E21" i="10"/>
  <c r="D21" i="10"/>
  <c r="F62" i="10"/>
  <c r="N18" i="10"/>
  <c r="N17" i="10"/>
  <c r="H18" i="10"/>
  <c r="H17" i="10"/>
  <c r="N16" i="10"/>
  <c r="H16" i="10"/>
  <c r="N25" i="10"/>
  <c r="N26" i="10"/>
  <c r="F18" i="10"/>
  <c r="F17" i="10"/>
  <c r="F16" i="10"/>
  <c r="F25" i="10"/>
  <c r="F26" i="10"/>
  <c r="N20" i="10"/>
  <c r="H20" i="10"/>
  <c r="N29" i="10"/>
  <c r="F20" i="10"/>
  <c r="F29" i="10"/>
  <c r="N38" i="10"/>
  <c r="N35" i="10"/>
  <c r="D18" i="10"/>
  <c r="D17" i="10"/>
  <c r="D16" i="10"/>
  <c r="D25" i="10"/>
  <c r="D26" i="10"/>
  <c r="D20" i="10"/>
  <c r="D29" i="10"/>
  <c r="D38" i="10"/>
  <c r="D35" i="10"/>
  <c r="N44" i="10"/>
  <c r="N27" i="10"/>
  <c r="F27" i="10"/>
  <c r="N36" i="10"/>
  <c r="D27" i="10"/>
  <c r="D36" i="10"/>
  <c r="N45" i="10"/>
  <c r="N47" i="10"/>
  <c r="J18" i="10"/>
  <c r="J20" i="10"/>
  <c r="J16" i="10"/>
  <c r="J25" i="10"/>
  <c r="J29" i="10"/>
  <c r="J38" i="10"/>
  <c r="J17" i="10"/>
  <c r="J26" i="10"/>
  <c r="J35" i="10"/>
  <c r="J44" i="10"/>
  <c r="J47" i="10"/>
  <c r="N57" i="10"/>
  <c r="E62" i="10"/>
  <c r="P58" i="10"/>
  <c r="J57" i="10"/>
  <c r="I18" i="10"/>
  <c r="I20" i="10"/>
  <c r="I16" i="10"/>
  <c r="I25" i="10"/>
  <c r="I29" i="10"/>
  <c r="I38" i="10"/>
  <c r="I17" i="10"/>
  <c r="I26" i="10"/>
  <c r="I35" i="10"/>
  <c r="I44" i="10"/>
  <c r="I47" i="10"/>
  <c r="I57" i="10"/>
  <c r="H25" i="10"/>
  <c r="H29" i="10"/>
  <c r="H38" i="10"/>
  <c r="H26" i="10"/>
  <c r="H35" i="10"/>
  <c r="H44" i="10"/>
  <c r="H47" i="10"/>
  <c r="H57" i="10"/>
  <c r="G18" i="10"/>
  <c r="G20" i="10"/>
  <c r="G16" i="10"/>
  <c r="G25" i="10"/>
  <c r="G29" i="10"/>
  <c r="G38" i="10"/>
  <c r="G17" i="10"/>
  <c r="G26" i="10"/>
  <c r="G35" i="10"/>
  <c r="G44" i="10"/>
  <c r="G47" i="10"/>
  <c r="G57" i="10"/>
  <c r="F38" i="10"/>
  <c r="F35" i="10"/>
  <c r="F44" i="10"/>
  <c r="F47" i="10"/>
  <c r="F57" i="10"/>
  <c r="E18" i="10"/>
  <c r="E20" i="10"/>
  <c r="E16" i="10"/>
  <c r="E25" i="10"/>
  <c r="E29" i="10"/>
  <c r="E38" i="10"/>
  <c r="E17" i="10"/>
  <c r="E26" i="10"/>
  <c r="E35" i="10"/>
  <c r="E44" i="10"/>
  <c r="E47" i="10"/>
  <c r="E57" i="10"/>
  <c r="D44" i="10"/>
  <c r="D47" i="10"/>
  <c r="D57" i="10"/>
  <c r="P57" i="10"/>
  <c r="P56" i="10"/>
  <c r="N19" i="10"/>
  <c r="H19" i="10"/>
  <c r="N28" i="10"/>
  <c r="F19" i="10"/>
  <c r="F28" i="10"/>
  <c r="N37" i="10"/>
  <c r="D19" i="10"/>
  <c r="D28" i="10"/>
  <c r="D37" i="10"/>
  <c r="N46" i="10"/>
  <c r="J19" i="10"/>
  <c r="J28" i="10"/>
  <c r="J37" i="10"/>
  <c r="J46" i="10"/>
  <c r="N56" i="10"/>
  <c r="J56" i="10"/>
  <c r="I19" i="10"/>
  <c r="I28" i="10"/>
  <c r="I37" i="10"/>
  <c r="I46" i="10"/>
  <c r="I56" i="10"/>
  <c r="H28" i="10"/>
  <c r="H37" i="10"/>
  <c r="H46" i="10"/>
  <c r="H56" i="10"/>
  <c r="G19" i="10"/>
  <c r="G28" i="10"/>
  <c r="G37" i="10"/>
  <c r="G46" i="10"/>
  <c r="G56" i="10"/>
  <c r="F37" i="10"/>
  <c r="F46" i="10"/>
  <c r="F56" i="10"/>
  <c r="E19" i="10"/>
  <c r="E28" i="10"/>
  <c r="E37" i="10"/>
  <c r="E46" i="10"/>
  <c r="E56" i="10"/>
  <c r="D46" i="10"/>
  <c r="D56" i="10"/>
  <c r="P55" i="10"/>
  <c r="J27" i="10"/>
  <c r="J36" i="10"/>
  <c r="J45" i="10"/>
  <c r="N55" i="10"/>
  <c r="J55" i="10"/>
  <c r="I27" i="10"/>
  <c r="I36" i="10"/>
  <c r="I45" i="10"/>
  <c r="I55" i="10"/>
  <c r="H27" i="10"/>
  <c r="H36" i="10"/>
  <c r="H45" i="10"/>
  <c r="H55" i="10"/>
  <c r="G27" i="10"/>
  <c r="G36" i="10"/>
  <c r="G45" i="10"/>
  <c r="G55" i="10"/>
  <c r="F36" i="10"/>
  <c r="F45" i="10"/>
  <c r="F55" i="10"/>
  <c r="E27" i="10"/>
  <c r="E36" i="10"/>
  <c r="E45" i="10"/>
  <c r="E55" i="10"/>
  <c r="D45" i="10"/>
  <c r="D55" i="10"/>
  <c r="P54" i="10"/>
  <c r="N54" i="10"/>
  <c r="J54" i="10"/>
  <c r="I54" i="10"/>
  <c r="H54" i="10"/>
  <c r="G54" i="10"/>
  <c r="F54" i="10"/>
  <c r="E54" i="10"/>
  <c r="D54" i="10"/>
  <c r="P53" i="10"/>
  <c r="N34" i="10"/>
  <c r="D34" i="10"/>
  <c r="N43" i="10"/>
  <c r="J34" i="10"/>
  <c r="J43" i="10"/>
  <c r="N53" i="10"/>
  <c r="J53" i="10"/>
  <c r="I34" i="10"/>
  <c r="I43" i="10"/>
  <c r="I53" i="10"/>
  <c r="H34" i="10"/>
  <c r="H43" i="10"/>
  <c r="H53" i="10"/>
  <c r="G34" i="10"/>
  <c r="G43" i="10"/>
  <c r="G53" i="10"/>
  <c r="F34" i="10"/>
  <c r="F43" i="10"/>
  <c r="F53" i="10"/>
  <c r="E34" i="10"/>
  <c r="E43" i="10"/>
  <c r="E53" i="10"/>
  <c r="D43" i="10"/>
  <c r="D53" i="10"/>
  <c r="R47" i="10"/>
  <c r="P47" i="10"/>
  <c r="C25" i="10"/>
  <c r="C29" i="10"/>
  <c r="C38" i="10"/>
  <c r="C26" i="10"/>
  <c r="C35" i="10"/>
  <c r="C44" i="10"/>
  <c r="C47" i="10"/>
  <c r="R46" i="10"/>
  <c r="P46" i="10"/>
  <c r="C28" i="10"/>
  <c r="C37" i="10"/>
  <c r="C46" i="10"/>
  <c r="R45" i="10"/>
  <c r="P45" i="10"/>
  <c r="C27" i="10"/>
  <c r="C36" i="10"/>
  <c r="C45" i="10"/>
  <c r="P44" i="10"/>
  <c r="R43" i="10"/>
  <c r="P43" i="10"/>
  <c r="C34" i="10"/>
  <c r="C43" i="10"/>
  <c r="P38" i="10"/>
  <c r="L18" i="10"/>
  <c r="L20" i="10"/>
  <c r="L16" i="10"/>
  <c r="L25" i="10"/>
  <c r="L29" i="10"/>
  <c r="L38" i="10"/>
  <c r="R37" i="10"/>
  <c r="P37" i="10"/>
  <c r="L19" i="10"/>
  <c r="L28" i="10"/>
  <c r="L37" i="10"/>
  <c r="P36" i="10"/>
  <c r="L27" i="10"/>
  <c r="L36" i="10"/>
  <c r="R35" i="10"/>
  <c r="P35" i="10"/>
  <c r="L17" i="10"/>
  <c r="L26" i="10"/>
  <c r="L35" i="10"/>
  <c r="P34" i="10"/>
  <c r="L34" i="10"/>
  <c r="R29" i="10"/>
  <c r="P29" i="10"/>
  <c r="R28" i="10"/>
  <c r="P28" i="10"/>
  <c r="P27" i="10"/>
  <c r="R26" i="10"/>
  <c r="P26" i="10"/>
  <c r="P25" i="10"/>
  <c r="R20" i="10"/>
  <c r="P20" i="10"/>
  <c r="K18" i="10"/>
  <c r="K20" i="10"/>
  <c r="R19" i="10"/>
  <c r="P19" i="10"/>
  <c r="K19" i="10"/>
  <c r="P18" i="10"/>
  <c r="R17" i="10"/>
  <c r="P17" i="10"/>
  <c r="K17" i="10"/>
  <c r="R16" i="10"/>
  <c r="P16" i="10"/>
  <c r="K16" i="10"/>
  <c r="R10" i="10"/>
  <c r="P10" i="10"/>
  <c r="R9" i="10"/>
  <c r="P9" i="10"/>
  <c r="R8" i="10"/>
  <c r="P8" i="10"/>
  <c r="R7" i="10"/>
  <c r="P7" i="10"/>
  <c r="R6" i="10"/>
  <c r="P6" i="10"/>
  <c r="R10" i="9"/>
  <c r="R9" i="9"/>
  <c r="R8" i="9"/>
  <c r="R6" i="9"/>
  <c r="R5" i="9"/>
  <c r="N5" i="9"/>
  <c r="M5" i="9"/>
  <c r="L5" i="9"/>
  <c r="K5" i="9"/>
  <c r="J5" i="9"/>
  <c r="I5" i="9"/>
  <c r="H5" i="9"/>
  <c r="G5" i="9"/>
  <c r="F5" i="9"/>
  <c r="E5" i="9"/>
  <c r="D5" i="9"/>
  <c r="C5" i="9"/>
  <c r="B5" i="9"/>
  <c r="J11" i="9"/>
  <c r="I11" i="9"/>
  <c r="H11" i="9"/>
  <c r="G11" i="9"/>
  <c r="F11" i="9"/>
  <c r="E11" i="9"/>
  <c r="D11" i="9"/>
  <c r="C11" i="9"/>
  <c r="B11" i="9"/>
  <c r="N11" i="9"/>
  <c r="N10" i="9"/>
  <c r="N9" i="9"/>
  <c r="N8" i="9"/>
  <c r="N7" i="9"/>
  <c r="N6" i="9"/>
  <c r="B6" i="9"/>
  <c r="C6" i="9"/>
  <c r="D6" i="9"/>
  <c r="E6" i="9"/>
  <c r="F6" i="9"/>
  <c r="G6" i="9"/>
  <c r="H6" i="9"/>
  <c r="I6" i="9"/>
  <c r="J6" i="9"/>
  <c r="B7" i="9"/>
  <c r="C7" i="9"/>
  <c r="D7" i="9"/>
  <c r="E7" i="9"/>
  <c r="F7" i="9"/>
  <c r="G7" i="9"/>
  <c r="H7" i="9"/>
  <c r="I7" i="9"/>
  <c r="J7" i="9"/>
  <c r="B8" i="9"/>
  <c r="C8" i="9"/>
  <c r="D8" i="9"/>
  <c r="E8" i="9"/>
  <c r="F8" i="9"/>
  <c r="G8" i="9"/>
  <c r="H8" i="9"/>
  <c r="I8" i="9"/>
  <c r="J8" i="9"/>
  <c r="B9" i="9"/>
  <c r="C9" i="9"/>
  <c r="D9" i="9"/>
  <c r="E9" i="9"/>
  <c r="F9" i="9"/>
  <c r="G9" i="9"/>
  <c r="H9" i="9"/>
  <c r="I9" i="9"/>
  <c r="J9" i="9"/>
  <c r="B10" i="9"/>
  <c r="C10" i="9"/>
  <c r="D10" i="9"/>
  <c r="E10" i="9"/>
  <c r="F10" i="9"/>
  <c r="G10" i="9"/>
  <c r="H10" i="9"/>
  <c r="I10" i="9"/>
  <c r="J10" i="9"/>
  <c r="F25" i="9"/>
  <c r="N20" i="9"/>
  <c r="N21" i="9"/>
  <c r="E25" i="9"/>
  <c r="P21" i="9"/>
  <c r="J20" i="9"/>
  <c r="J21" i="9"/>
  <c r="I20" i="9"/>
  <c r="I21" i="9"/>
  <c r="H20" i="9"/>
  <c r="H21" i="9"/>
  <c r="G20" i="9"/>
  <c r="G21" i="9"/>
  <c r="F20" i="9"/>
  <c r="F21" i="9"/>
  <c r="E20" i="9"/>
  <c r="E21" i="9"/>
  <c r="D20" i="9"/>
  <c r="D21" i="9"/>
  <c r="P20" i="9"/>
  <c r="P19" i="9"/>
  <c r="N19" i="9"/>
  <c r="J19" i="9"/>
  <c r="I19" i="9"/>
  <c r="H19" i="9"/>
  <c r="G19" i="9"/>
  <c r="F19" i="9"/>
  <c r="E19" i="9"/>
  <c r="D19" i="9"/>
  <c r="P18" i="9"/>
  <c r="N18" i="9"/>
  <c r="J18" i="9"/>
  <c r="I18" i="9"/>
  <c r="H18" i="9"/>
  <c r="G18" i="9"/>
  <c r="F18" i="9"/>
  <c r="E18" i="9"/>
  <c r="D18" i="9"/>
  <c r="P17" i="9"/>
  <c r="N17" i="9"/>
  <c r="J17" i="9"/>
  <c r="I17" i="9"/>
  <c r="H17" i="9"/>
  <c r="G17" i="9"/>
  <c r="F17" i="9"/>
  <c r="E17" i="9"/>
  <c r="D17" i="9"/>
  <c r="P16" i="9"/>
  <c r="N16" i="9"/>
  <c r="J16" i="9"/>
  <c r="I16" i="9"/>
  <c r="H16" i="9"/>
  <c r="G16" i="9"/>
  <c r="F16" i="9"/>
  <c r="E16" i="9"/>
  <c r="D16" i="9"/>
  <c r="P11" i="9"/>
  <c r="P10" i="9"/>
  <c r="P9" i="9"/>
  <c r="P8" i="9"/>
  <c r="P7" i="9"/>
  <c r="P6" i="9"/>
  <c r="N58" i="1"/>
  <c r="P58" i="1"/>
  <c r="N48" i="1"/>
  <c r="P57" i="1"/>
  <c r="P56" i="1"/>
  <c r="P55" i="1"/>
  <c r="P54" i="1"/>
  <c r="P53" i="1"/>
  <c r="P48" i="1"/>
  <c r="P47" i="1"/>
  <c r="P46" i="1"/>
  <c r="P45" i="1"/>
  <c r="P44" i="1"/>
  <c r="P43" i="1"/>
  <c r="F62" i="1"/>
  <c r="E62" i="1"/>
  <c r="N54" i="1"/>
  <c r="N57" i="1"/>
  <c r="N56" i="1"/>
  <c r="N55" i="1"/>
  <c r="N53" i="1"/>
  <c r="I57" i="1"/>
  <c r="I58" i="1"/>
  <c r="H57" i="1"/>
  <c r="H58" i="1"/>
  <c r="G57" i="1"/>
  <c r="G58" i="1"/>
  <c r="F57" i="1"/>
  <c r="F58" i="1"/>
  <c r="E57" i="1"/>
  <c r="E58" i="1"/>
  <c r="D57" i="1"/>
  <c r="D58" i="1"/>
  <c r="I56" i="1"/>
  <c r="H56" i="1"/>
  <c r="G56" i="1"/>
  <c r="F56" i="1"/>
  <c r="E56" i="1"/>
  <c r="D56" i="1"/>
  <c r="I55" i="1"/>
  <c r="H55" i="1"/>
  <c r="G55" i="1"/>
  <c r="F55" i="1"/>
  <c r="E55" i="1"/>
  <c r="D55" i="1"/>
  <c r="I54" i="1"/>
  <c r="H54" i="1"/>
  <c r="G54" i="1"/>
  <c r="F54" i="1"/>
  <c r="E54" i="1"/>
  <c r="D54" i="1"/>
  <c r="I53" i="1"/>
  <c r="H53" i="1"/>
  <c r="G53" i="1"/>
  <c r="F53" i="1"/>
  <c r="E53" i="1"/>
  <c r="D53" i="1"/>
  <c r="J58" i="1"/>
  <c r="J55" i="1"/>
  <c r="J54" i="1"/>
  <c r="J53" i="1"/>
  <c r="J56" i="1"/>
  <c r="J57" i="1"/>
  <c r="N18" i="1"/>
  <c r="N19" i="1"/>
  <c r="H18" i="1"/>
  <c r="H19" i="1"/>
  <c r="N16" i="1"/>
  <c r="H16" i="1"/>
  <c r="N25" i="1"/>
  <c r="N28" i="1"/>
  <c r="F18" i="1"/>
  <c r="F19" i="1"/>
  <c r="F16" i="1"/>
  <c r="F25" i="1"/>
  <c r="F28" i="1"/>
  <c r="N20" i="1"/>
  <c r="H20" i="1"/>
  <c r="N29" i="1"/>
  <c r="F20" i="1"/>
  <c r="F29" i="1"/>
  <c r="N38" i="1"/>
  <c r="N37" i="1"/>
  <c r="D18" i="1"/>
  <c r="D19" i="1"/>
  <c r="D16" i="1"/>
  <c r="D25" i="1"/>
  <c r="D28" i="1"/>
  <c r="D20" i="1"/>
  <c r="D29" i="1"/>
  <c r="D38" i="1"/>
  <c r="D37" i="1"/>
  <c r="N17" i="1"/>
  <c r="H17" i="1"/>
  <c r="N26" i="1"/>
  <c r="F17" i="1"/>
  <c r="F26" i="1"/>
  <c r="N35" i="1"/>
  <c r="D17" i="1"/>
  <c r="D26" i="1"/>
  <c r="D35" i="1"/>
  <c r="N44" i="1"/>
  <c r="N46" i="1"/>
  <c r="J18" i="1"/>
  <c r="J19" i="1"/>
  <c r="J16" i="1"/>
  <c r="J25" i="1"/>
  <c r="J28" i="1"/>
  <c r="J20" i="1"/>
  <c r="J29" i="1"/>
  <c r="J38" i="1"/>
  <c r="J37" i="1"/>
  <c r="J17" i="1"/>
  <c r="J26" i="1"/>
  <c r="J35" i="1"/>
  <c r="J44" i="1"/>
  <c r="J46" i="1"/>
  <c r="R46" i="1"/>
  <c r="N27" i="1"/>
  <c r="F27" i="1"/>
  <c r="N36" i="1"/>
  <c r="D27" i="1"/>
  <c r="D36" i="1"/>
  <c r="N45" i="1"/>
  <c r="J27" i="1"/>
  <c r="J36" i="1"/>
  <c r="J45" i="1"/>
  <c r="R45" i="1"/>
  <c r="N34" i="1"/>
  <c r="D34" i="1"/>
  <c r="N43" i="1"/>
  <c r="J34" i="1"/>
  <c r="J43" i="1"/>
  <c r="R43" i="1"/>
  <c r="N47" i="1"/>
  <c r="J47" i="1"/>
  <c r="R47" i="1"/>
  <c r="I18" i="1"/>
  <c r="I20" i="1"/>
  <c r="I16" i="1"/>
  <c r="I25" i="1"/>
  <c r="I29" i="1"/>
  <c r="I38" i="1"/>
  <c r="I17" i="1"/>
  <c r="I26" i="1"/>
  <c r="I35" i="1"/>
  <c r="I44" i="1"/>
  <c r="I47" i="1"/>
  <c r="H25" i="1"/>
  <c r="H29" i="1"/>
  <c r="H38" i="1"/>
  <c r="H26" i="1"/>
  <c r="H35" i="1"/>
  <c r="H44" i="1"/>
  <c r="H47" i="1"/>
  <c r="G18" i="1"/>
  <c r="G20" i="1"/>
  <c r="G16" i="1"/>
  <c r="G25" i="1"/>
  <c r="G29" i="1"/>
  <c r="G38" i="1"/>
  <c r="G17" i="1"/>
  <c r="G26" i="1"/>
  <c r="G35" i="1"/>
  <c r="G44" i="1"/>
  <c r="G47" i="1"/>
  <c r="F38" i="1"/>
  <c r="F35" i="1"/>
  <c r="F44" i="1"/>
  <c r="F47" i="1"/>
  <c r="E18" i="1"/>
  <c r="E20" i="1"/>
  <c r="E16" i="1"/>
  <c r="E25" i="1"/>
  <c r="E29" i="1"/>
  <c r="E38" i="1"/>
  <c r="E17" i="1"/>
  <c r="E26" i="1"/>
  <c r="E35" i="1"/>
  <c r="E44" i="1"/>
  <c r="E47" i="1"/>
  <c r="D44" i="1"/>
  <c r="D47" i="1"/>
  <c r="C25" i="1"/>
  <c r="C29" i="1"/>
  <c r="C38" i="1"/>
  <c r="C26" i="1"/>
  <c r="C35" i="1"/>
  <c r="C44" i="1"/>
  <c r="C47" i="1"/>
  <c r="I19" i="1"/>
  <c r="I28" i="1"/>
  <c r="I37" i="1"/>
  <c r="I46" i="1"/>
  <c r="H28" i="1"/>
  <c r="H37" i="1"/>
  <c r="H46" i="1"/>
  <c r="G19" i="1"/>
  <c r="G28" i="1"/>
  <c r="G37" i="1"/>
  <c r="G46" i="1"/>
  <c r="F37" i="1"/>
  <c r="F46" i="1"/>
  <c r="E19" i="1"/>
  <c r="E28" i="1"/>
  <c r="E37" i="1"/>
  <c r="E46" i="1"/>
  <c r="D46" i="1"/>
  <c r="C28" i="1"/>
  <c r="C37" i="1"/>
  <c r="C46" i="1"/>
  <c r="I27" i="1"/>
  <c r="I36" i="1"/>
  <c r="I45" i="1"/>
  <c r="H27" i="1"/>
  <c r="H36" i="1"/>
  <c r="H45" i="1"/>
  <c r="G27" i="1"/>
  <c r="G36" i="1"/>
  <c r="G45" i="1"/>
  <c r="F36" i="1"/>
  <c r="F45" i="1"/>
  <c r="E27" i="1"/>
  <c r="E36" i="1"/>
  <c r="E45" i="1"/>
  <c r="D45" i="1"/>
  <c r="C27" i="1"/>
  <c r="C36" i="1"/>
  <c r="C45" i="1"/>
  <c r="I34" i="1"/>
  <c r="I43" i="1"/>
  <c r="H34" i="1"/>
  <c r="H43" i="1"/>
  <c r="G34" i="1"/>
  <c r="G43" i="1"/>
  <c r="F34" i="1"/>
  <c r="F43" i="1"/>
  <c r="E34" i="1"/>
  <c r="E43" i="1"/>
  <c r="C34" i="1"/>
  <c r="C43" i="1"/>
  <c r="D43" i="1"/>
  <c r="R37" i="1"/>
  <c r="R35" i="1"/>
  <c r="L18" i="1"/>
  <c r="L20" i="1"/>
  <c r="L16" i="1"/>
  <c r="L25" i="1"/>
  <c r="L29" i="1"/>
  <c r="L38" i="1"/>
  <c r="L34" i="1"/>
  <c r="L17" i="1"/>
  <c r="L26" i="1"/>
  <c r="L35" i="1"/>
  <c r="L27" i="1"/>
  <c r="L36" i="1"/>
  <c r="L19" i="1"/>
  <c r="L28" i="1"/>
  <c r="L37" i="1"/>
  <c r="P38" i="1"/>
  <c r="P37" i="1"/>
  <c r="P36" i="1"/>
  <c r="P35" i="1"/>
  <c r="P34" i="1"/>
  <c r="R29" i="1"/>
  <c r="R28" i="1"/>
  <c r="R26" i="1"/>
  <c r="N21" i="1"/>
  <c r="N30" i="1"/>
  <c r="K18" i="1"/>
  <c r="K20" i="1"/>
  <c r="K16" i="1"/>
  <c r="K19" i="1"/>
  <c r="K17" i="1"/>
  <c r="P29" i="1"/>
  <c r="P28" i="1"/>
  <c r="P27" i="1"/>
  <c r="P26" i="1"/>
  <c r="P25" i="1"/>
  <c r="R20" i="1"/>
  <c r="R19" i="1"/>
  <c r="R17" i="1"/>
  <c r="R16" i="1"/>
  <c r="P20" i="1"/>
  <c r="P19" i="1"/>
  <c r="P18" i="1"/>
  <c r="P17" i="1"/>
  <c r="P16" i="1"/>
  <c r="P10" i="1"/>
  <c r="P9" i="1"/>
  <c r="P8" i="1"/>
  <c r="P7" i="1"/>
  <c r="P6" i="1"/>
  <c r="R10" i="1"/>
  <c r="R9" i="1"/>
  <c r="R8" i="1"/>
  <c r="R7" i="1"/>
  <c r="R6" i="1"/>
  <c r="D19" i="7"/>
  <c r="I26" i="7"/>
  <c r="I27" i="7"/>
  <c r="E26" i="7"/>
  <c r="E19" i="7"/>
  <c r="E27" i="7"/>
  <c r="I24" i="7"/>
  <c r="E24" i="7"/>
  <c r="I31" i="7"/>
  <c r="I34" i="7"/>
  <c r="C38" i="7"/>
  <c r="D41" i="8"/>
  <c r="K50" i="8"/>
  <c r="E41" i="8"/>
  <c r="E50" i="8"/>
  <c r="K59" i="8"/>
  <c r="I50" i="8"/>
  <c r="I59" i="8"/>
  <c r="G28" i="8"/>
  <c r="K37" i="8"/>
  <c r="D37" i="8"/>
  <c r="K46" i="8"/>
  <c r="E37" i="8"/>
  <c r="E46" i="8"/>
  <c r="K55" i="8"/>
  <c r="I37" i="8"/>
  <c r="I46" i="8"/>
  <c r="I55" i="8"/>
  <c r="K66" i="8"/>
  <c r="K70" i="8"/>
  <c r="J50" i="8"/>
  <c r="J59" i="8"/>
  <c r="J37" i="8"/>
  <c r="J46" i="8"/>
  <c r="J55" i="8"/>
  <c r="J66" i="8"/>
  <c r="J70" i="8"/>
  <c r="K36" i="8"/>
  <c r="D36" i="8"/>
  <c r="K45" i="8"/>
  <c r="E36" i="8"/>
  <c r="E45" i="8"/>
  <c r="K54" i="8"/>
  <c r="I36" i="8"/>
  <c r="I45" i="8"/>
  <c r="I54" i="8"/>
  <c r="K65" i="8"/>
  <c r="J36" i="8"/>
  <c r="J45" i="8"/>
  <c r="J54" i="8"/>
  <c r="J65" i="8"/>
  <c r="K74" i="8"/>
  <c r="K79" i="8"/>
  <c r="D83" i="8"/>
  <c r="E83" i="8"/>
  <c r="C11" i="7"/>
  <c r="D11" i="7"/>
  <c r="C10" i="7"/>
  <c r="D10" i="7"/>
  <c r="C9" i="7"/>
  <c r="D9" i="7"/>
  <c r="B9" i="7" a="1"/>
  <c r="B9" i="7"/>
  <c r="B10" i="7"/>
  <c r="B11" i="7"/>
  <c r="I8" i="8" a="1"/>
  <c r="I8" i="8"/>
  <c r="I9" i="8"/>
  <c r="I10" i="8"/>
  <c r="I11" i="8"/>
  <c r="I12" i="8"/>
  <c r="J8" i="8"/>
  <c r="K8" i="8"/>
  <c r="J9" i="8"/>
  <c r="K9" i="8"/>
  <c r="J10" i="8"/>
  <c r="K10" i="8"/>
  <c r="J11" i="8"/>
  <c r="K11" i="8"/>
  <c r="J12" i="8"/>
  <c r="K12" i="8"/>
  <c r="D38" i="8"/>
  <c r="E38" i="8"/>
  <c r="E47" i="8"/>
  <c r="I38" i="8"/>
  <c r="I47" i="8"/>
  <c r="I56" i="8"/>
  <c r="I57" i="8"/>
  <c r="J38" i="8"/>
  <c r="J47" i="8"/>
  <c r="J56" i="8"/>
  <c r="J67" i="8"/>
  <c r="J57" i="8"/>
  <c r="J68" i="8"/>
  <c r="J69" i="8"/>
  <c r="D57" i="8"/>
  <c r="D46" i="8"/>
  <c r="D55" i="8"/>
  <c r="D66" i="8"/>
  <c r="D68" i="8"/>
  <c r="D45" i="8"/>
  <c r="D54" i="8"/>
  <c r="D65" i="8"/>
  <c r="D74" i="8"/>
  <c r="D77" i="8"/>
  <c r="K57" i="8"/>
  <c r="K68" i="8"/>
  <c r="K77" i="8"/>
  <c r="E55" i="8"/>
  <c r="E66" i="8"/>
  <c r="E69" i="8"/>
  <c r="E54" i="8"/>
  <c r="E65" i="8"/>
  <c r="E74" i="8"/>
  <c r="E78" i="8"/>
  <c r="K69" i="8"/>
  <c r="K78" i="8"/>
  <c r="J74" i="8"/>
  <c r="J79" i="8"/>
  <c r="I66" i="8"/>
  <c r="I70" i="8"/>
  <c r="I65" i="8"/>
  <c r="I74" i="8"/>
  <c r="I79" i="8"/>
  <c r="H50" i="8"/>
  <c r="H59" i="8"/>
  <c r="H37" i="8"/>
  <c r="H46" i="8"/>
  <c r="H55" i="8"/>
  <c r="H66" i="8"/>
  <c r="H70" i="8"/>
  <c r="H36" i="8"/>
  <c r="H45" i="8"/>
  <c r="H54" i="8"/>
  <c r="H65" i="8"/>
  <c r="H74" i="8"/>
  <c r="H79" i="8"/>
  <c r="G50" i="8"/>
  <c r="G59" i="8"/>
  <c r="G37" i="8"/>
  <c r="G46" i="8"/>
  <c r="G55" i="8"/>
  <c r="G66" i="8"/>
  <c r="G70" i="8"/>
  <c r="G36" i="8"/>
  <c r="G45" i="8"/>
  <c r="G54" i="8"/>
  <c r="G65" i="8"/>
  <c r="G74" i="8"/>
  <c r="G79" i="8"/>
  <c r="F50" i="8"/>
  <c r="F59" i="8"/>
  <c r="F37" i="8"/>
  <c r="F46" i="8"/>
  <c r="F55" i="8"/>
  <c r="F66" i="8"/>
  <c r="F70" i="8"/>
  <c r="F36" i="8"/>
  <c r="F45" i="8"/>
  <c r="F54" i="8"/>
  <c r="F65" i="8"/>
  <c r="F74" i="8"/>
  <c r="F79" i="8"/>
  <c r="E59" i="8"/>
  <c r="E70" i="8"/>
  <c r="E79" i="8"/>
  <c r="D50" i="8"/>
  <c r="D59" i="8"/>
  <c r="D70" i="8"/>
  <c r="D79" i="8"/>
  <c r="C50" i="8"/>
  <c r="C59" i="8"/>
  <c r="C37" i="8"/>
  <c r="C46" i="8"/>
  <c r="C55" i="8"/>
  <c r="C66" i="8"/>
  <c r="C70" i="8"/>
  <c r="C36" i="8"/>
  <c r="C45" i="8"/>
  <c r="C54" i="8"/>
  <c r="C65" i="8"/>
  <c r="C74" i="8"/>
  <c r="C79" i="8"/>
  <c r="J78" i="8"/>
  <c r="I69" i="8"/>
  <c r="I78" i="8"/>
  <c r="H69" i="8"/>
  <c r="H78" i="8"/>
  <c r="G69" i="8"/>
  <c r="G78" i="8"/>
  <c r="F69" i="8"/>
  <c r="F78" i="8"/>
  <c r="D69" i="8"/>
  <c r="D78" i="8"/>
  <c r="C69" i="8"/>
  <c r="C78" i="8"/>
  <c r="J77" i="8"/>
  <c r="I68" i="8"/>
  <c r="I77" i="8"/>
  <c r="H57" i="8"/>
  <c r="H68" i="8"/>
  <c r="H77" i="8"/>
  <c r="G57" i="8"/>
  <c r="G68" i="8"/>
  <c r="G77" i="8"/>
  <c r="F57" i="8"/>
  <c r="F68" i="8"/>
  <c r="F77" i="8"/>
  <c r="E57" i="8"/>
  <c r="E68" i="8"/>
  <c r="E77" i="8"/>
  <c r="C57" i="8"/>
  <c r="C68" i="8"/>
  <c r="C77" i="8"/>
  <c r="K38" i="8"/>
  <c r="K47" i="8"/>
  <c r="K56" i="8"/>
  <c r="K67" i="8"/>
  <c r="K76" i="8"/>
  <c r="J76" i="8"/>
  <c r="I67" i="8"/>
  <c r="I76" i="8"/>
  <c r="H38" i="8"/>
  <c r="H47" i="8"/>
  <c r="H56" i="8"/>
  <c r="H67" i="8"/>
  <c r="H76" i="8"/>
  <c r="G38" i="8"/>
  <c r="G47" i="8"/>
  <c r="G56" i="8"/>
  <c r="G67" i="8"/>
  <c r="G76" i="8"/>
  <c r="F38" i="8"/>
  <c r="F47" i="8"/>
  <c r="F56" i="8"/>
  <c r="F67" i="8"/>
  <c r="F76" i="8"/>
  <c r="E56" i="8"/>
  <c r="E67" i="8"/>
  <c r="E76" i="8"/>
  <c r="D47" i="8"/>
  <c r="D56" i="8"/>
  <c r="D67" i="8"/>
  <c r="D76" i="8"/>
  <c r="C38" i="8"/>
  <c r="C47" i="8"/>
  <c r="C56" i="8"/>
  <c r="C67" i="8"/>
  <c r="C76" i="8"/>
  <c r="K75" i="8"/>
  <c r="I75" i="8"/>
  <c r="H75" i="8"/>
  <c r="G75" i="8"/>
  <c r="F75" i="8"/>
  <c r="E75" i="8"/>
  <c r="D75" i="8"/>
  <c r="C75" i="8"/>
  <c r="J75" i="8"/>
  <c r="O69" i="8"/>
  <c r="O67" i="8"/>
  <c r="O66" i="8"/>
  <c r="O65" i="8"/>
  <c r="M79" i="8"/>
  <c r="M78" i="8"/>
  <c r="M77" i="8"/>
  <c r="M76" i="8"/>
  <c r="M75" i="8"/>
  <c r="M74" i="8"/>
  <c r="O58" i="8"/>
  <c r="O57" i="8"/>
  <c r="O56" i="8"/>
  <c r="O55" i="8"/>
  <c r="O54" i="8"/>
  <c r="M70" i="8"/>
  <c r="M69" i="8"/>
  <c r="M68" i="8"/>
  <c r="M67" i="8"/>
  <c r="M66" i="8"/>
  <c r="M65" i="8"/>
  <c r="M59" i="8"/>
  <c r="M58" i="8"/>
  <c r="M57" i="8"/>
  <c r="M56" i="8"/>
  <c r="M55" i="8"/>
  <c r="M54" i="8"/>
  <c r="M50" i="8"/>
  <c r="M49" i="8"/>
  <c r="M48" i="8"/>
  <c r="M47" i="8"/>
  <c r="M46" i="8"/>
  <c r="M45" i="8"/>
  <c r="M41" i="8"/>
  <c r="M40" i="8"/>
  <c r="M39" i="8"/>
  <c r="M38" i="8"/>
  <c r="M37" i="8"/>
  <c r="M36" i="8"/>
  <c r="K49" i="8"/>
  <c r="J49" i="8"/>
  <c r="I49" i="8"/>
  <c r="H49" i="8"/>
  <c r="G49" i="8"/>
  <c r="F49" i="8"/>
  <c r="E49" i="8"/>
  <c r="D49" i="8"/>
  <c r="C49" i="8"/>
  <c r="D32" i="8"/>
  <c r="E32" i="8"/>
  <c r="K34" i="7"/>
  <c r="K27" i="7"/>
  <c r="I30" i="7"/>
  <c r="H30" i="7"/>
  <c r="G30" i="7"/>
  <c r="F30" i="7"/>
  <c r="E30" i="7"/>
  <c r="D30" i="7"/>
  <c r="C30" i="7"/>
  <c r="B30" i="7"/>
  <c r="B23" i="7"/>
  <c r="C23" i="7"/>
  <c r="D23" i="7"/>
  <c r="E23" i="7"/>
  <c r="F23" i="7"/>
  <c r="G23" i="7"/>
  <c r="H23" i="7"/>
  <c r="I23" i="7"/>
  <c r="K33" i="7"/>
  <c r="K32" i="7"/>
  <c r="K31" i="7"/>
  <c r="K26" i="7"/>
  <c r="K25" i="7"/>
  <c r="K24" i="7"/>
  <c r="I25" i="7"/>
  <c r="E25" i="7"/>
  <c r="I32" i="7"/>
  <c r="I33" i="7"/>
  <c r="D38" i="7"/>
  <c r="H26" i="7"/>
  <c r="H24" i="7"/>
  <c r="H31" i="7"/>
  <c r="G26" i="7"/>
  <c r="G24" i="7"/>
  <c r="G31" i="7"/>
  <c r="F26" i="7"/>
  <c r="F24" i="7"/>
  <c r="F31" i="7"/>
  <c r="E31" i="7"/>
  <c r="D26" i="7"/>
  <c r="D24" i="7"/>
  <c r="D31" i="7"/>
  <c r="C26" i="7"/>
  <c r="C24" i="7"/>
  <c r="C31" i="7"/>
  <c r="H33" i="7"/>
  <c r="G33" i="7"/>
  <c r="F33" i="7"/>
  <c r="E33" i="7"/>
  <c r="D33" i="7"/>
  <c r="C33" i="7"/>
  <c r="H25" i="7"/>
  <c r="H32" i="7"/>
  <c r="G25" i="7"/>
  <c r="G32" i="7"/>
  <c r="F25" i="7"/>
  <c r="F32" i="7"/>
  <c r="D25" i="7"/>
  <c r="D32" i="7"/>
  <c r="C25" i="7"/>
  <c r="C32" i="7"/>
  <c r="E32" i="7"/>
  <c r="M26" i="7"/>
  <c r="M25" i="7"/>
  <c r="M24" i="7"/>
  <c r="M18" i="7"/>
  <c r="M17" i="7"/>
  <c r="M16" i="7"/>
  <c r="P27" i="6"/>
  <c r="P26" i="6"/>
  <c r="P25" i="6"/>
  <c r="P24" i="6"/>
  <c r="P23" i="6"/>
  <c r="O27" i="6"/>
  <c r="N27" i="6"/>
  <c r="O23" i="6"/>
  <c r="O24" i="6"/>
  <c r="O25" i="6"/>
  <c r="O26" i="6"/>
  <c r="N26" i="6"/>
  <c r="N25" i="6"/>
  <c r="N24" i="6"/>
  <c r="N23" i="6"/>
  <c r="O21" i="6"/>
  <c r="O20" i="6"/>
  <c r="N16" i="6"/>
  <c r="O19" i="6"/>
  <c r="N15" i="6"/>
  <c r="O18" i="6"/>
  <c r="N14" i="6"/>
  <c r="O17" i="6"/>
  <c r="N13" i="6"/>
  <c r="E17" i="6"/>
  <c r="E16" i="6"/>
  <c r="E15" i="6"/>
  <c r="J15" i="6"/>
  <c r="M15" i="6"/>
  <c r="I15" i="6"/>
  <c r="L15" i="6"/>
  <c r="E14" i="6"/>
  <c r="J14" i="6"/>
  <c r="M14" i="6"/>
  <c r="I14" i="6"/>
  <c r="L14" i="6"/>
  <c r="E13" i="6"/>
  <c r="J13" i="6"/>
  <c r="M13" i="6"/>
  <c r="I13" i="6"/>
  <c r="L13" i="6"/>
  <c r="J9" i="6"/>
  <c r="E9" i="6"/>
  <c r="L6" i="6"/>
  <c r="E6" i="6"/>
  <c r="C27" i="7"/>
  <c r="C34" i="7"/>
  <c r="D27" i="7"/>
  <c r="D34" i="7"/>
  <c r="E34" i="7"/>
  <c r="F27" i="7"/>
  <c r="F34" i="7"/>
  <c r="G27" i="7"/>
  <c r="G34" i="7"/>
  <c r="H27" i="7"/>
  <c r="H3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tc={BFD4BAAE-14D4-47E8-AA42-AA0E9C8B0336}</author>
  </authors>
  <commentList>
    <comment ref="B18" authorId="0" shapeId="0" xr:uid="{BFD4BAAE-14D4-47E8-AA42-AA0E9C8B0336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variables must be greater than 0.</t>
      </text>
    </comment>
  </commentList>
</comments>
</file>

<file path=xl/sharedStrings.xml><?xml version="1.0" encoding="utf-8"?>
<sst xmlns="http://schemas.openxmlformats.org/spreadsheetml/2006/main" count="505" uniqueCount="93">
  <si>
    <t>Basis</t>
  </si>
  <si>
    <t>Ratio</t>
  </si>
  <si>
    <t>S4</t>
  </si>
  <si>
    <t>S5</t>
  </si>
  <si>
    <t>R1</t>
  </si>
  <si>
    <t>R2</t>
  </si>
  <si>
    <t>R3</t>
  </si>
  <si>
    <t>M</t>
  </si>
  <si>
    <t>-M</t>
  </si>
  <si>
    <r>
      <t>x</t>
    </r>
    <r>
      <rPr>
        <b/>
        <sz val="11"/>
        <rFont val="Calibri"/>
        <family val="2"/>
        <scheme val="minor"/>
      </rPr>
      <t>1</t>
    </r>
  </si>
  <si>
    <r>
      <t>x</t>
    </r>
    <r>
      <rPr>
        <b/>
        <sz val="11"/>
        <rFont val="Calibri"/>
        <family val="2"/>
        <scheme val="minor"/>
      </rPr>
      <t>2</t>
    </r>
  </si>
  <si>
    <r>
      <t>S</t>
    </r>
    <r>
      <rPr>
        <b/>
        <sz val="11"/>
        <rFont val="Calibri"/>
        <family val="2"/>
        <scheme val="minor"/>
      </rPr>
      <t>1</t>
    </r>
  </si>
  <si>
    <r>
      <t>S</t>
    </r>
    <r>
      <rPr>
        <b/>
        <sz val="11"/>
        <rFont val="Calibri"/>
        <family val="2"/>
        <scheme val="minor"/>
      </rPr>
      <t>2</t>
    </r>
  </si>
  <si>
    <r>
      <t>S</t>
    </r>
    <r>
      <rPr>
        <b/>
        <sz val="11"/>
        <rFont val="Calibri"/>
        <family val="2"/>
        <scheme val="minor"/>
      </rPr>
      <t>3</t>
    </r>
  </si>
  <si>
    <t>2M-50</t>
  </si>
  <si>
    <t>0.5M-37.5</t>
  </si>
  <si>
    <t>Z</t>
  </si>
  <si>
    <t>Solution</t>
  </si>
  <si>
    <t>x1</t>
  </si>
  <si>
    <t>x2</t>
  </si>
  <si>
    <t>S1</t>
  </si>
  <si>
    <t>S2</t>
  </si>
  <si>
    <t>S3</t>
  </si>
  <si>
    <t>z</t>
  </si>
  <si>
    <t>s1</t>
  </si>
  <si>
    <t>s2</t>
  </si>
  <si>
    <t>s3</t>
  </si>
  <si>
    <t>s4</t>
  </si>
  <si>
    <t>s5</t>
  </si>
  <si>
    <t>Assignment 2, Problem 2(i) - Linear Programming in Excel | Daniel Carpenter</t>
  </si>
  <si>
    <r>
      <t xml:space="preserve">Saudi Arabia
</t>
    </r>
    <r>
      <rPr>
        <i/>
        <sz val="11"/>
        <rFont val="Calibri"/>
        <family val="2"/>
        <scheme val="minor"/>
      </rPr>
      <t>(barrels of 
crude oil)</t>
    </r>
  </si>
  <si>
    <r>
      <t xml:space="preserve">Venezuela
</t>
    </r>
    <r>
      <rPr>
        <i/>
        <sz val="11"/>
        <rFont val="Calibri"/>
        <family val="2"/>
        <scheme val="minor"/>
      </rPr>
      <t>(barrels of 
crude oil)</t>
    </r>
  </si>
  <si>
    <t>Optimal Cost</t>
  </si>
  <si>
    <r>
      <t xml:space="preserve">Descision Variables </t>
    </r>
    <r>
      <rPr>
        <i/>
        <sz val="11"/>
        <color theme="1"/>
        <rFont val="Calibri"/>
        <family val="2"/>
        <scheme val="minor"/>
      </rPr>
      <t>(cost)</t>
    </r>
  </si>
  <si>
    <r>
      <t xml:space="preserve">Objective Function </t>
    </r>
    <r>
      <rPr>
        <i/>
        <sz val="11"/>
        <color theme="1"/>
        <rFont val="Calibri"/>
        <family val="2"/>
        <scheme val="minor"/>
      </rPr>
      <t>(total cost per barrel)</t>
    </r>
  </si>
  <si>
    <t>slope:</t>
  </si>
  <si>
    <t>Material</t>
  </si>
  <si>
    <t>Total</t>
  </si>
  <si>
    <t>Constraint of Barrel Production 
per Day</t>
  </si>
  <si>
    <t>x</t>
  </si>
  <si>
    <t>y</t>
  </si>
  <si>
    <t>Gasoline</t>
  </si>
  <si>
    <t>&gt;=</t>
  </si>
  <si>
    <t>Diesel</t>
  </si>
  <si>
    <t>Lubricants</t>
  </si>
  <si>
    <t>Maximum Production per Day</t>
  </si>
  <si>
    <t xml:space="preserve">&lt;= </t>
  </si>
  <si>
    <t>(non-negative note)</t>
  </si>
  <si>
    <t>&gt;= 0</t>
  </si>
  <si>
    <t>Notes to Viewer</t>
  </si>
  <si>
    <t>Decision Variable Outcome</t>
  </si>
  <si>
    <t>Calculation</t>
  </si>
  <si>
    <t>Hard-Coded Input</t>
  </si>
  <si>
    <t>Feasible</t>
  </si>
  <si>
    <t>Objective Function</t>
  </si>
  <si>
    <t>Basic</t>
  </si>
  <si>
    <t>Iteration 0: Setup</t>
  </si>
  <si>
    <t>Iteration 1: Make s1, s2, and s3 identity</t>
  </si>
  <si>
    <t>Iteration 2: Make x1 identity</t>
  </si>
  <si>
    <t>Iteration 3: Make x2 identity</t>
  </si>
  <si>
    <t>Iteration 4: s2 leaves basis, and now s4 apart of basis</t>
  </si>
  <si>
    <t>Iteration 4: s1 leaves basis, and now s5 apart of basis</t>
  </si>
  <si>
    <t>Final Note</t>
  </si>
  <si>
    <t>Optimal Profit ($):</t>
  </si>
  <si>
    <t>Calculations</t>
  </si>
  <si>
    <t>is Basic</t>
  </si>
  <si>
    <t>Var</t>
  </si>
  <si>
    <t>Value</t>
  </si>
  <si>
    <t>i. Initialization of Basic Variables</t>
  </si>
  <si>
    <r>
      <t>ii. Optimize (</t>
    </r>
    <r>
      <rPr>
        <i/>
        <sz val="11"/>
        <color theme="1"/>
        <rFont val="Calibri"/>
        <family val="2"/>
        <scheme val="minor"/>
      </rPr>
      <t>see last step for min ratio used in iteration 4</t>
    </r>
    <r>
      <rPr>
        <b/>
        <sz val="11"/>
        <color theme="1"/>
        <rFont val="Calibri"/>
        <family val="2"/>
        <scheme val="minor"/>
      </rPr>
      <t>)</t>
    </r>
  </si>
  <si>
    <t>Since all variables contained in z's equation are negative (except z itself), we have arrived at the optimal solution.</t>
  </si>
  <si>
    <t>Iteration 2: s3 leaves basis, x1 enters basis</t>
  </si>
  <si>
    <t>Iteration 2: s1 leaves basis, x2 enters basis</t>
  </si>
  <si>
    <t>0.3M+10</t>
  </si>
  <si>
    <t>0.25M+11.25</t>
  </si>
  <si>
    <t>0.4M</t>
  </si>
  <si>
    <t>-0.2M+15</t>
  </si>
  <si>
    <t>Assignment 3, Problem 1(c) | Daniel Carpenter</t>
  </si>
  <si>
    <t>Assignment 3, Problem 2(a) | Daniel Carpenter</t>
  </si>
  <si>
    <t>ITER 2: R3 leaves basis, x2 enters</t>
  </si>
  <si>
    <t>ITER 1: Setup</t>
  </si>
  <si>
    <t>ITER 4: R2 leaves basis, x1 enters</t>
  </si>
  <si>
    <t>ITER 5: S1 leaves basis, s5 enters</t>
  </si>
  <si>
    <t>ITER 3: R5 leaves basis, s1 enters</t>
  </si>
  <si>
    <t>ITER 6: S1 leaves, s5 enters</t>
  </si>
  <si>
    <t>Minimized Cost ($):</t>
  </si>
  <si>
    <t>Assignment 3, Problem 2(d) | Daniel Carpenter</t>
  </si>
  <si>
    <t>--&gt; Iter 5 from Problem 2(b) &lt;--</t>
  </si>
  <si>
    <t>Initial basic solution achieved.</t>
  </si>
  <si>
    <t>Assignment 3, Problem 2(c) | Daniel Carpenter</t>
  </si>
  <si>
    <t>Conceptual Setup</t>
  </si>
  <si>
    <t>Assignment 3, Problem 2(b) | Daniel Carpenter</t>
  </si>
  <si>
    <t>Setup Basic 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</si>
</sst>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.0000_);_(* \(#,##0.0000\);_(* &quot;-&quot;??_);_(@_)"/>
    <numFmt numFmtId="165" formatCode="0.00;\-0.00;0"/>
    <numFmt numFmtId="166" formatCode="0.000;\-0.000;0.00"/>
    <numFmt numFmtId="167" formatCode="_(* #,##0.0_);_(* \(#,##0.0\);_(* &quot;-&quot;??_);_(@_)"/>
    <numFmt numFmtId="168" formatCode="_([$$-409]* #,##0.00_);_([$$-409]* \(#,##0.00\);_([$$-409]* &quot;-&quot;??_);_(@_)"/>
    <numFmt numFmtId="169" formatCode="#,##0.00;\-#,##0.00;0"/>
    <numFmt numFmtId="170" formatCode="#,##0.000;\-###0.000;0"/>
    <numFmt numFmtId="171" formatCode="_(* #,##0.00000_);_(* \(#,##0.0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4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u/>
      <sz val="11"/>
      <color theme="1" tint="0.499984740745262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49998474074526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1" tint="0.499984740745262"/>
      </left>
      <right style="thin">
        <color theme="0" tint="-0.14990691854609822"/>
      </right>
      <top style="thin">
        <color theme="0" tint="-0.14993743705557422"/>
      </top>
      <bottom style="thin">
        <color theme="1" tint="0.499984740745262"/>
      </bottom>
      <diagonal/>
    </border>
    <border>
      <left style="thin">
        <color theme="0" tint="-0.14993743705557422"/>
      </left>
      <right style="thin">
        <color theme="1" tint="0.49998474074526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1" tint="0.49998474074526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1" tint="0.499984740745262"/>
      </right>
      <top style="thin">
        <color theme="0" tint="-0.14993743705557422"/>
      </top>
      <bottom/>
      <diagonal/>
    </border>
    <border>
      <left style="thin">
        <color theme="1" tint="0.499984740745262"/>
      </left>
      <right style="thin">
        <color theme="0" tint="-0.14990691854609822"/>
      </right>
      <top style="thin">
        <color theme="0" tint="-0.1499374370555742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1" tint="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1" tint="0.49998474074526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1" tint="0.499984740745262"/>
      </right>
      <top style="thin">
        <color theme="0" tint="-0.1499374370555742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14993743705557422"/>
      </right>
      <top style="thin">
        <color theme="0" tint="-0.14993743705557422"/>
      </top>
      <bottom style="thin">
        <color theme="1" tint="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374370555742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43" fontId="7" fillId="0" borderId="0" applyFont="0" applyFill="0" applyBorder="0" applyAlignment="0" applyProtection="0"/>
    <xf numFmtId="0" fontId="8" fillId="6" borderId="3" applyNumberFormat="0" applyAlignment="0" applyProtection="0"/>
  </cellStyleXfs>
  <cellXfs count="175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165" fontId="3" fillId="0" borderId="0" xfId="0" applyNumberFormat="1" applyFont="1"/>
    <xf numFmtId="166" fontId="3" fillId="0" borderId="0" xfId="0" applyNumberFormat="1" applyFont="1"/>
    <xf numFmtId="0" fontId="9" fillId="0" borderId="0" xfId="0" applyFont="1" applyBorder="1" applyAlignment="1">
      <alignment horizontal="left" vertical="center"/>
    </xf>
    <xf numFmtId="0" fontId="3" fillId="0" borderId="0" xfId="0" applyFont="1" applyBorder="1"/>
    <xf numFmtId="0" fontId="0" fillId="0" borderId="0" xfId="0" applyBorder="1"/>
    <xf numFmtId="0" fontId="0" fillId="0" borderId="5" xfId="0" applyBorder="1"/>
    <xf numFmtId="43" fontId="3" fillId="0" borderId="0" xfId="2" applyNumberFormat="1" applyFont="1"/>
    <xf numFmtId="0" fontId="10" fillId="0" borderId="10" xfId="0" applyFont="1" applyBorder="1"/>
    <xf numFmtId="0" fontId="0" fillId="0" borderId="0" xfId="0" applyAlignment="1">
      <alignment horizontal="right" indent="1"/>
    </xf>
    <xf numFmtId="0" fontId="5" fillId="0" borderId="5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7" fontId="8" fillId="7" borderId="3" xfId="2" applyNumberFormat="1" applyFont="1" applyFill="1" applyBorder="1"/>
    <xf numFmtId="168" fontId="8" fillId="6" borderId="3" xfId="3" applyNumberFormat="1"/>
    <xf numFmtId="0" fontId="0" fillId="0" borderId="11" xfId="0" applyBorder="1"/>
    <xf numFmtId="0" fontId="0" fillId="0" borderId="12" xfId="0" applyBorder="1"/>
    <xf numFmtId="168" fontId="1" fillId="2" borderId="1" xfId="2" applyNumberFormat="1" applyFont="1" applyFill="1" applyBorder="1"/>
    <xf numFmtId="43" fontId="12" fillId="0" borderId="0" xfId="2" applyFont="1"/>
    <xf numFmtId="43" fontId="1" fillId="0" borderId="0" xfId="2" applyFont="1"/>
    <xf numFmtId="0" fontId="0" fillId="0" borderId="0" xfId="0" applyAlignment="1">
      <alignment horizontal="right"/>
    </xf>
    <xf numFmtId="43" fontId="0" fillId="0" borderId="0" xfId="2" applyFont="1"/>
    <xf numFmtId="0" fontId="5" fillId="0" borderId="0" xfId="0" applyFont="1" applyAlignment="1">
      <alignment horizontal="center" wrapText="1"/>
    </xf>
    <xf numFmtId="167" fontId="1" fillId="2" borderId="13" xfId="2" applyNumberFormat="1" applyFont="1" applyFill="1" applyBorder="1"/>
    <xf numFmtId="43" fontId="8" fillId="6" borderId="14" xfId="2" applyFont="1" applyFill="1" applyBorder="1"/>
    <xf numFmtId="43" fontId="3" fillId="0" borderId="13" xfId="2" applyFont="1" applyBorder="1" applyAlignment="1">
      <alignment horizontal="center"/>
    </xf>
    <xf numFmtId="41" fontId="0" fillId="0" borderId="0" xfId="0" applyNumberFormat="1"/>
    <xf numFmtId="0" fontId="0" fillId="0" borderId="0" xfId="0" applyAlignment="1">
      <alignment horizontal="center"/>
    </xf>
    <xf numFmtId="167" fontId="1" fillId="2" borderId="1" xfId="2" applyNumberFormat="1" applyFont="1" applyFill="1" applyBorder="1"/>
    <xf numFmtId="167" fontId="1" fillId="2" borderId="1" xfId="1" applyNumberFormat="1"/>
    <xf numFmtId="43" fontId="3" fillId="0" borderId="1" xfId="2" applyFont="1" applyBorder="1" applyAlignment="1">
      <alignment horizontal="center"/>
    </xf>
    <xf numFmtId="0" fontId="11" fillId="0" borderId="0" xfId="0" applyFont="1" applyAlignment="1">
      <alignment horizontal="right" indent="1"/>
    </xf>
    <xf numFmtId="0" fontId="0" fillId="0" borderId="5" xfId="0" applyBorder="1" applyAlignment="1">
      <alignment horizontal="left" indent="1"/>
    </xf>
    <xf numFmtId="8" fontId="0" fillId="0" borderId="5" xfId="0" applyNumberFormat="1" applyBorder="1"/>
    <xf numFmtId="8" fontId="0" fillId="0" borderId="0" xfId="0" applyNumberFormat="1"/>
    <xf numFmtId="0" fontId="8" fillId="7" borderId="3" xfId="3" applyFill="1" applyAlignment="1">
      <alignment horizontal="center"/>
    </xf>
    <xf numFmtId="0" fontId="8" fillId="6" borderId="3" xfId="3" applyAlignment="1">
      <alignment horizontal="center"/>
    </xf>
    <xf numFmtId="0" fontId="1" fillId="2" borderId="1" xfId="1" applyAlignment="1">
      <alignment horizontal="center"/>
    </xf>
    <xf numFmtId="41" fontId="0" fillId="0" borderId="0" xfId="2" applyNumberFormat="1" applyFont="1"/>
    <xf numFmtId="0" fontId="0" fillId="0" borderId="15" xfId="0" applyBorder="1"/>
    <xf numFmtId="0" fontId="0" fillId="0" borderId="16" xfId="0" applyBorder="1"/>
    <xf numFmtId="0" fontId="2" fillId="0" borderId="6" xfId="0" applyFont="1" applyBorder="1" applyAlignment="1">
      <alignment horizontal="right" indent="1"/>
    </xf>
    <xf numFmtId="0" fontId="2" fillId="0" borderId="8" xfId="0" applyFont="1" applyBorder="1" applyAlignment="1">
      <alignment horizontal="right" indent="1"/>
    </xf>
    <xf numFmtId="0" fontId="8" fillId="8" borderId="19" xfId="0" applyFont="1" applyFill="1" applyBorder="1" applyAlignment="1">
      <alignment horizontal="right" indent="1"/>
    </xf>
    <xf numFmtId="43" fontId="1" fillId="2" borderId="1" xfId="2" applyFont="1" applyFill="1" applyBorder="1"/>
    <xf numFmtId="43" fontId="0" fillId="0" borderId="20" xfId="2" applyFont="1" applyBorder="1"/>
    <xf numFmtId="43" fontId="0" fillId="0" borderId="21" xfId="2" applyFont="1" applyBorder="1"/>
    <xf numFmtId="0" fontId="2" fillId="4" borderId="17" xfId="0" applyFont="1" applyFill="1" applyBorder="1" applyAlignment="1">
      <alignment horizontal="right" indent="1"/>
    </xf>
    <xf numFmtId="43" fontId="0" fillId="0" borderId="22" xfId="2" applyFont="1" applyFill="1" applyBorder="1"/>
    <xf numFmtId="43" fontId="0" fillId="4" borderId="22" xfId="2" applyFont="1" applyFill="1" applyBorder="1"/>
    <xf numFmtId="169" fontId="0" fillId="0" borderId="9" xfId="0" applyNumberFormat="1" applyBorder="1"/>
    <xf numFmtId="169" fontId="0" fillId="3" borderId="9" xfId="2" applyNumberFormat="1" applyFont="1" applyFill="1" applyBorder="1"/>
    <xf numFmtId="169" fontId="0" fillId="0" borderId="9" xfId="2" applyNumberFormat="1" applyFont="1" applyBorder="1"/>
    <xf numFmtId="169" fontId="0" fillId="0" borderId="23" xfId="2" applyNumberFormat="1" applyFont="1" applyBorder="1"/>
    <xf numFmtId="169" fontId="0" fillId="0" borderId="4" xfId="2" applyNumberFormat="1" applyFont="1" applyBorder="1"/>
    <xf numFmtId="169" fontId="0" fillId="0" borderId="7" xfId="0" applyNumberFormat="1" applyBorder="1"/>
    <xf numFmtId="169" fontId="0" fillId="3" borderId="7" xfId="2" applyNumberFormat="1" applyFont="1" applyFill="1" applyBorder="1"/>
    <xf numFmtId="169" fontId="0" fillId="0" borderId="7" xfId="2" applyNumberFormat="1" applyFont="1" applyBorder="1"/>
    <xf numFmtId="169" fontId="0" fillId="0" borderId="24" xfId="2" applyNumberFormat="1" applyFont="1" applyBorder="1"/>
    <xf numFmtId="169" fontId="0" fillId="0" borderId="2" xfId="2" applyNumberFormat="1" applyFont="1" applyBorder="1"/>
    <xf numFmtId="169" fontId="0" fillId="4" borderId="18" xfId="0" applyNumberFormat="1" applyFill="1" applyBorder="1"/>
    <xf numFmtId="169" fontId="0" fillId="5" borderId="18" xfId="2" applyNumberFormat="1" applyFont="1" applyFill="1" applyBorder="1"/>
    <xf numFmtId="169" fontId="0" fillId="4" borderId="18" xfId="2" applyNumberFormat="1" applyFont="1" applyFill="1" applyBorder="1"/>
    <xf numFmtId="169" fontId="0" fillId="4" borderId="25" xfId="2" applyNumberFormat="1" applyFont="1" applyFill="1" applyBorder="1"/>
    <xf numFmtId="169" fontId="0" fillId="4" borderId="26" xfId="2" applyNumberFormat="1" applyFont="1" applyFill="1" applyBorder="1"/>
    <xf numFmtId="169" fontId="8" fillId="8" borderId="19" xfId="0" applyNumberFormat="1" applyFont="1" applyFill="1" applyBorder="1"/>
    <xf numFmtId="169" fontId="0" fillId="0" borderId="18" xfId="0" applyNumberFormat="1" applyBorder="1"/>
    <xf numFmtId="169" fontId="0" fillId="0" borderId="18" xfId="2" applyNumberFormat="1" applyFont="1" applyBorder="1"/>
    <xf numFmtId="169" fontId="0" fillId="3" borderId="18" xfId="2" applyNumberFormat="1" applyFont="1" applyFill="1" applyBorder="1"/>
    <xf numFmtId="0" fontId="2" fillId="4" borderId="8" xfId="0" applyFont="1" applyFill="1" applyBorder="1" applyAlignment="1">
      <alignment horizontal="right" indent="1"/>
    </xf>
    <xf numFmtId="169" fontId="0" fillId="4" borderId="9" xfId="0" applyNumberFormat="1" applyFill="1" applyBorder="1"/>
    <xf numFmtId="169" fontId="0" fillId="4" borderId="7" xfId="2" applyNumberFormat="1" applyFont="1" applyFill="1" applyBorder="1"/>
    <xf numFmtId="169" fontId="0" fillId="4" borderId="9" xfId="2" applyNumberFormat="1" applyFont="1" applyFill="1" applyBorder="1"/>
    <xf numFmtId="169" fontId="0" fillId="5" borderId="9" xfId="2" applyNumberFormat="1" applyFont="1" applyFill="1" applyBorder="1"/>
    <xf numFmtId="0" fontId="2" fillId="0" borderId="8" xfId="0" applyFont="1" applyFill="1" applyBorder="1" applyAlignment="1">
      <alignment horizontal="right" indent="1"/>
    </xf>
    <xf numFmtId="169" fontId="0" fillId="0" borderId="9" xfId="0" applyNumberFormat="1" applyFill="1" applyBorder="1"/>
    <xf numFmtId="169" fontId="0" fillId="0" borderId="7" xfId="2" applyNumberFormat="1" applyFont="1" applyFill="1" applyBorder="1"/>
    <xf numFmtId="169" fontId="0" fillId="0" borderId="9" xfId="2" applyNumberFormat="1" applyFont="1" applyFill="1" applyBorder="1"/>
    <xf numFmtId="0" fontId="2" fillId="0" borderId="6" xfId="0" applyFont="1" applyFill="1" applyBorder="1" applyAlignment="1">
      <alignment horizontal="right" indent="1"/>
    </xf>
    <xf numFmtId="169" fontId="0" fillId="0" borderId="7" xfId="0" applyNumberFormat="1" applyFill="1" applyBorder="1"/>
    <xf numFmtId="0" fontId="2" fillId="0" borderId="17" xfId="0" applyFont="1" applyFill="1" applyBorder="1" applyAlignment="1">
      <alignment horizontal="right" indent="1"/>
    </xf>
    <xf numFmtId="169" fontId="0" fillId="0" borderId="18" xfId="0" applyNumberFormat="1" applyFill="1" applyBorder="1"/>
    <xf numFmtId="169" fontId="0" fillId="0" borderId="18" xfId="2" applyNumberFormat="1" applyFont="1" applyFill="1" applyBorder="1"/>
    <xf numFmtId="0" fontId="3" fillId="0" borderId="0" xfId="0" applyFont="1" applyAlignment="1">
      <alignment horizontal="right"/>
    </xf>
    <xf numFmtId="43" fontId="0" fillId="0" borderId="0" xfId="0" applyNumberFormat="1"/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 indent="1"/>
    </xf>
    <xf numFmtId="0" fontId="11" fillId="0" borderId="0" xfId="0" applyFont="1" applyAlignment="1">
      <alignment horizontal="left" indent="1"/>
    </xf>
    <xf numFmtId="0" fontId="2" fillId="7" borderId="17" xfId="0" applyFont="1" applyFill="1" applyBorder="1" applyAlignment="1">
      <alignment horizontal="right" indent="1"/>
    </xf>
    <xf numFmtId="169" fontId="0" fillId="7" borderId="18" xfId="2" applyNumberFormat="1" applyFont="1" applyFill="1" applyBorder="1"/>
    <xf numFmtId="0" fontId="2" fillId="7" borderId="8" xfId="0" applyFont="1" applyFill="1" applyBorder="1" applyAlignment="1">
      <alignment horizontal="right" indent="1"/>
    </xf>
    <xf numFmtId="169" fontId="0" fillId="7" borderId="9" xfId="2" applyNumberFormat="1" applyFont="1" applyFill="1" applyBorder="1"/>
    <xf numFmtId="169" fontId="13" fillId="0" borderId="0" xfId="2" applyNumberFormat="1" applyFont="1" applyFill="1" applyBorder="1"/>
    <xf numFmtId="0" fontId="14" fillId="0" borderId="0" xfId="0" applyFont="1" applyAlignment="1">
      <alignment horizontal="center"/>
    </xf>
    <xf numFmtId="169" fontId="0" fillId="4" borderId="27" xfId="2" applyNumberFormat="1" applyFont="1" applyFill="1" applyBorder="1"/>
    <xf numFmtId="169" fontId="0" fillId="4" borderId="4" xfId="2" applyNumberFormat="1" applyFont="1" applyFill="1" applyBorder="1"/>
    <xf numFmtId="169" fontId="0" fillId="0" borderId="28" xfId="2" applyNumberFormat="1" applyFont="1" applyBorder="1"/>
    <xf numFmtId="169" fontId="0" fillId="0" borderId="29" xfId="2" applyNumberFormat="1" applyFont="1" applyBorder="1"/>
    <xf numFmtId="169" fontId="0" fillId="0" borderId="30" xfId="2" applyNumberFormat="1" applyFont="1" applyBorder="1"/>
    <xf numFmtId="169" fontId="8" fillId="8" borderId="31" xfId="0" applyNumberFormat="1" applyFont="1" applyFill="1" applyBorder="1"/>
    <xf numFmtId="0" fontId="5" fillId="0" borderId="33" xfId="0" applyFont="1" applyFill="1" applyBorder="1" applyAlignment="1">
      <alignment horizontal="center" wrapText="1"/>
    </xf>
    <xf numFmtId="0" fontId="5" fillId="0" borderId="34" xfId="0" applyFont="1" applyFill="1" applyBorder="1" applyAlignment="1">
      <alignment horizontal="center" wrapText="1"/>
    </xf>
    <xf numFmtId="0" fontId="5" fillId="0" borderId="35" xfId="0" applyFont="1" applyFill="1" applyBorder="1" applyAlignment="1">
      <alignment horizontal="center" wrapText="1"/>
    </xf>
    <xf numFmtId="169" fontId="15" fillId="9" borderId="19" xfId="0" applyNumberFormat="1" applyFont="1" applyFill="1" applyBorder="1"/>
    <xf numFmtId="169" fontId="15" fillId="9" borderId="32" xfId="0" applyNumberFormat="1" applyFont="1" applyFill="1" applyBorder="1"/>
    <xf numFmtId="43" fontId="0" fillId="4" borderId="20" xfId="2" applyFont="1" applyFill="1" applyBorder="1"/>
    <xf numFmtId="169" fontId="0" fillId="0" borderId="27" xfId="2" applyNumberFormat="1" applyFont="1" applyFill="1" applyBorder="1"/>
    <xf numFmtId="169" fontId="0" fillId="0" borderId="36" xfId="2" applyNumberFormat="1" applyFont="1" applyFill="1" applyBorder="1"/>
    <xf numFmtId="169" fontId="0" fillId="0" borderId="28" xfId="2" applyNumberFormat="1" applyFont="1" applyFill="1" applyBorder="1"/>
    <xf numFmtId="169" fontId="0" fillId="0" borderId="37" xfId="2" applyNumberFormat="1" applyFont="1" applyFill="1" applyBorder="1"/>
    <xf numFmtId="169" fontId="0" fillId="0" borderId="29" xfId="2" applyNumberFormat="1" applyFont="1" applyFill="1" applyBorder="1"/>
    <xf numFmtId="169" fontId="0" fillId="0" borderId="38" xfId="2" applyNumberFormat="1" applyFont="1" applyFill="1" applyBorder="1"/>
    <xf numFmtId="169" fontId="0" fillId="0" borderId="39" xfId="2" applyNumberFormat="1" applyFont="1" applyFill="1" applyBorder="1"/>
    <xf numFmtId="169" fontId="0" fillId="0" borderId="40" xfId="2" applyNumberFormat="1" applyFont="1" applyFill="1" applyBorder="1"/>
    <xf numFmtId="43" fontId="0" fillId="0" borderId="20" xfId="2" applyFont="1" applyFill="1" applyBorder="1"/>
    <xf numFmtId="43" fontId="0" fillId="0" borderId="21" xfId="2" applyFont="1" applyFill="1" applyBorder="1"/>
    <xf numFmtId="169" fontId="0" fillId="4" borderId="7" xfId="0" applyNumberFormat="1" applyFill="1" applyBorder="1"/>
    <xf numFmtId="169" fontId="0" fillId="4" borderId="28" xfId="2" applyNumberFormat="1" applyFont="1" applyFill="1" applyBorder="1"/>
    <xf numFmtId="169" fontId="0" fillId="4" borderId="37" xfId="2" applyNumberFormat="1" applyFont="1" applyFill="1" applyBorder="1"/>
    <xf numFmtId="43" fontId="0" fillId="4" borderId="21" xfId="2" applyFont="1" applyFill="1" applyBorder="1"/>
    <xf numFmtId="169" fontId="0" fillId="5" borderId="7" xfId="2" applyNumberFormat="1" applyFont="1" applyFill="1" applyBorder="1"/>
    <xf numFmtId="0" fontId="2" fillId="4" borderId="6" xfId="0" applyFont="1" applyFill="1" applyBorder="1" applyAlignment="1">
      <alignment horizontal="right" indent="1"/>
    </xf>
    <xf numFmtId="0" fontId="4" fillId="0" borderId="0" xfId="0" applyFont="1"/>
    <xf numFmtId="41" fontId="8" fillId="6" borderId="3" xfId="3" applyNumberFormat="1"/>
    <xf numFmtId="0" fontId="0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Continuous"/>
    </xf>
    <xf numFmtId="0" fontId="16" fillId="0" borderId="5" xfId="0" applyFont="1" applyBorder="1" applyAlignment="1">
      <alignment horizontal="centerContinuous"/>
    </xf>
    <xf numFmtId="164" fontId="17" fillId="8" borderId="19" xfId="2" applyNumberFormat="1" applyFont="1" applyFill="1" applyBorder="1" applyAlignment="1">
      <alignment horizontal="center" vertical="center"/>
    </xf>
    <xf numFmtId="0" fontId="8" fillId="8" borderId="19" xfId="2" applyNumberFormat="1" applyFont="1" applyFill="1" applyBorder="1" applyAlignment="1">
      <alignment horizontal="right" vertical="center"/>
    </xf>
    <xf numFmtId="0" fontId="4" fillId="0" borderId="0" xfId="0" applyFont="1" applyBorder="1"/>
    <xf numFmtId="0" fontId="9" fillId="0" borderId="0" xfId="0" applyFont="1" applyBorder="1"/>
    <xf numFmtId="43" fontId="3" fillId="0" borderId="0" xfId="2" applyNumberFormat="1" applyFont="1" applyBorder="1"/>
    <xf numFmtId="43" fontId="10" fillId="0" borderId="10" xfId="0" applyNumberFormat="1" applyFont="1" applyBorder="1"/>
    <xf numFmtId="0" fontId="4" fillId="0" borderId="0" xfId="0" applyFont="1" applyBorder="1" applyAlignment="1">
      <alignment horizontal="left" vertical="center"/>
    </xf>
    <xf numFmtId="169" fontId="0" fillId="0" borderId="7" xfId="2" applyNumberFormat="1" applyFont="1" applyFill="1" applyBorder="1" applyAlignment="1">
      <alignment horizontal="center"/>
    </xf>
    <xf numFmtId="169" fontId="0" fillId="4" borderId="7" xfId="2" applyNumberFormat="1" applyFont="1" applyFill="1" applyBorder="1" applyAlignment="1">
      <alignment horizontal="center"/>
    </xf>
    <xf numFmtId="43" fontId="3" fillId="0" borderId="21" xfId="2" applyNumberFormat="1" applyFont="1" applyBorder="1" applyAlignment="1">
      <alignment horizontal="center" vertical="center"/>
    </xf>
    <xf numFmtId="43" fontId="3" fillId="0" borderId="21" xfId="2" applyNumberFormat="1" applyFont="1" applyFill="1" applyBorder="1" applyAlignment="1">
      <alignment horizontal="center" vertical="center"/>
    </xf>
    <xf numFmtId="169" fontId="0" fillId="4" borderId="22" xfId="2" applyNumberFormat="1" applyFont="1" applyFill="1" applyBorder="1"/>
    <xf numFmtId="43" fontId="3" fillId="0" borderId="41" xfId="2" applyNumberFormat="1" applyFont="1" applyBorder="1" applyAlignment="1">
      <alignment horizontal="center" vertical="center"/>
    </xf>
    <xf numFmtId="43" fontId="5" fillId="0" borderId="5" xfId="0" applyNumberFormat="1" applyFont="1" applyFill="1" applyBorder="1" applyAlignment="1">
      <alignment horizontal="center" wrapText="1"/>
    </xf>
    <xf numFmtId="169" fontId="0" fillId="0" borderId="22" xfId="2" applyNumberFormat="1" applyFont="1" applyFill="1" applyBorder="1"/>
    <xf numFmtId="170" fontId="10" fillId="0" borderId="10" xfId="0" applyNumberFormat="1" applyFont="1" applyBorder="1"/>
    <xf numFmtId="170" fontId="0" fillId="0" borderId="0" xfId="0" applyNumberFormat="1"/>
    <xf numFmtId="170" fontId="3" fillId="0" borderId="0" xfId="0" applyNumberFormat="1" applyFont="1"/>
    <xf numFmtId="170" fontId="5" fillId="0" borderId="33" xfId="0" applyNumberFormat="1" applyFont="1" applyFill="1" applyBorder="1" applyAlignment="1">
      <alignment horizontal="center" wrapText="1"/>
    </xf>
    <xf numFmtId="170" fontId="0" fillId="0" borderId="7" xfId="2" applyNumberFormat="1" applyFont="1" applyFill="1" applyBorder="1"/>
    <xf numFmtId="170" fontId="0" fillId="3" borderId="7" xfId="2" applyNumberFormat="1" applyFont="1" applyFill="1" applyBorder="1"/>
    <xf numFmtId="170" fontId="0" fillId="0" borderId="24" xfId="2" applyNumberFormat="1" applyFont="1" applyFill="1" applyBorder="1"/>
    <xf numFmtId="170" fontId="0" fillId="4" borderId="7" xfId="2" applyNumberFormat="1" applyFont="1" applyFill="1" applyBorder="1"/>
    <xf numFmtId="170" fontId="0" fillId="5" borderId="7" xfId="2" applyNumberFormat="1" applyFont="1" applyFill="1" applyBorder="1"/>
    <xf numFmtId="170" fontId="0" fillId="4" borderId="24" xfId="2" applyNumberFormat="1" applyFont="1" applyFill="1" applyBorder="1"/>
    <xf numFmtId="170" fontId="8" fillId="8" borderId="19" xfId="0" quotePrefix="1" applyNumberFormat="1" applyFont="1" applyFill="1" applyBorder="1" applyAlignment="1">
      <alignment horizontal="center" vertical="center"/>
    </xf>
    <xf numFmtId="170" fontId="8" fillId="8" borderId="19" xfId="0" applyNumberFormat="1" applyFont="1" applyFill="1" applyBorder="1" applyAlignment="1">
      <alignment horizontal="center" vertical="center"/>
    </xf>
    <xf numFmtId="170" fontId="3" fillId="0" borderId="0" xfId="0" applyNumberFormat="1" applyFont="1" applyBorder="1"/>
    <xf numFmtId="170" fontId="5" fillId="0" borderId="34" xfId="0" applyNumberFormat="1" applyFont="1" applyFill="1" applyBorder="1" applyAlignment="1">
      <alignment horizontal="center" wrapText="1"/>
    </xf>
    <xf numFmtId="170" fontId="0" fillId="0" borderId="37" xfId="2" applyNumberFormat="1" applyFont="1" applyFill="1" applyBorder="1"/>
    <xf numFmtId="170" fontId="0" fillId="4" borderId="37" xfId="2" applyNumberFormat="1" applyFont="1" applyFill="1" applyBorder="1"/>
    <xf numFmtId="170" fontId="8" fillId="8" borderId="32" xfId="0" quotePrefix="1" applyNumberFormat="1" applyFont="1" applyFill="1" applyBorder="1" applyAlignment="1">
      <alignment horizontal="center" vertical="center"/>
    </xf>
    <xf numFmtId="43" fontId="3" fillId="0" borderId="41" xfId="2" applyNumberFormat="1" applyFont="1" applyFill="1" applyBorder="1" applyAlignment="1">
      <alignment horizontal="center" vertical="center"/>
    </xf>
    <xf numFmtId="0" fontId="18" fillId="0" borderId="0" xfId="0" quotePrefix="1" applyFont="1"/>
    <xf numFmtId="0" fontId="3" fillId="0" borderId="0" xfId="0" applyFont="1" applyAlignment="1">
      <alignment horizontal="left" indent="1"/>
    </xf>
    <xf numFmtId="171" fontId="8" fillId="6" borderId="3" xfId="2" applyNumberFormat="1" applyFont="1" applyFill="1" applyBorder="1"/>
    <xf numFmtId="0" fontId="16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169" fontId="0" fillId="7" borderId="7" xfId="2" applyNumberFormat="1" applyFont="1" applyFill="1" applyBorder="1" applyAlignment="1">
      <alignment horizontal="center"/>
    </xf>
    <xf numFmtId="170" fontId="0" fillId="7" borderId="7" xfId="2" applyNumberFormat="1" applyFont="1" applyFill="1" applyBorder="1"/>
  </cellXfs>
  <cellStyles count="4">
    <cellStyle name="Comma" xfId="2" builtinId="3"/>
    <cellStyle name="Input" xfId="1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41078F"/>
      <color rgb="FFB887F9"/>
      <color rgb="FFFA2E77"/>
      <color rgb="FF44E4BE"/>
      <color rgb="FFFF696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Feasible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2 Setup'!$N$13:$N$21</c:f>
              <c:numCache>
                <c:formatCode>_(* #,##0_);_(* \(#,##0\);_(* "-"_);_(@_)</c:formatCode>
                <c:ptCount val="9"/>
                <c:pt idx="0">
                  <c:v>6666.666666666667</c:v>
                </c:pt>
                <c:pt idx="1">
                  <c:v>3750</c:v>
                </c:pt>
                <c:pt idx="2">
                  <c:v>2500</c:v>
                </c:pt>
                <c:pt idx="3">
                  <c:v>9000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'Problem 2 Setup'!$O$13:$O$21</c:f>
              <c:numCache>
                <c:formatCode>_(* #,##0_);_(* \(#,##0\);_(* "-"_);_(@_)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5000</c:v>
                </c:pt>
                <c:pt idx="5">
                  <c:v>7500</c:v>
                </c:pt>
                <c:pt idx="6">
                  <c:v>1666.6666666666667</c:v>
                </c:pt>
                <c:pt idx="7">
                  <c:v>0</c:v>
                </c:pt>
                <c:pt idx="8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3-4CFD-8B7F-8CBF65DAA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825583"/>
        <c:axId val="1673591231"/>
      </c:scatterChart>
      <c:valAx>
        <c:axId val="202582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91231"/>
        <c:crosses val="autoZero"/>
        <c:crossBetween val="midCat"/>
      </c:valAx>
      <c:valAx>
        <c:axId val="167359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82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428625</xdr:colOff>
      <xdr:row>4</xdr:row>
      <xdr:rowOff>38690</xdr:rowOff>
    </xdr:from>
    <xdr:to>
      <xdr:col>22</xdr:col>
      <xdr:colOff>291804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4B486C-59B4-484C-9F36-593A32D82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539011</xdr:colOff>
      <xdr:row>7</xdr:row>
      <xdr:rowOff>51687</xdr:rowOff>
    </xdr:from>
    <xdr:to>
      <xdr:col>22</xdr:col>
      <xdr:colOff>199359</xdr:colOff>
      <xdr:row>7</xdr:row>
      <xdr:rowOff>51687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624C179-6552-4688-BC30-85B86A532CC9}"/>
            </a:ext>
          </a:extLst>
        </xdr:cNvPr>
        <xdr:cNvCxnSpPr/>
      </xdr:nvCxnSpPr>
      <xdr:spPr>
        <a:xfrm>
          <a:off x="9908953" y="1816396"/>
          <a:ext cx="3950290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236279</xdr:colOff>
      <xdr:row>4</xdr:row>
      <xdr:rowOff>479942</xdr:rowOff>
    </xdr:from>
    <xdr:to>
      <xdr:col>21</xdr:col>
      <xdr:colOff>236279</xdr:colOff>
      <xdr:row>14</xdr:row>
      <xdr:rowOff>7384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48C42D7-4735-4F5D-BD53-24F5AE5ECFAA}"/>
            </a:ext>
          </a:extLst>
        </xdr:cNvPr>
        <xdr:cNvCxnSpPr/>
      </xdr:nvCxnSpPr>
      <xdr:spPr>
        <a:xfrm>
          <a:off x="13283314" y="1292151"/>
          <a:ext cx="0" cy="199360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539011</xdr:colOff>
      <xdr:row>9</xdr:row>
      <xdr:rowOff>29535</xdr:rowOff>
    </xdr:from>
    <xdr:to>
      <xdr:col>19</xdr:col>
      <xdr:colOff>561163</xdr:colOff>
      <xdr:row>14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6297579-123D-44CA-858A-D8FB7D515984}"/>
            </a:ext>
          </a:extLst>
        </xdr:cNvPr>
        <xdr:cNvCxnSpPr/>
      </xdr:nvCxnSpPr>
      <xdr:spPr>
        <a:xfrm flipH="1" flipV="1">
          <a:off x="9908953" y="2074826"/>
          <a:ext cx="2473547" cy="1203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531628</xdr:colOff>
      <xdr:row>5</xdr:row>
      <xdr:rowOff>59070</xdr:rowOff>
    </xdr:from>
    <xdr:to>
      <xdr:col>18</xdr:col>
      <xdr:colOff>88605</xdr:colOff>
      <xdr:row>14</xdr:row>
      <xdr:rowOff>22152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8DA83F1-1493-45FB-A6C4-47270DA00B4A}"/>
            </a:ext>
          </a:extLst>
        </xdr:cNvPr>
        <xdr:cNvCxnSpPr/>
      </xdr:nvCxnSpPr>
      <xdr:spPr>
        <a:xfrm>
          <a:off x="9901570" y="1439826"/>
          <a:ext cx="1395523" cy="186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524244</xdr:colOff>
      <xdr:row>12</xdr:row>
      <xdr:rowOff>0</xdr:rowOff>
    </xdr:from>
    <xdr:to>
      <xdr:col>17</xdr:col>
      <xdr:colOff>236279</xdr:colOff>
      <xdr:row>14</xdr:row>
      <xdr:rowOff>22152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9992616-82BB-4149-A168-1F3EF5C911DF}"/>
            </a:ext>
          </a:extLst>
        </xdr:cNvPr>
        <xdr:cNvCxnSpPr/>
      </xdr:nvCxnSpPr>
      <xdr:spPr>
        <a:xfrm flipH="1" flipV="1">
          <a:off x="9894186" y="2894419"/>
          <a:ext cx="937733" cy="406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583315</xdr:colOff>
      <xdr:row>11</xdr:row>
      <xdr:rowOff>19847</xdr:rowOff>
    </xdr:from>
    <xdr:to>
      <xdr:col>17</xdr:col>
      <xdr:colOff>118140</xdr:colOff>
      <xdr:row>11</xdr:row>
      <xdr:rowOff>167521</xdr:rowOff>
    </xdr:to>
    <xdr:sp macro="" textlink="">
      <xdr:nvSpPr>
        <xdr:cNvPr id="24" name="Flowchart: Summing Junction 23">
          <a:extLst>
            <a:ext uri="{FF2B5EF4-FFF2-40B4-BE49-F238E27FC236}">
              <a16:creationId xmlns:a16="http://schemas.microsoft.com/office/drawing/2014/main" id="{32C95612-F999-4A45-8C74-5A41AAFAD6CA}"/>
            </a:ext>
          </a:extLst>
        </xdr:cNvPr>
        <xdr:cNvSpPr>
          <a:spLocks noChangeAspect="1"/>
        </xdr:cNvSpPr>
      </xdr:nvSpPr>
      <xdr:spPr>
        <a:xfrm>
          <a:off x="10566106" y="2345719"/>
          <a:ext cx="147674" cy="147674"/>
        </a:xfrm>
        <a:prstGeom prst="flowChartSummingJunction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130249</xdr:colOff>
      <xdr:row>6</xdr:row>
      <xdr:rowOff>179630</xdr:rowOff>
    </xdr:from>
    <xdr:to>
      <xdr:col>16</xdr:col>
      <xdr:colOff>277923</xdr:colOff>
      <xdr:row>8</xdr:row>
      <xdr:rowOff>46723</xdr:rowOff>
    </xdr:to>
    <xdr:sp macro="" textlink="">
      <xdr:nvSpPr>
        <xdr:cNvPr id="25" name="Flowchart: Summing Junction 24">
          <a:extLst>
            <a:ext uri="{FF2B5EF4-FFF2-40B4-BE49-F238E27FC236}">
              <a16:creationId xmlns:a16="http://schemas.microsoft.com/office/drawing/2014/main" id="{CF752E8A-4C52-4658-91F4-7EABFA596289}"/>
            </a:ext>
          </a:extLst>
        </xdr:cNvPr>
        <xdr:cNvSpPr>
          <a:spLocks noChangeAspect="1"/>
        </xdr:cNvSpPr>
      </xdr:nvSpPr>
      <xdr:spPr>
        <a:xfrm>
          <a:off x="10113040" y="1752363"/>
          <a:ext cx="147674" cy="147674"/>
        </a:xfrm>
        <a:prstGeom prst="flowChartSummingJunction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164510</xdr:colOff>
      <xdr:row>6</xdr:row>
      <xdr:rowOff>176971</xdr:rowOff>
    </xdr:from>
    <xdr:to>
      <xdr:col>21</xdr:col>
      <xdr:colOff>312184</xdr:colOff>
      <xdr:row>8</xdr:row>
      <xdr:rowOff>44064</xdr:rowOff>
    </xdr:to>
    <xdr:sp macro="" textlink="">
      <xdr:nvSpPr>
        <xdr:cNvPr id="26" name="Flowchart: Summing Junction 25">
          <a:extLst>
            <a:ext uri="{FF2B5EF4-FFF2-40B4-BE49-F238E27FC236}">
              <a16:creationId xmlns:a16="http://schemas.microsoft.com/office/drawing/2014/main" id="{81D9EE0B-B58C-43F9-A08B-C0730820DD9C}"/>
            </a:ext>
          </a:extLst>
        </xdr:cNvPr>
        <xdr:cNvSpPr>
          <a:spLocks noChangeAspect="1"/>
        </xdr:cNvSpPr>
      </xdr:nvSpPr>
      <xdr:spPr>
        <a:xfrm>
          <a:off x="13211545" y="1749704"/>
          <a:ext cx="147674" cy="147674"/>
        </a:xfrm>
        <a:prstGeom prst="flowChartSummingJunction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154468</xdr:colOff>
      <xdr:row>13</xdr:row>
      <xdr:rowOff>122628</xdr:rowOff>
    </xdr:from>
    <xdr:to>
      <xdr:col>21</xdr:col>
      <xdr:colOff>302142</xdr:colOff>
      <xdr:row>14</xdr:row>
      <xdr:rowOff>78325</xdr:rowOff>
    </xdr:to>
    <xdr:sp macro="" textlink="">
      <xdr:nvSpPr>
        <xdr:cNvPr id="27" name="Flowchart: Summing Junction 26">
          <a:extLst>
            <a:ext uri="{FF2B5EF4-FFF2-40B4-BE49-F238E27FC236}">
              <a16:creationId xmlns:a16="http://schemas.microsoft.com/office/drawing/2014/main" id="{CF023F9D-F1CB-46C2-AB2A-4319BFD9AA69}"/>
            </a:ext>
          </a:extLst>
        </xdr:cNvPr>
        <xdr:cNvSpPr>
          <a:spLocks noChangeAspect="1"/>
        </xdr:cNvSpPr>
      </xdr:nvSpPr>
      <xdr:spPr>
        <a:xfrm>
          <a:off x="13201503" y="3209023"/>
          <a:ext cx="147674" cy="147674"/>
        </a:xfrm>
        <a:prstGeom prst="flowChartSummingJunction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539012</xdr:colOff>
      <xdr:row>14</xdr:row>
      <xdr:rowOff>14769</xdr:rowOff>
    </xdr:from>
    <xdr:to>
      <xdr:col>22</xdr:col>
      <xdr:colOff>14767</xdr:colOff>
      <xdr:row>14</xdr:row>
      <xdr:rowOff>22151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9292114-D73C-408E-A1C0-D8EDAEE057DB}"/>
            </a:ext>
          </a:extLst>
        </xdr:cNvPr>
        <xdr:cNvCxnSpPr/>
      </xdr:nvCxnSpPr>
      <xdr:spPr>
        <a:xfrm flipH="1" flipV="1">
          <a:off x="9908954" y="3293141"/>
          <a:ext cx="3765697" cy="7382"/>
        </a:xfrm>
        <a:prstGeom prst="line">
          <a:avLst/>
        </a:prstGeom>
        <a:ln w="12700">
          <a:solidFill>
            <a:schemeClr val="accent6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524244</xdr:colOff>
      <xdr:row>4</xdr:row>
      <xdr:rowOff>531628</xdr:rowOff>
    </xdr:from>
    <xdr:to>
      <xdr:col>15</xdr:col>
      <xdr:colOff>536355</xdr:colOff>
      <xdr:row>14</xdr:row>
      <xdr:rowOff>4727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8816CD5-38AF-40E8-81A6-6DD4B36F2A8F}"/>
            </a:ext>
          </a:extLst>
        </xdr:cNvPr>
        <xdr:cNvCxnSpPr/>
      </xdr:nvCxnSpPr>
      <xdr:spPr>
        <a:xfrm>
          <a:off x="9894186" y="1343837"/>
          <a:ext cx="12111" cy="1939262"/>
        </a:xfrm>
        <a:prstGeom prst="line">
          <a:avLst/>
        </a:prstGeom>
        <a:ln w="12700">
          <a:solidFill>
            <a:schemeClr val="accent6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484078</xdr:colOff>
      <xdr:row>13</xdr:row>
      <xdr:rowOff>119970</xdr:rowOff>
    </xdr:from>
    <xdr:to>
      <xdr:col>20</xdr:col>
      <xdr:colOff>18903</xdr:colOff>
      <xdr:row>14</xdr:row>
      <xdr:rowOff>75667</xdr:rowOff>
    </xdr:to>
    <xdr:sp macro="" textlink="">
      <xdr:nvSpPr>
        <xdr:cNvPr id="35" name="Flowchart: Summing Junction 34">
          <a:extLst>
            <a:ext uri="{FF2B5EF4-FFF2-40B4-BE49-F238E27FC236}">
              <a16:creationId xmlns:a16="http://schemas.microsoft.com/office/drawing/2014/main" id="{B6D92DBF-C29B-4D6B-B4B2-5970719B22C0}"/>
            </a:ext>
          </a:extLst>
        </xdr:cNvPr>
        <xdr:cNvSpPr>
          <a:spLocks noChangeAspect="1"/>
        </xdr:cNvSpPr>
      </xdr:nvSpPr>
      <xdr:spPr>
        <a:xfrm>
          <a:off x="12305415" y="3206365"/>
          <a:ext cx="147674" cy="147674"/>
        </a:xfrm>
        <a:prstGeom prst="flowChartSummingJunction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191976</xdr:colOff>
      <xdr:row>7</xdr:row>
      <xdr:rowOff>44303</xdr:rowOff>
    </xdr:from>
    <xdr:to>
      <xdr:col>21</xdr:col>
      <xdr:colOff>243663</xdr:colOff>
      <xdr:row>14</xdr:row>
      <xdr:rowOff>14768</xdr:rowOff>
    </xdr:to>
    <xdr:sp macro="" textlink="">
      <xdr:nvSpPr>
        <xdr:cNvPr id="36" name="Freeform: Shape 35">
          <a:extLst>
            <a:ext uri="{FF2B5EF4-FFF2-40B4-BE49-F238E27FC236}">
              <a16:creationId xmlns:a16="http://schemas.microsoft.com/office/drawing/2014/main" id="{DD2ACB5F-60B5-4317-9FB5-A217B0D61C18}"/>
            </a:ext>
          </a:extLst>
        </xdr:cNvPr>
        <xdr:cNvSpPr/>
      </xdr:nvSpPr>
      <xdr:spPr>
        <a:xfrm>
          <a:off x="10174767" y="1809012"/>
          <a:ext cx="3115931" cy="1484128"/>
        </a:xfrm>
        <a:custGeom>
          <a:avLst/>
          <a:gdLst>
            <a:gd name="connsiteX0" fmla="*/ 0 w 3115931"/>
            <a:gd name="connsiteY0" fmla="*/ 7383 h 1484128"/>
            <a:gd name="connsiteX1" fmla="*/ 487326 w 3115931"/>
            <a:gd name="connsiteY1" fmla="*/ 612848 h 1484128"/>
            <a:gd name="connsiteX2" fmla="*/ 2178198 w 3115931"/>
            <a:gd name="connsiteY2" fmla="*/ 1476744 h 1484128"/>
            <a:gd name="connsiteX3" fmla="*/ 3115931 w 3115931"/>
            <a:gd name="connsiteY3" fmla="*/ 1484128 h 1484128"/>
            <a:gd name="connsiteX4" fmla="*/ 3101163 w 3115931"/>
            <a:gd name="connsiteY4" fmla="*/ 0 h 1484128"/>
            <a:gd name="connsiteX5" fmla="*/ 0 w 3115931"/>
            <a:gd name="connsiteY5" fmla="*/ 7383 h 14841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115931" h="1484128">
              <a:moveTo>
                <a:pt x="0" y="7383"/>
              </a:moveTo>
              <a:lnTo>
                <a:pt x="487326" y="612848"/>
              </a:lnTo>
              <a:lnTo>
                <a:pt x="2178198" y="1476744"/>
              </a:lnTo>
              <a:lnTo>
                <a:pt x="3115931" y="1484128"/>
              </a:lnTo>
              <a:lnTo>
                <a:pt x="3101163" y="0"/>
              </a:lnTo>
              <a:lnTo>
                <a:pt x="0" y="7383"/>
              </a:lnTo>
              <a:close/>
            </a:path>
          </a:pathLst>
        </a:custGeom>
        <a:solidFill>
          <a:schemeClr val="accent6">
            <a:alpha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210805</xdr:colOff>
      <xdr:row>18</xdr:row>
      <xdr:rowOff>10484</xdr:rowOff>
    </xdr:from>
    <xdr:to>
      <xdr:col>16</xdr:col>
      <xdr:colOff>358479</xdr:colOff>
      <xdr:row>18</xdr:row>
      <xdr:rowOff>167683</xdr:rowOff>
    </xdr:to>
    <xdr:sp macro="" textlink="">
      <xdr:nvSpPr>
        <xdr:cNvPr id="37" name="Flowchart: Summing Junction 36">
          <a:extLst>
            <a:ext uri="{FF2B5EF4-FFF2-40B4-BE49-F238E27FC236}">
              <a16:creationId xmlns:a16="http://schemas.microsoft.com/office/drawing/2014/main" id="{438FD37C-B30A-4C01-BF77-F241439E23F4}"/>
            </a:ext>
          </a:extLst>
        </xdr:cNvPr>
        <xdr:cNvSpPr>
          <a:spLocks noChangeAspect="1"/>
        </xdr:cNvSpPr>
      </xdr:nvSpPr>
      <xdr:spPr>
        <a:xfrm>
          <a:off x="10202530" y="4049084"/>
          <a:ext cx="147674" cy="157199"/>
        </a:xfrm>
        <a:prstGeom prst="flowChartSummingJunction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280581</xdr:colOff>
      <xdr:row>6</xdr:row>
      <xdr:rowOff>162441</xdr:rowOff>
    </xdr:from>
    <xdr:to>
      <xdr:col>21</xdr:col>
      <xdr:colOff>184593</xdr:colOff>
      <xdr:row>6</xdr:row>
      <xdr:rowOff>169825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1E96F44-D39A-4D97-B1A6-497D2D94B40A}"/>
            </a:ext>
          </a:extLst>
        </xdr:cNvPr>
        <xdr:cNvCxnSpPr/>
      </xdr:nvCxnSpPr>
      <xdr:spPr>
        <a:xfrm flipH="1">
          <a:off x="10263372" y="1735174"/>
          <a:ext cx="2968256" cy="7384"/>
        </a:xfrm>
        <a:prstGeom prst="straightConnector1">
          <a:avLst/>
        </a:prstGeom>
        <a:ln w="19050">
          <a:solidFill>
            <a:srgbClr val="B887F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199361</xdr:colOff>
      <xdr:row>5</xdr:row>
      <xdr:rowOff>132907</xdr:rowOff>
    </xdr:from>
    <xdr:to>
      <xdr:col>19</xdr:col>
      <xdr:colOff>147675</xdr:colOff>
      <xdr:row>7</xdr:row>
      <xdr:rowOff>14767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4E618A8-9C5C-41BB-95C3-0CC49107B175}"/>
            </a:ext>
          </a:extLst>
        </xdr:cNvPr>
        <xdr:cNvSpPr txBox="1"/>
      </xdr:nvSpPr>
      <xdr:spPr>
        <a:xfrm>
          <a:off x="11407849" y="1513663"/>
          <a:ext cx="561163" cy="265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41078F"/>
              </a:solidFill>
            </a:rPr>
            <a:t>Step 1</a:t>
          </a:r>
        </a:p>
      </xdr:txBody>
    </xdr:sp>
    <xdr:clientData/>
  </xdr:twoCellAnchor>
  <xdr:twoCellAnchor>
    <xdr:from>
      <xdr:col>16</xdr:col>
      <xdr:colOff>206744</xdr:colOff>
      <xdr:row>8</xdr:row>
      <xdr:rowOff>73838</xdr:rowOff>
    </xdr:from>
    <xdr:to>
      <xdr:col>16</xdr:col>
      <xdr:colOff>504825</xdr:colOff>
      <xdr:row>10</xdr:row>
      <xdr:rowOff>76200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CE99B36-EF94-46FE-96FD-BA7509097F35}"/>
            </a:ext>
          </a:extLst>
        </xdr:cNvPr>
        <xdr:cNvCxnSpPr/>
      </xdr:nvCxnSpPr>
      <xdr:spPr>
        <a:xfrm>
          <a:off x="10198469" y="1921688"/>
          <a:ext cx="298081" cy="383362"/>
        </a:xfrm>
        <a:prstGeom prst="straightConnector1">
          <a:avLst/>
        </a:prstGeom>
        <a:ln w="19050">
          <a:solidFill>
            <a:srgbClr val="B887F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359144</xdr:colOff>
      <xdr:row>8</xdr:row>
      <xdr:rowOff>93330</xdr:rowOff>
    </xdr:from>
    <xdr:to>
      <xdr:col>17</xdr:col>
      <xdr:colOff>307458</xdr:colOff>
      <xdr:row>9</xdr:row>
      <xdr:rowOff>167166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CD44E-4028-4E4D-8AB0-F85AA26836BC}"/>
            </a:ext>
          </a:extLst>
        </xdr:cNvPr>
        <xdr:cNvSpPr txBox="1"/>
      </xdr:nvSpPr>
      <xdr:spPr>
        <a:xfrm>
          <a:off x="10341935" y="1946644"/>
          <a:ext cx="561163" cy="265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41078F"/>
              </a:solidFill>
            </a:rPr>
            <a:t>Step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0</xdr:rowOff>
    </xdr:from>
    <xdr:to>
      <xdr:col>6</xdr:col>
      <xdr:colOff>282637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E5984B-1B45-47BC-9AB6-6D6073B0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85725"/>
          <a:ext cx="3168712" cy="2286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niel Carpenter" id="{868A7DE0-8057-4D62-9242-11A93D2D4B76}" userId="S::Daniel.Carpenter@chickasaw.net::a3b6d710-9aa7-4e7b-9869-1219a35673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1-09-10T16:00:41.84" personId="{868A7DE0-8057-4D62-9242-11A93D2D4B76}" id="{BFD4BAAE-14D4-47E8-AA42-AA0E9C8B0336}">
    <text>Both variables must be greater than 0.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1009-626C-4669-B18B-FE4C924BB74E}">
  <dimension ref="B1:P38"/>
  <sheetViews>
    <sheetView showGridLines="0" zoomScaleNormal="100" workbookViewId="0"/>
  </sheetViews>
  <sheetFormatPr defaultRowHeight="15" x14ac:dyDescent="0.25"/>
  <cols>
    <col min="1" max="1" width="2.7109375" customWidth="1"/>
    <col min="3" max="3" width="13.5703125" customWidth="1"/>
    <col min="4" max="4" width="10" bestFit="1" customWidth="1"/>
    <col min="5" max="9" width="9.7109375" customWidth="1"/>
    <col min="10" max="10" width="2.7109375" style="88" customWidth="1"/>
    <col min="11" max="11" width="9.7109375" style="89" customWidth="1"/>
    <col min="15" max="16" width="11.28515625" bestFit="1" customWidth="1"/>
    <col min="17" max="17" width="7.28515625" bestFit="1" customWidth="1"/>
  </cols>
  <sheetData>
    <row r="1" spans="2:16" ht="6.95" customHeight="1" x14ac:dyDescent="0.25"/>
    <row r="2" spans="2:16" ht="18.75" x14ac:dyDescent="0.3">
      <c r="B2" s="11" t="s">
        <v>77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O2" s="88"/>
      <c r="P2" s="89"/>
    </row>
    <row r="3" spans="2:16" x14ac:dyDescent="0.25">
      <c r="J3"/>
      <c r="K3"/>
    </row>
    <row r="4" spans="2:16" x14ac:dyDescent="0.25">
      <c r="B4" s="1"/>
      <c r="C4" s="86" t="s">
        <v>54</v>
      </c>
      <c r="D4" s="47">
        <v>275.75</v>
      </c>
      <c r="E4" s="47">
        <v>120.5</v>
      </c>
      <c r="G4" s="4"/>
      <c r="H4" s="4"/>
      <c r="I4" s="4"/>
    </row>
    <row r="5" spans="2:16" x14ac:dyDescent="0.25">
      <c r="B5" s="1"/>
      <c r="C5" s="1"/>
      <c r="D5" s="5"/>
      <c r="E5" s="4"/>
      <c r="F5" s="4"/>
      <c r="G5" s="4"/>
      <c r="H5" s="4"/>
      <c r="I5" s="4"/>
    </row>
    <row r="6" spans="2:16" ht="15.75" x14ac:dyDescent="0.25">
      <c r="B6" s="134" t="s">
        <v>92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</row>
    <row r="7" spans="2:16" ht="6.95" customHeight="1" x14ac:dyDescent="0.25"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</row>
    <row r="8" spans="2:16" x14ac:dyDescent="0.25">
      <c r="D8" t="s">
        <v>65</v>
      </c>
      <c r="E8" s="4"/>
      <c r="F8" s="4"/>
      <c r="G8" s="4"/>
      <c r="H8" s="4"/>
      <c r="I8" s="4"/>
    </row>
    <row r="9" spans="2:16" x14ac:dyDescent="0.25">
      <c r="B9" s="23" t="str">
        <f t="array" ref="B9:B11">TRANSPOSE(F15:H15)</f>
        <v>s1</v>
      </c>
      <c r="C9" s="29">
        <f>I16 - (D16 * $D$4 + E16 * $E$4)</f>
        <v>-34098.662499999999</v>
      </c>
      <c r="D9" t="b">
        <f>C9 &lt;&gt; 0</f>
        <v>1</v>
      </c>
      <c r="E9" s="4"/>
      <c r="F9" s="4"/>
      <c r="G9" s="4"/>
      <c r="H9" s="4"/>
      <c r="I9" s="4"/>
    </row>
    <row r="10" spans="2:16" x14ac:dyDescent="0.25">
      <c r="B10" s="23" t="str">
        <v>s2</v>
      </c>
      <c r="C10" s="29">
        <f>I17 - (D17 * $D$4 + E17 * $E$4)</f>
        <v>-2095.9499999999998</v>
      </c>
      <c r="D10" t="b">
        <f>C10 &lt;&gt; 0</f>
        <v>1</v>
      </c>
      <c r="E10" s="4"/>
      <c r="F10" s="4"/>
      <c r="G10" s="4"/>
      <c r="H10" s="4"/>
      <c r="I10" s="4"/>
    </row>
    <row r="11" spans="2:16" x14ac:dyDescent="0.25">
      <c r="B11" s="23" t="str">
        <v>s3</v>
      </c>
      <c r="C11" s="29">
        <f>I18 - (D18 * $D$4 + E18 * $E$4)</f>
        <v>-23236.445</v>
      </c>
      <c r="D11" t="b">
        <f>C11 &lt;&gt; 0</f>
        <v>1</v>
      </c>
      <c r="E11" s="4"/>
      <c r="F11" s="4"/>
      <c r="G11" s="4"/>
      <c r="H11" s="4"/>
      <c r="I11" s="4"/>
    </row>
    <row r="12" spans="2:16" ht="6.95" customHeight="1" x14ac:dyDescent="0.25">
      <c r="B12" s="23"/>
      <c r="C12" s="29"/>
      <c r="E12" s="4"/>
      <c r="F12" s="4"/>
      <c r="G12" s="4"/>
      <c r="H12" s="4"/>
      <c r="I12" s="4"/>
    </row>
    <row r="13" spans="2:16" ht="15.75" x14ac:dyDescent="0.25">
      <c r="B13" s="134" t="s">
        <v>64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</row>
    <row r="14" spans="2:16" ht="6.95" customHeight="1" x14ac:dyDescent="0.25">
      <c r="B14" s="171"/>
      <c r="C14" s="29"/>
      <c r="E14" s="4"/>
      <c r="F14" s="4"/>
      <c r="G14" s="4"/>
      <c r="H14" s="4"/>
      <c r="I14" s="4"/>
    </row>
    <row r="15" spans="2:16" x14ac:dyDescent="0.25">
      <c r="B15" s="104" t="s">
        <v>0</v>
      </c>
      <c r="C15" s="104" t="s">
        <v>23</v>
      </c>
      <c r="D15" s="104" t="s">
        <v>18</v>
      </c>
      <c r="E15" s="104" t="s">
        <v>19</v>
      </c>
      <c r="F15" s="104" t="s">
        <v>24</v>
      </c>
      <c r="G15" s="104" t="s">
        <v>25</v>
      </c>
      <c r="H15" s="104" t="s">
        <v>26</v>
      </c>
      <c r="I15" s="105" t="s">
        <v>17</v>
      </c>
      <c r="M15" s="104" t="s">
        <v>1</v>
      </c>
    </row>
    <row r="16" spans="2:16" x14ac:dyDescent="0.25">
      <c r="B16" s="45" t="s">
        <v>24</v>
      </c>
      <c r="C16" s="53">
        <v>0</v>
      </c>
      <c r="D16" s="54">
        <v>100.05</v>
      </c>
      <c r="E16" s="55">
        <v>60.75</v>
      </c>
      <c r="F16" s="55">
        <v>1</v>
      </c>
      <c r="G16" s="55">
        <v>0</v>
      </c>
      <c r="H16" s="56">
        <v>0</v>
      </c>
      <c r="I16" s="57">
        <v>810.5</v>
      </c>
      <c r="M16" s="48">
        <f>I16 / D16</f>
        <v>8.1009495252373807</v>
      </c>
    </row>
    <row r="17" spans="2:13" x14ac:dyDescent="0.25">
      <c r="B17" s="44" t="s">
        <v>25</v>
      </c>
      <c r="C17" s="58">
        <v>0</v>
      </c>
      <c r="D17" s="59">
        <v>5.5</v>
      </c>
      <c r="E17" s="60">
        <v>10.25</v>
      </c>
      <c r="F17" s="60">
        <v>0</v>
      </c>
      <c r="G17" s="60">
        <v>1</v>
      </c>
      <c r="H17" s="61">
        <v>0</v>
      </c>
      <c r="I17" s="62">
        <v>655.8</v>
      </c>
      <c r="M17" s="49">
        <f>I17 / D17</f>
        <v>119.23636363636363</v>
      </c>
    </row>
    <row r="18" spans="2:13" x14ac:dyDescent="0.25">
      <c r="B18" s="50" t="s">
        <v>26</v>
      </c>
      <c r="C18" s="63">
        <v>0</v>
      </c>
      <c r="D18" s="64">
        <v>75.3</v>
      </c>
      <c r="E18" s="65">
        <v>24.84</v>
      </c>
      <c r="F18" s="65">
        <v>0</v>
      </c>
      <c r="G18" s="65">
        <v>0</v>
      </c>
      <c r="H18" s="66">
        <v>1</v>
      </c>
      <c r="I18" s="67">
        <v>520.75</v>
      </c>
      <c r="M18" s="52">
        <f>I18 / D18</f>
        <v>6.9156706507304122</v>
      </c>
    </row>
    <row r="19" spans="2:13" x14ac:dyDescent="0.25">
      <c r="B19" s="46" t="s">
        <v>23</v>
      </c>
      <c r="C19" s="68">
        <v>1</v>
      </c>
      <c r="D19" s="68">
        <f t="shared" ref="D19:E19" si="0">-D4</f>
        <v>-275.75</v>
      </c>
      <c r="E19" s="68">
        <f t="shared" si="0"/>
        <v>-120.5</v>
      </c>
      <c r="F19" s="68">
        <v>0</v>
      </c>
      <c r="G19" s="68">
        <v>0</v>
      </c>
      <c r="H19" s="68">
        <v>0</v>
      </c>
      <c r="I19" s="107">
        <v>0</v>
      </c>
      <c r="J19" s="91"/>
    </row>
    <row r="20" spans="2:13" x14ac:dyDescent="0.25">
      <c r="J20" s="91"/>
    </row>
    <row r="21" spans="2:13" x14ac:dyDescent="0.25">
      <c r="J21" s="91"/>
    </row>
    <row r="22" spans="2:13" x14ac:dyDescent="0.25">
      <c r="B22" s="88" t="s">
        <v>71</v>
      </c>
      <c r="J22" s="91"/>
    </row>
    <row r="23" spans="2:13" x14ac:dyDescent="0.25">
      <c r="B23" s="104" t="str">
        <f t="shared" ref="B23:I23" si="1">B$15</f>
        <v>Basis</v>
      </c>
      <c r="C23" s="104" t="str">
        <f t="shared" si="1"/>
        <v>z</v>
      </c>
      <c r="D23" s="104" t="str">
        <f t="shared" si="1"/>
        <v>x1</v>
      </c>
      <c r="E23" s="104" t="str">
        <f t="shared" si="1"/>
        <v>x2</v>
      </c>
      <c r="F23" s="104" t="str">
        <f t="shared" si="1"/>
        <v>s1</v>
      </c>
      <c r="G23" s="104" t="str">
        <f t="shared" si="1"/>
        <v>s2</v>
      </c>
      <c r="H23" s="106" t="str">
        <f t="shared" si="1"/>
        <v>s3</v>
      </c>
      <c r="I23" s="105" t="str">
        <f t="shared" si="1"/>
        <v>Solution</v>
      </c>
      <c r="J23" s="91"/>
      <c r="K23" s="97" t="s">
        <v>51</v>
      </c>
      <c r="M23" s="104" t="s">
        <v>1</v>
      </c>
    </row>
    <row r="24" spans="2:13" x14ac:dyDescent="0.25">
      <c r="B24" s="72" t="s">
        <v>24</v>
      </c>
      <c r="C24" s="73">
        <f t="shared" ref="C24:I24" si="2">-$D16 * C$26 + C16</f>
        <v>0</v>
      </c>
      <c r="D24" s="75">
        <f t="shared" si="2"/>
        <v>0</v>
      </c>
      <c r="E24" s="76">
        <f t="shared" si="2"/>
        <v>27.745458167330675</v>
      </c>
      <c r="F24" s="75">
        <f t="shared" si="2"/>
        <v>1</v>
      </c>
      <c r="G24" s="75">
        <f t="shared" si="2"/>
        <v>0</v>
      </c>
      <c r="H24" s="98">
        <f t="shared" si="2"/>
        <v>-1.3286852589641434</v>
      </c>
      <c r="I24" s="99">
        <f t="shared" si="2"/>
        <v>118.58715139442234</v>
      </c>
      <c r="J24" s="91"/>
      <c r="K24" s="96" t="str">
        <f ca="1">_xlfn.FORMULATEXT(I24)</f>
        <v>=-$D16 * I$26 + I16</v>
      </c>
      <c r="M24" s="109">
        <f>I24 / E24</f>
        <v>4.2741104031958148</v>
      </c>
    </row>
    <row r="25" spans="2:13" x14ac:dyDescent="0.25">
      <c r="B25" s="44" t="s">
        <v>25</v>
      </c>
      <c r="C25" s="58">
        <f t="shared" ref="C25" si="3">-$D17 * C$26 + C17</f>
        <v>0</v>
      </c>
      <c r="D25" s="60">
        <f>-$D17 * D$26 + D17</f>
        <v>0</v>
      </c>
      <c r="E25" s="59">
        <f t="shared" ref="E25:I25" si="4">-$D17 * E$26 + E17</f>
        <v>8.4356573705179283</v>
      </c>
      <c r="F25" s="60">
        <f t="shared" si="4"/>
        <v>0</v>
      </c>
      <c r="G25" s="60">
        <f t="shared" si="4"/>
        <v>1</v>
      </c>
      <c r="H25" s="100">
        <f t="shared" si="4"/>
        <v>-7.3041168658698544E-2</v>
      </c>
      <c r="I25" s="62">
        <f t="shared" si="4"/>
        <v>617.76381142098273</v>
      </c>
      <c r="J25" s="91"/>
      <c r="K25" s="96" t="str">
        <f t="shared" ref="K25:K27" ca="1" si="5">_xlfn.FORMULATEXT(I25)</f>
        <v>=-$D17 * I$26 + I17</v>
      </c>
      <c r="M25" s="49">
        <f>I25 / E25</f>
        <v>73.232444643855132</v>
      </c>
    </row>
    <row r="26" spans="2:13" x14ac:dyDescent="0.25">
      <c r="B26" s="92" t="s">
        <v>18</v>
      </c>
      <c r="C26" s="69">
        <f t="shared" ref="C26" si="6">C18 / $D18</f>
        <v>0</v>
      </c>
      <c r="D26" s="93">
        <f>D18 / $D18</f>
        <v>1</v>
      </c>
      <c r="E26" s="71">
        <f t="shared" ref="E26:I26" si="7">E18 / $D18</f>
        <v>0.32988047808764942</v>
      </c>
      <c r="F26" s="70">
        <f t="shared" si="7"/>
        <v>0</v>
      </c>
      <c r="G26" s="70">
        <f t="shared" si="7"/>
        <v>0</v>
      </c>
      <c r="H26" s="101">
        <f t="shared" si="7"/>
        <v>1.3280212483399735E-2</v>
      </c>
      <c r="I26" s="102">
        <f t="shared" si="7"/>
        <v>6.9156706507304122</v>
      </c>
      <c r="J26" s="91"/>
      <c r="K26" s="96" t="str">
        <f t="shared" ca="1" si="5"/>
        <v>=I18 / $D18</v>
      </c>
      <c r="M26" s="51">
        <f>I26 / E26</f>
        <v>20.964170692431562</v>
      </c>
    </row>
    <row r="27" spans="2:13" x14ac:dyDescent="0.25">
      <c r="B27" s="46" t="s">
        <v>23</v>
      </c>
      <c r="C27" s="68">
        <f t="shared" ref="C27:I27" si="8">-$D19 * C$26 + C19</f>
        <v>1</v>
      </c>
      <c r="D27" s="68">
        <f t="shared" si="8"/>
        <v>0</v>
      </c>
      <c r="E27" s="68">
        <f t="shared" si="8"/>
        <v>-29.535458167330674</v>
      </c>
      <c r="F27" s="68">
        <f t="shared" si="8"/>
        <v>0</v>
      </c>
      <c r="G27" s="68">
        <f t="shared" si="8"/>
        <v>0</v>
      </c>
      <c r="H27" s="103">
        <f t="shared" si="8"/>
        <v>3.6620185922974771</v>
      </c>
      <c r="I27" s="108">
        <f t="shared" si="8"/>
        <v>1906.9961819389111</v>
      </c>
      <c r="J27" s="91"/>
      <c r="K27" s="96" t="str">
        <f t="shared" ca="1" si="5"/>
        <v>=-$D19 * I$26 + I19</v>
      </c>
    </row>
    <row r="28" spans="2:13" x14ac:dyDescent="0.25">
      <c r="J28" s="91"/>
    </row>
    <row r="29" spans="2:13" x14ac:dyDescent="0.25">
      <c r="B29" s="88" t="s">
        <v>72</v>
      </c>
      <c r="J29" s="91"/>
    </row>
    <row r="30" spans="2:13" x14ac:dyDescent="0.25">
      <c r="B30" s="104" t="str">
        <f t="shared" ref="B30:I30" si="9">B$15</f>
        <v>Basis</v>
      </c>
      <c r="C30" s="104" t="str">
        <f t="shared" si="9"/>
        <v>z</v>
      </c>
      <c r="D30" s="104" t="str">
        <f t="shared" si="9"/>
        <v>x1</v>
      </c>
      <c r="E30" s="104" t="str">
        <f t="shared" si="9"/>
        <v>x2</v>
      </c>
      <c r="F30" s="104" t="str">
        <f t="shared" si="9"/>
        <v>s1</v>
      </c>
      <c r="G30" s="104" t="str">
        <f t="shared" si="9"/>
        <v>s2</v>
      </c>
      <c r="H30" s="106" t="str">
        <f t="shared" si="9"/>
        <v>s3</v>
      </c>
      <c r="I30" s="105" t="str">
        <f t="shared" si="9"/>
        <v>Solution</v>
      </c>
      <c r="J30" s="91"/>
      <c r="K30" s="97" t="s">
        <v>51</v>
      </c>
    </row>
    <row r="31" spans="2:13" x14ac:dyDescent="0.25">
      <c r="B31" s="94" t="s">
        <v>19</v>
      </c>
      <c r="C31" s="78">
        <f t="shared" ref="C31:D31" si="10">C24 / $E24</f>
        <v>0</v>
      </c>
      <c r="D31" s="80">
        <f t="shared" si="10"/>
        <v>0</v>
      </c>
      <c r="E31" s="95">
        <f>E24 / $E24</f>
        <v>1</v>
      </c>
      <c r="F31" s="80">
        <f t="shared" ref="F31:I31" si="11">F24 / $E24</f>
        <v>3.6041935006770429E-2</v>
      </c>
      <c r="G31" s="80">
        <f t="shared" si="11"/>
        <v>0</v>
      </c>
      <c r="H31" s="98">
        <f t="shared" si="11"/>
        <v>-4.7888387748039593E-2</v>
      </c>
      <c r="I31" s="99">
        <f t="shared" si="11"/>
        <v>4.2741104031958148</v>
      </c>
      <c r="J31" s="91"/>
      <c r="K31" s="96" t="str">
        <f ca="1">_xlfn.FORMULATEXT(I31)</f>
        <v>=I24 / $E24</v>
      </c>
    </row>
    <row r="32" spans="2:13" x14ac:dyDescent="0.25">
      <c r="B32" s="81" t="s">
        <v>25</v>
      </c>
      <c r="C32" s="82">
        <f t="shared" ref="C32:D32" si="12">C25 - $E25 * C$31</f>
        <v>0</v>
      </c>
      <c r="D32" s="79">
        <f t="shared" si="12"/>
        <v>0</v>
      </c>
      <c r="E32" s="79">
        <f>E25 - $E25 * E$31</f>
        <v>0</v>
      </c>
      <c r="F32" s="79">
        <f t="shared" ref="F32:I32" si="13">F25 - $E25 * F$31</f>
        <v>-0.3040374146875911</v>
      </c>
      <c r="G32" s="79">
        <f t="shared" si="13"/>
        <v>1</v>
      </c>
      <c r="H32" s="100">
        <f t="shared" si="13"/>
        <v>0.33092886241027214</v>
      </c>
      <c r="I32" s="62">
        <f t="shared" si="13"/>
        <v>581.70888049585665</v>
      </c>
      <c r="J32" s="91"/>
      <c r="K32" s="96" t="str">
        <f ca="1">_xlfn.FORMULATEXT(I32)</f>
        <v>=I25 - $E25 * I$31</v>
      </c>
    </row>
    <row r="33" spans="2:11" x14ac:dyDescent="0.25">
      <c r="B33" s="92" t="s">
        <v>18</v>
      </c>
      <c r="C33" s="84">
        <f t="shared" ref="C33:I33" si="14">C26 - $E26 * C$31</f>
        <v>0</v>
      </c>
      <c r="D33" s="93">
        <f t="shared" si="14"/>
        <v>1</v>
      </c>
      <c r="E33" s="85">
        <f t="shared" si="14"/>
        <v>0</v>
      </c>
      <c r="F33" s="85">
        <f t="shared" si="14"/>
        <v>-1.1889530751237417E-2</v>
      </c>
      <c r="G33" s="85">
        <f t="shared" si="14"/>
        <v>0</v>
      </c>
      <c r="H33" s="101">
        <f t="shared" si="14"/>
        <v>2.9077656728569767E-2</v>
      </c>
      <c r="I33" s="102">
        <f t="shared" si="14"/>
        <v>5.5057250675247804</v>
      </c>
      <c r="J33" s="91"/>
      <c r="K33" s="96" t="str">
        <f ca="1">_xlfn.FORMULATEXT(I33)</f>
        <v>=I26 - $E26 * I$31</v>
      </c>
    </row>
    <row r="34" spans="2:11" x14ac:dyDescent="0.25">
      <c r="B34" s="46" t="s">
        <v>23</v>
      </c>
      <c r="C34" s="68">
        <f t="shared" ref="C34:I34" si="15">C27 - $E27 * C$31</f>
        <v>1</v>
      </c>
      <c r="D34" s="68">
        <f t="shared" si="15"/>
        <v>0</v>
      </c>
      <c r="E34" s="68">
        <f t="shared" si="15"/>
        <v>0</v>
      </c>
      <c r="F34" s="68">
        <f t="shared" si="15"/>
        <v>1.064515063662119</v>
      </c>
      <c r="G34" s="68">
        <f t="shared" si="15"/>
        <v>0</v>
      </c>
      <c r="H34" s="103">
        <f t="shared" si="15"/>
        <v>2.2476131192643427</v>
      </c>
      <c r="I34" s="108">
        <f t="shared" si="15"/>
        <v>2033.233990955054</v>
      </c>
      <c r="J34" s="91"/>
      <c r="K34" s="96" t="str">
        <f t="shared" ref="K34" ca="1" si="16">_xlfn.FORMULATEXT(I34)</f>
        <v>=I27 - $E27 * I$31</v>
      </c>
    </row>
    <row r="35" spans="2:11" x14ac:dyDescent="0.25">
      <c r="J35"/>
      <c r="K35"/>
    </row>
    <row r="36" spans="2:11" x14ac:dyDescent="0.25">
      <c r="B36" s="129" t="s">
        <v>62</v>
      </c>
    </row>
    <row r="37" spans="2:11" x14ac:dyDescent="0.25">
      <c r="B37" s="128" t="s">
        <v>70</v>
      </c>
    </row>
    <row r="38" spans="2:11" x14ac:dyDescent="0.25">
      <c r="B38" s="23" t="s">
        <v>17</v>
      </c>
      <c r="C38" s="170">
        <f>I34</f>
        <v>2033.233990955054</v>
      </c>
      <c r="D38" s="89" t="str">
        <f ca="1">_xlfn.FORMULATEXT(C38)</f>
        <v>=I34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FA9D-9514-4689-AA2F-B72C73C7A619}">
  <dimension ref="B2:R32"/>
  <sheetViews>
    <sheetView showGridLines="0" zoomScaleNormal="100" workbookViewId="0">
      <selection activeCell="B2" sqref="B2"/>
    </sheetView>
  </sheetViews>
  <sheetFormatPr defaultRowHeight="15" x14ac:dyDescent="0.25"/>
  <cols>
    <col min="1" max="1" width="2.7109375" customWidth="1"/>
    <col min="2" max="2" width="38.5703125" bestFit="1" customWidth="1"/>
    <col min="3" max="5" width="15.7109375" customWidth="1"/>
    <col min="6" max="6" width="5.7109375" customWidth="1"/>
    <col min="7" max="7" width="16.7109375" customWidth="1"/>
    <col min="9" max="11" width="0" hidden="1" customWidth="1"/>
    <col min="12" max="12" width="19.140625" hidden="1" customWidth="1"/>
    <col min="13" max="13" width="12.7109375" hidden="1" customWidth="1"/>
    <col min="14" max="15" width="10.140625" bestFit="1" customWidth="1"/>
    <col min="16" max="16" width="9.5703125" bestFit="1" customWidth="1"/>
  </cols>
  <sheetData>
    <row r="2" spans="2:15" ht="18.75" x14ac:dyDescent="0.3">
      <c r="B2" s="11" t="s">
        <v>29</v>
      </c>
      <c r="C2" s="11"/>
      <c r="D2" s="11"/>
      <c r="E2" s="11"/>
      <c r="F2" s="11"/>
      <c r="G2" s="11"/>
    </row>
    <row r="5" spans="2:15" ht="45" x14ac:dyDescent="0.25">
      <c r="B5" s="12"/>
      <c r="C5" s="13" t="s">
        <v>30</v>
      </c>
      <c r="D5" s="13" t="s">
        <v>31</v>
      </c>
      <c r="E5" s="14" t="s">
        <v>32</v>
      </c>
      <c r="F5" s="15"/>
    </row>
    <row r="6" spans="2:15" x14ac:dyDescent="0.25">
      <c r="B6" s="12" t="s">
        <v>33</v>
      </c>
      <c r="C6" s="16">
        <v>9000</v>
      </c>
      <c r="D6" s="16">
        <v>6000</v>
      </c>
      <c r="E6" s="17">
        <f>E9</f>
        <v>270000</v>
      </c>
      <c r="L6" t="str">
        <f>"(" &amp; TEXT(C6, "#,###") &amp; ", " &amp; TEXT(D6, "#,###") &amp; ")"</f>
        <v>(9,000, 6,000)</v>
      </c>
    </row>
    <row r="7" spans="2:15" x14ac:dyDescent="0.25">
      <c r="B7" s="18"/>
      <c r="C7" s="18"/>
      <c r="D7" s="18"/>
      <c r="E7" s="18"/>
      <c r="F7" s="18"/>
      <c r="G7" s="18"/>
    </row>
    <row r="8" spans="2:15" ht="6.95" customHeight="1" x14ac:dyDescent="0.25">
      <c r="B8" s="19"/>
      <c r="C8" s="19"/>
      <c r="D8" s="19"/>
      <c r="E8" s="19"/>
      <c r="F8" s="19"/>
      <c r="G8" s="19"/>
    </row>
    <row r="9" spans="2:15" x14ac:dyDescent="0.25">
      <c r="B9" s="12" t="s">
        <v>34</v>
      </c>
      <c r="C9" s="20">
        <v>20</v>
      </c>
      <c r="D9" s="20">
        <v>15</v>
      </c>
      <c r="E9" s="21">
        <f>SUMPRODUCT($C9:$D9, $C$6:$D$6)</f>
        <v>270000</v>
      </c>
      <c r="F9" s="22"/>
      <c r="I9" s="23" t="s">
        <v>35</v>
      </c>
      <c r="J9" s="24">
        <f>D9 / C9</f>
        <v>0.75</v>
      </c>
    </row>
    <row r="10" spans="2:15" x14ac:dyDescent="0.25">
      <c r="B10" s="18"/>
      <c r="C10" s="18"/>
      <c r="D10" s="18"/>
      <c r="E10" s="18"/>
      <c r="F10" s="18"/>
      <c r="G10" s="18"/>
    </row>
    <row r="11" spans="2:15" ht="6.95" customHeight="1" x14ac:dyDescent="0.25">
      <c r="B11" s="19"/>
      <c r="C11" s="19"/>
      <c r="D11" s="19"/>
      <c r="E11" s="19"/>
      <c r="F11" s="19"/>
      <c r="G11" s="19"/>
    </row>
    <row r="12" spans="2:15" ht="45" x14ac:dyDescent="0.25">
      <c r="B12" s="13" t="s">
        <v>36</v>
      </c>
      <c r="C12" s="13" t="s">
        <v>30</v>
      </c>
      <c r="D12" s="13" t="s">
        <v>31</v>
      </c>
      <c r="E12" s="13" t="s">
        <v>37</v>
      </c>
      <c r="F12" s="13"/>
      <c r="G12" s="13" t="s">
        <v>38</v>
      </c>
      <c r="I12" s="25" t="s">
        <v>39</v>
      </c>
      <c r="J12" s="25" t="s">
        <v>40</v>
      </c>
      <c r="L12" s="25" t="s">
        <v>39</v>
      </c>
      <c r="M12" s="25" t="s">
        <v>40</v>
      </c>
    </row>
    <row r="13" spans="2:15" x14ac:dyDescent="0.25">
      <c r="B13" s="12" t="s">
        <v>41</v>
      </c>
      <c r="C13" s="26">
        <v>0.3</v>
      </c>
      <c r="D13" s="26">
        <v>0.4</v>
      </c>
      <c r="E13" s="27">
        <f>SUMPRODUCT($C13:$D13, $C$6:$D$6)</f>
        <v>5100</v>
      </c>
      <c r="F13" s="28" t="s">
        <v>42</v>
      </c>
      <c r="G13" s="26">
        <v>2000</v>
      </c>
      <c r="I13" s="29">
        <f>$E13 / C13</f>
        <v>17000</v>
      </c>
      <c r="J13" s="29">
        <f t="shared" ref="J13:J15" si="0">$E13 / D13</f>
        <v>12750</v>
      </c>
      <c r="L13" s="30" t="str">
        <f>"(" &amp; TEXT(I13, "#,###") &amp; ", " &amp; 0 &amp; ")"</f>
        <v>(17,000, 0)</v>
      </c>
      <c r="M13" s="30" t="str">
        <f>"(" &amp; 0 &amp; ", " &amp; TEXT(J13, "#,###") &amp; ")"</f>
        <v>(0, 12,750)</v>
      </c>
      <c r="N13" s="41">
        <f xml:space="preserve"> IFERROR($G13 / C13, 0)</f>
        <v>6666.666666666667</v>
      </c>
      <c r="O13" s="29">
        <v>0</v>
      </c>
    </row>
    <row r="14" spans="2:15" x14ac:dyDescent="0.25">
      <c r="B14" s="12" t="s">
        <v>43</v>
      </c>
      <c r="C14" s="31">
        <v>0.4</v>
      </c>
      <c r="D14" s="31">
        <v>0.2</v>
      </c>
      <c r="E14" s="27">
        <f t="shared" ref="E14:E17" si="1">SUMPRODUCT($C14:$D14, $C$6:$D$6)</f>
        <v>4800</v>
      </c>
      <c r="F14" s="28" t="s">
        <v>42</v>
      </c>
      <c r="G14" s="31">
        <v>1500</v>
      </c>
      <c r="I14" s="29">
        <f t="shared" ref="I14:I15" si="2">$E14 / C14</f>
        <v>12000</v>
      </c>
      <c r="J14" s="29">
        <f t="shared" si="0"/>
        <v>24000</v>
      </c>
      <c r="L14" s="30" t="str">
        <f>"(" &amp; TEXT(I14, "#,###") &amp; ", " &amp; 0 &amp; ")"</f>
        <v>(12,000, 0)</v>
      </c>
      <c r="M14" s="30" t="str">
        <f>"(" &amp; 0 &amp; ", " &amp; TEXT(J14, "#,###") &amp; ")"</f>
        <v>(0, 24,000)</v>
      </c>
      <c r="N14" s="41">
        <f t="shared" ref="N14:N16" si="3" xml:space="preserve"> IFERROR($G14 / C14, 0)</f>
        <v>3750</v>
      </c>
      <c r="O14" s="29">
        <v>0</v>
      </c>
    </row>
    <row r="15" spans="2:15" x14ac:dyDescent="0.25">
      <c r="B15" s="12" t="s">
        <v>44</v>
      </c>
      <c r="C15" s="32">
        <v>0.2</v>
      </c>
      <c r="D15" s="32">
        <v>0.3</v>
      </c>
      <c r="E15" s="27">
        <f t="shared" si="1"/>
        <v>3600</v>
      </c>
      <c r="F15" s="28" t="s">
        <v>42</v>
      </c>
      <c r="G15" s="31">
        <v>500</v>
      </c>
      <c r="I15" s="29">
        <f t="shared" si="2"/>
        <v>18000</v>
      </c>
      <c r="J15" s="29">
        <f t="shared" si="0"/>
        <v>12000</v>
      </c>
      <c r="L15" s="30" t="str">
        <f>"(" &amp; TEXT(I15, "#,###") &amp; ", " &amp; 0 &amp; ")"</f>
        <v>(18,000, 0)</v>
      </c>
      <c r="M15" s="30" t="str">
        <f>"(" &amp; 0 &amp; ", " &amp; TEXT(J15, "#,###") &amp; ")"</f>
        <v>(0, 12,000)</v>
      </c>
      <c r="N15" s="41">
        <f t="shared" si="3"/>
        <v>2500</v>
      </c>
      <c r="O15" s="29">
        <v>0</v>
      </c>
    </row>
    <row r="16" spans="2:15" x14ac:dyDescent="0.25">
      <c r="B16" s="12" t="s">
        <v>45</v>
      </c>
      <c r="C16" s="32">
        <v>1</v>
      </c>
      <c r="D16" s="32">
        <v>0</v>
      </c>
      <c r="E16" s="27">
        <f t="shared" si="1"/>
        <v>9000</v>
      </c>
      <c r="F16" s="33" t="s">
        <v>46</v>
      </c>
      <c r="G16" s="32">
        <v>9000</v>
      </c>
      <c r="N16" s="41">
        <f t="shared" si="3"/>
        <v>9000</v>
      </c>
      <c r="O16" s="29">
        <v>0</v>
      </c>
    </row>
    <row r="17" spans="2:18" x14ac:dyDescent="0.25">
      <c r="B17" s="12" t="s">
        <v>45</v>
      </c>
      <c r="C17" s="32">
        <v>0</v>
      </c>
      <c r="D17" s="32">
        <v>1</v>
      </c>
      <c r="E17" s="27">
        <f t="shared" si="1"/>
        <v>6000</v>
      </c>
      <c r="F17" s="33" t="s">
        <v>46</v>
      </c>
      <c r="G17" s="32">
        <v>6000</v>
      </c>
      <c r="N17" s="29">
        <v>0</v>
      </c>
      <c r="O17" s="41">
        <f xml:space="preserve"> IFERROR($G13 / D13, 0)</f>
        <v>5000</v>
      </c>
    </row>
    <row r="18" spans="2:18" ht="15.75" thickBot="1" x14ac:dyDescent="0.3">
      <c r="B18" s="34" t="s">
        <v>47</v>
      </c>
      <c r="C18" s="30" t="s">
        <v>48</v>
      </c>
      <c r="D18" s="30" t="s">
        <v>48</v>
      </c>
      <c r="F18" s="1"/>
      <c r="N18" s="29">
        <v>0</v>
      </c>
      <c r="O18" s="41">
        <f xml:space="preserve"> IFERROR($G14 / D14, 0)</f>
        <v>7500</v>
      </c>
    </row>
    <row r="19" spans="2:18" ht="15.75" thickBot="1" x14ac:dyDescent="0.3">
      <c r="B19" s="12"/>
      <c r="F19" s="1"/>
      <c r="N19" s="29">
        <v>0</v>
      </c>
      <c r="O19" s="41">
        <f xml:space="preserve"> IFERROR($G15 / D15, 0)</f>
        <v>1666.6666666666667</v>
      </c>
      <c r="Q19" s="42"/>
      <c r="R19" s="43" t="s">
        <v>53</v>
      </c>
    </row>
    <row r="20" spans="2:18" x14ac:dyDescent="0.25">
      <c r="B20" s="12"/>
      <c r="F20" s="1"/>
      <c r="N20" s="29">
        <v>0</v>
      </c>
      <c r="O20" s="41">
        <f xml:space="preserve"> IFERROR($G16 / D16, 0)</f>
        <v>0</v>
      </c>
    </row>
    <row r="21" spans="2:18" x14ac:dyDescent="0.25">
      <c r="B21" s="35" t="s">
        <v>49</v>
      </c>
      <c r="C21" s="36"/>
      <c r="D21" s="9"/>
      <c r="E21" s="9"/>
      <c r="F21" s="9"/>
      <c r="G21" s="9"/>
      <c r="N21" s="29">
        <v>0</v>
      </c>
      <c r="O21" s="41">
        <f xml:space="preserve"> IFERROR($G17 / D17, 0)</f>
        <v>6000</v>
      </c>
    </row>
    <row r="22" spans="2:18" x14ac:dyDescent="0.25">
      <c r="B22" s="12"/>
      <c r="C22" s="37"/>
    </row>
    <row r="23" spans="2:18" x14ac:dyDescent="0.25">
      <c r="B23" s="38" t="s">
        <v>50</v>
      </c>
      <c r="C23" s="37"/>
      <c r="N23" s="29">
        <f>N13</f>
        <v>6666.666666666667</v>
      </c>
      <c r="O23" s="29">
        <f t="shared" ref="O23:O27" si="4">O17</f>
        <v>5000</v>
      </c>
      <c r="P23" s="29">
        <f>SUMPRODUCT(N23:O23, $C$9:$D$9)</f>
        <v>208333.33333333334</v>
      </c>
    </row>
    <row r="24" spans="2:18" x14ac:dyDescent="0.25">
      <c r="B24" s="39" t="s">
        <v>51</v>
      </c>
      <c r="N24" s="29">
        <f t="shared" ref="N24:N27" si="5">N14</f>
        <v>3750</v>
      </c>
      <c r="O24" s="29">
        <f t="shared" si="4"/>
        <v>7500</v>
      </c>
      <c r="P24" s="29">
        <f t="shared" ref="P24:P27" si="6">SUMPRODUCT(N24:O24, $C$9:$D$9)</f>
        <v>187500</v>
      </c>
    </row>
    <row r="25" spans="2:18" x14ac:dyDescent="0.25">
      <c r="B25" s="40" t="s">
        <v>52</v>
      </c>
      <c r="N25" s="29">
        <f t="shared" si="5"/>
        <v>2500</v>
      </c>
      <c r="O25" s="29">
        <f t="shared" si="4"/>
        <v>1666.6666666666667</v>
      </c>
      <c r="P25" s="29">
        <f t="shared" si="6"/>
        <v>75000</v>
      </c>
    </row>
    <row r="26" spans="2:18" x14ac:dyDescent="0.25">
      <c r="B26" s="12"/>
      <c r="N26" s="29">
        <f t="shared" si="5"/>
        <v>9000</v>
      </c>
      <c r="O26" s="29">
        <f t="shared" si="4"/>
        <v>0</v>
      </c>
      <c r="P26" s="29">
        <f t="shared" si="6"/>
        <v>180000</v>
      </c>
    </row>
    <row r="27" spans="2:18" x14ac:dyDescent="0.25">
      <c r="B27" s="12"/>
      <c r="N27" s="29">
        <f t="shared" si="5"/>
        <v>0</v>
      </c>
      <c r="O27" s="29">
        <f t="shared" si="4"/>
        <v>6000</v>
      </c>
      <c r="P27" s="29">
        <f t="shared" si="6"/>
        <v>90000</v>
      </c>
    </row>
    <row r="28" spans="2:18" x14ac:dyDescent="0.25">
      <c r="B28" s="12"/>
    </row>
    <row r="29" spans="2:18" x14ac:dyDescent="0.25">
      <c r="B29" s="12"/>
    </row>
    <row r="30" spans="2:18" x14ac:dyDescent="0.25">
      <c r="B30" s="12"/>
    </row>
    <row r="31" spans="2:18" x14ac:dyDescent="0.25">
      <c r="B31" s="12"/>
    </row>
    <row r="32" spans="2:18" x14ac:dyDescent="0.25">
      <c r="B32" s="12"/>
    </row>
  </sheetData>
  <pageMargins left="0.7" right="0.7" top="0.75" bottom="0.75" header="0.3" footer="0.3"/>
  <pageSetup orientation="landscape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08BB-4A77-470A-95B0-51E2B0931B98}">
  <dimension ref="B1:P83"/>
  <sheetViews>
    <sheetView showGridLines="0" tabSelected="1" zoomScale="117" zoomScaleNormal="117" workbookViewId="0">
      <selection activeCell="J8" sqref="J8"/>
    </sheetView>
  </sheetViews>
  <sheetFormatPr defaultRowHeight="15" x14ac:dyDescent="0.25"/>
  <cols>
    <col min="1" max="1" width="2.7109375" customWidth="1"/>
    <col min="3" max="10" width="8.7109375" customWidth="1"/>
    <col min="11" max="11" width="11.28515625" bestFit="1" customWidth="1"/>
    <col min="12" max="12" width="2.7109375" style="88" customWidth="1"/>
    <col min="13" max="13" width="18.42578125" style="89" bestFit="1" customWidth="1"/>
    <col min="14" max="14" width="2.7109375" customWidth="1"/>
    <col min="15" max="15" width="11.140625" bestFit="1" customWidth="1"/>
    <col min="16" max="16" width="10.28515625" bestFit="1" customWidth="1"/>
  </cols>
  <sheetData>
    <row r="1" spans="2:15" ht="6.95" customHeight="1" x14ac:dyDescent="0.25"/>
    <row r="2" spans="2:15" ht="18.75" x14ac:dyDescent="0.3">
      <c r="B2" s="11" t="s">
        <v>78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ht="6.95" customHeight="1" x14ac:dyDescent="0.25"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</row>
    <row r="4" spans="2:15" ht="15.75" x14ac:dyDescent="0.25">
      <c r="B4" s="134" t="s">
        <v>90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</row>
    <row r="5" spans="2:15" ht="15.75" x14ac:dyDescent="0.25">
      <c r="B5" s="171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</row>
    <row r="6" spans="2:15" x14ac:dyDescent="0.25">
      <c r="N6" s="89"/>
      <c r="O6" s="89"/>
    </row>
    <row r="7" spans="2:15" x14ac:dyDescent="0.25">
      <c r="I7" s="132" t="s">
        <v>66</v>
      </c>
      <c r="J7" s="132" t="s">
        <v>67</v>
      </c>
      <c r="K7" s="132" t="s">
        <v>65</v>
      </c>
      <c r="N7" s="89"/>
      <c r="O7" s="89"/>
    </row>
    <row r="8" spans="2:15" x14ac:dyDescent="0.25">
      <c r="I8" s="23" t="str">
        <f t="array" ref="I8:I12">TRANSPOSE(F26:J26)</f>
        <v>s1</v>
      </c>
      <c r="J8" s="41">
        <f>MIN(F27:J27) * ((D27 * $K$30 + E27 * $K$31) - K27)</f>
        <v>-3100</v>
      </c>
      <c r="K8" t="b">
        <f>J8 &lt;&gt; 0</f>
        <v>1</v>
      </c>
      <c r="N8" s="89"/>
      <c r="O8" s="89"/>
    </row>
    <row r="9" spans="2:15" x14ac:dyDescent="0.25">
      <c r="I9" s="23" t="str">
        <v>s2</v>
      </c>
      <c r="J9" s="41">
        <f>MIN(F28:J28) * ((D28 * $K$30 + E28 * $K$31) - K28)</f>
        <v>-3300</v>
      </c>
      <c r="K9" t="b">
        <f t="shared" ref="K9:K12" si="0">J9 &lt;&gt; 0</f>
        <v>1</v>
      </c>
      <c r="N9" s="89"/>
      <c r="O9" s="89"/>
    </row>
    <row r="10" spans="2:15" x14ac:dyDescent="0.25">
      <c r="I10" s="23" t="str">
        <v>s3</v>
      </c>
      <c r="J10" s="41">
        <f>MIN(F29:J29) * ((D29 * $K$30 + E29 * $K$31) - K29)</f>
        <v>-3100</v>
      </c>
      <c r="K10" t="b">
        <f t="shared" si="0"/>
        <v>1</v>
      </c>
      <c r="N10" s="89"/>
      <c r="O10" s="89"/>
    </row>
    <row r="11" spans="2:15" x14ac:dyDescent="0.25">
      <c r="I11" s="23" t="str">
        <v>s4</v>
      </c>
      <c r="J11" s="41">
        <f>MAX(F30:J30) * ((D30 * $K$30 + E30 * $K$31) - K30)</f>
        <v>0</v>
      </c>
      <c r="K11" t="b">
        <f t="shared" si="0"/>
        <v>0</v>
      </c>
      <c r="N11" s="89"/>
      <c r="O11" s="89"/>
    </row>
    <row r="12" spans="2:15" x14ac:dyDescent="0.25">
      <c r="I12" s="23" t="str">
        <v>s5</v>
      </c>
      <c r="J12" s="41">
        <f>MAX(F31:J31) * ((D31 * $K$30 + E31 * $K$31) - K31)</f>
        <v>0</v>
      </c>
      <c r="K12" t="b">
        <f t="shared" si="0"/>
        <v>0</v>
      </c>
      <c r="N12" s="89"/>
      <c r="O12" s="89"/>
    </row>
    <row r="13" spans="2:15" x14ac:dyDescent="0.25">
      <c r="N13" s="89"/>
      <c r="O13" s="89"/>
    </row>
    <row r="14" spans="2:15" x14ac:dyDescent="0.25">
      <c r="N14" s="89"/>
      <c r="O14" s="89"/>
    </row>
    <row r="15" spans="2:15" x14ac:dyDescent="0.25">
      <c r="N15" s="89"/>
      <c r="O15" s="89"/>
    </row>
    <row r="16" spans="2:15" x14ac:dyDescent="0.25">
      <c r="N16" s="89"/>
      <c r="O16" s="89"/>
    </row>
    <row r="17" spans="2:16" x14ac:dyDescent="0.25">
      <c r="N17" s="89"/>
      <c r="O17" s="89"/>
    </row>
    <row r="18" spans="2:16" x14ac:dyDescent="0.25">
      <c r="N18" s="89"/>
      <c r="O18" s="89"/>
    </row>
    <row r="19" spans="2:16" ht="15.75" x14ac:dyDescent="0.25">
      <c r="B19" s="134" t="s">
        <v>64</v>
      </c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</row>
    <row r="20" spans="2:16" x14ac:dyDescent="0.25">
      <c r="L20"/>
      <c r="M20"/>
    </row>
    <row r="21" spans="2:16" x14ac:dyDescent="0.25">
      <c r="B21" s="1"/>
      <c r="C21" s="86" t="s">
        <v>54</v>
      </c>
      <c r="D21" s="47">
        <v>20</v>
      </c>
      <c r="E21" s="47">
        <v>15</v>
      </c>
      <c r="G21" s="4"/>
      <c r="H21" s="4"/>
      <c r="I21" s="4"/>
      <c r="J21" s="4"/>
      <c r="K21" s="4"/>
      <c r="L21" s="4"/>
      <c r="M21" s="4"/>
      <c r="N21" s="4"/>
      <c r="O21" s="4"/>
    </row>
    <row r="22" spans="2:16" x14ac:dyDescent="0.25">
      <c r="B22" s="1"/>
      <c r="C22" s="1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6" x14ac:dyDescent="0.25">
      <c r="B23" s="130" t="s">
        <v>68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6" x14ac:dyDescent="0.25">
      <c r="B24" s="13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16" x14ac:dyDescent="0.25">
      <c r="B25" s="126" t="s">
        <v>56</v>
      </c>
      <c r="C25" s="1"/>
      <c r="D25" s="5"/>
      <c r="E25" s="4"/>
      <c r="F25" s="4"/>
      <c r="G25" s="4"/>
      <c r="H25" s="4"/>
      <c r="I25" s="4"/>
      <c r="J25" s="4"/>
      <c r="K25" s="4"/>
      <c r="N25" s="89"/>
      <c r="O25" s="89"/>
    </row>
    <row r="26" spans="2:16" x14ac:dyDescent="0.25">
      <c r="B26" s="104" t="s">
        <v>55</v>
      </c>
      <c r="C26" s="104" t="s">
        <v>23</v>
      </c>
      <c r="D26" s="104" t="s">
        <v>18</v>
      </c>
      <c r="E26" s="104" t="s">
        <v>19</v>
      </c>
      <c r="F26" s="104" t="s">
        <v>24</v>
      </c>
      <c r="G26" s="104" t="s">
        <v>25</v>
      </c>
      <c r="H26" s="104" t="s">
        <v>26</v>
      </c>
      <c r="I26" s="104" t="s">
        <v>27</v>
      </c>
      <c r="J26" s="106" t="s">
        <v>28</v>
      </c>
      <c r="K26" s="105" t="s">
        <v>17</v>
      </c>
    </row>
    <row r="27" spans="2:16" x14ac:dyDescent="0.25">
      <c r="B27" s="77" t="s">
        <v>24</v>
      </c>
      <c r="C27" s="78">
        <v>0</v>
      </c>
      <c r="D27" s="80">
        <v>0.3</v>
      </c>
      <c r="E27" s="80">
        <v>0.4</v>
      </c>
      <c r="F27" s="80">
        <v>-1</v>
      </c>
      <c r="G27" s="80">
        <v>0</v>
      </c>
      <c r="H27" s="80">
        <v>0</v>
      </c>
      <c r="I27" s="80">
        <v>0</v>
      </c>
      <c r="J27" s="110">
        <v>0</v>
      </c>
      <c r="K27" s="111">
        <v>2000</v>
      </c>
    </row>
    <row r="28" spans="2:16" x14ac:dyDescent="0.25">
      <c r="B28" s="81" t="s">
        <v>25</v>
      </c>
      <c r="C28" s="82">
        <v>0</v>
      </c>
      <c r="D28" s="79">
        <v>0.4</v>
      </c>
      <c r="E28" s="79">
        <v>0.2</v>
      </c>
      <c r="F28" s="79">
        <v>0</v>
      </c>
      <c r="G28" s="79">
        <f>-1</f>
        <v>-1</v>
      </c>
      <c r="H28" s="79">
        <v>0</v>
      </c>
      <c r="I28" s="79">
        <v>0</v>
      </c>
      <c r="J28" s="112">
        <v>0</v>
      </c>
      <c r="K28" s="113">
        <v>1500</v>
      </c>
    </row>
    <row r="29" spans="2:16" x14ac:dyDescent="0.25">
      <c r="B29" s="83" t="s">
        <v>26</v>
      </c>
      <c r="C29" s="84">
        <v>0</v>
      </c>
      <c r="D29" s="85">
        <v>0.2</v>
      </c>
      <c r="E29" s="85">
        <v>0.3</v>
      </c>
      <c r="F29" s="85">
        <v>0</v>
      </c>
      <c r="G29" s="85">
        <v>0</v>
      </c>
      <c r="H29" s="85">
        <v>-1</v>
      </c>
      <c r="I29" s="85">
        <v>0</v>
      </c>
      <c r="J29" s="114">
        <v>0</v>
      </c>
      <c r="K29" s="115">
        <v>500</v>
      </c>
    </row>
    <row r="30" spans="2:16" x14ac:dyDescent="0.25">
      <c r="B30" s="83" t="s">
        <v>18</v>
      </c>
      <c r="C30" s="84">
        <v>0</v>
      </c>
      <c r="D30" s="85">
        <v>1</v>
      </c>
      <c r="E30" s="85">
        <v>0</v>
      </c>
      <c r="F30" s="85">
        <v>0</v>
      </c>
      <c r="G30" s="85">
        <v>0</v>
      </c>
      <c r="H30" s="85">
        <v>0</v>
      </c>
      <c r="I30" s="85">
        <v>1</v>
      </c>
      <c r="J30" s="114">
        <v>0</v>
      </c>
      <c r="K30" s="115">
        <v>9000</v>
      </c>
      <c r="P30" s="24"/>
    </row>
    <row r="31" spans="2:16" x14ac:dyDescent="0.25">
      <c r="B31" s="83" t="s">
        <v>19</v>
      </c>
      <c r="C31" s="84">
        <v>0</v>
      </c>
      <c r="D31" s="85">
        <v>0</v>
      </c>
      <c r="E31" s="85">
        <v>1</v>
      </c>
      <c r="F31" s="85">
        <v>0</v>
      </c>
      <c r="G31" s="85">
        <v>0</v>
      </c>
      <c r="H31" s="85">
        <v>0</v>
      </c>
      <c r="I31" s="85">
        <v>0</v>
      </c>
      <c r="J31" s="116">
        <v>1</v>
      </c>
      <c r="K31" s="117">
        <v>6000</v>
      </c>
      <c r="P31" s="24"/>
    </row>
    <row r="32" spans="2:16" x14ac:dyDescent="0.25">
      <c r="B32" s="46" t="s">
        <v>23</v>
      </c>
      <c r="C32" s="68">
        <v>1</v>
      </c>
      <c r="D32" s="68">
        <f t="shared" ref="D32:E32" si="1">-D$21</f>
        <v>-20</v>
      </c>
      <c r="E32" s="68">
        <f t="shared" si="1"/>
        <v>-15</v>
      </c>
      <c r="F32" s="68">
        <v>0</v>
      </c>
      <c r="G32" s="68">
        <v>0</v>
      </c>
      <c r="H32" s="68">
        <v>0</v>
      </c>
      <c r="I32" s="68">
        <v>0</v>
      </c>
      <c r="J32" s="68">
        <v>0</v>
      </c>
      <c r="K32" s="107">
        <v>0</v>
      </c>
      <c r="L32" s="91"/>
    </row>
    <row r="33" spans="2:13" x14ac:dyDescent="0.25">
      <c r="L33" s="91"/>
    </row>
    <row r="34" spans="2:13" x14ac:dyDescent="0.25">
      <c r="B34" s="88" t="s">
        <v>57</v>
      </c>
      <c r="L34" s="91"/>
    </row>
    <row r="35" spans="2:13" x14ac:dyDescent="0.25">
      <c r="B35" s="104" t="s">
        <v>55</v>
      </c>
      <c r="C35" s="104" t="s">
        <v>23</v>
      </c>
      <c r="D35" s="104" t="s">
        <v>18</v>
      </c>
      <c r="E35" s="104" t="s">
        <v>19</v>
      </c>
      <c r="F35" s="104" t="s">
        <v>24</v>
      </c>
      <c r="G35" s="104" t="s">
        <v>25</v>
      </c>
      <c r="H35" s="104" t="s">
        <v>26</v>
      </c>
      <c r="I35" s="104" t="s">
        <v>27</v>
      </c>
      <c r="J35" s="106" t="s">
        <v>28</v>
      </c>
      <c r="K35" s="105" t="s">
        <v>17</v>
      </c>
      <c r="M35" s="97" t="s">
        <v>51</v>
      </c>
    </row>
    <row r="36" spans="2:13" x14ac:dyDescent="0.25">
      <c r="B36" s="77" t="s">
        <v>24</v>
      </c>
      <c r="C36" s="78">
        <f t="shared" ref="C36:G36" si="2">C27 * $F$27</f>
        <v>0</v>
      </c>
      <c r="D36" s="80">
        <f t="shared" si="2"/>
        <v>-0.3</v>
      </c>
      <c r="E36" s="80">
        <f t="shared" si="2"/>
        <v>-0.4</v>
      </c>
      <c r="F36" s="80">
        <f t="shared" si="2"/>
        <v>1</v>
      </c>
      <c r="G36" s="80">
        <f t="shared" si="2"/>
        <v>0</v>
      </c>
      <c r="H36" s="80">
        <f>H27 * $F$27</f>
        <v>0</v>
      </c>
      <c r="I36" s="80">
        <f t="shared" ref="I36:K36" si="3">I27 * $F$27</f>
        <v>0</v>
      </c>
      <c r="J36" s="110">
        <f t="shared" si="3"/>
        <v>0</v>
      </c>
      <c r="K36" s="111">
        <f t="shared" si="3"/>
        <v>-2000</v>
      </c>
      <c r="M36" s="89" t="str">
        <f t="shared" ref="M36:M41" ca="1" si="4">IFERROR(_xlfn.FORMULATEXT(K36), "")</f>
        <v>=K27 * $F$27</v>
      </c>
    </row>
    <row r="37" spans="2:13" x14ac:dyDescent="0.25">
      <c r="B37" s="81" t="s">
        <v>25</v>
      </c>
      <c r="C37" s="82">
        <f t="shared" ref="C37:G37" si="5">C28 * $G$28</f>
        <v>0</v>
      </c>
      <c r="D37" s="79">
        <f t="shared" si="5"/>
        <v>-0.4</v>
      </c>
      <c r="E37" s="79">
        <f t="shared" si="5"/>
        <v>-0.2</v>
      </c>
      <c r="F37" s="79">
        <f t="shared" si="5"/>
        <v>0</v>
      </c>
      <c r="G37" s="79">
        <f t="shared" si="5"/>
        <v>1</v>
      </c>
      <c r="H37" s="79">
        <f>H28 * $G$28</f>
        <v>0</v>
      </c>
      <c r="I37" s="79">
        <f t="shared" ref="I37:K37" si="6">I28 * $G$28</f>
        <v>0</v>
      </c>
      <c r="J37" s="112">
        <f t="shared" si="6"/>
        <v>0</v>
      </c>
      <c r="K37" s="113">
        <f t="shared" si="6"/>
        <v>-1500</v>
      </c>
      <c r="M37" s="89" t="str">
        <f t="shared" ca="1" si="4"/>
        <v>=K28 * $G$28</v>
      </c>
    </row>
    <row r="38" spans="2:13" x14ac:dyDescent="0.25">
      <c r="B38" s="83" t="s">
        <v>26</v>
      </c>
      <c r="C38" s="84">
        <f t="shared" ref="C38:G38" si="7">C29 * $H$29</f>
        <v>0</v>
      </c>
      <c r="D38" s="85">
        <f t="shared" si="7"/>
        <v>-0.2</v>
      </c>
      <c r="E38" s="85">
        <f t="shared" si="7"/>
        <v>-0.3</v>
      </c>
      <c r="F38" s="85">
        <f t="shared" si="7"/>
        <v>0</v>
      </c>
      <c r="G38" s="85">
        <f t="shared" si="7"/>
        <v>0</v>
      </c>
      <c r="H38" s="85">
        <f>H29 * $H$29</f>
        <v>1</v>
      </c>
      <c r="I38" s="85">
        <f t="shared" ref="I38:K38" si="8">I29 * $H$29</f>
        <v>0</v>
      </c>
      <c r="J38" s="114">
        <f t="shared" si="8"/>
        <v>0</v>
      </c>
      <c r="K38" s="115">
        <f t="shared" si="8"/>
        <v>-500</v>
      </c>
      <c r="M38" s="89" t="str">
        <f t="shared" ca="1" si="4"/>
        <v>=K29 * $H$29</v>
      </c>
    </row>
    <row r="39" spans="2:13" x14ac:dyDescent="0.25">
      <c r="B39" s="83" t="s">
        <v>18</v>
      </c>
      <c r="C39" s="84">
        <v>0</v>
      </c>
      <c r="D39" s="85">
        <v>1</v>
      </c>
      <c r="E39" s="85">
        <v>0</v>
      </c>
      <c r="F39" s="85">
        <v>0</v>
      </c>
      <c r="G39" s="85">
        <v>0</v>
      </c>
      <c r="H39" s="85">
        <v>0</v>
      </c>
      <c r="I39" s="85">
        <v>1</v>
      </c>
      <c r="J39" s="114">
        <v>0</v>
      </c>
      <c r="K39" s="115">
        <v>9000</v>
      </c>
      <c r="M39" s="89" t="str">
        <f t="shared" ca="1" si="4"/>
        <v/>
      </c>
    </row>
    <row r="40" spans="2:13" x14ac:dyDescent="0.25">
      <c r="B40" s="83" t="s">
        <v>19</v>
      </c>
      <c r="C40" s="84">
        <v>0</v>
      </c>
      <c r="D40" s="85">
        <v>0</v>
      </c>
      <c r="E40" s="85">
        <v>1</v>
      </c>
      <c r="F40" s="85">
        <v>0</v>
      </c>
      <c r="G40" s="85">
        <v>0</v>
      </c>
      <c r="H40" s="85">
        <v>0</v>
      </c>
      <c r="I40" s="85">
        <v>0</v>
      </c>
      <c r="J40" s="116">
        <v>1</v>
      </c>
      <c r="K40" s="117">
        <v>6000</v>
      </c>
      <c r="M40" s="89" t="str">
        <f t="shared" ca="1" si="4"/>
        <v/>
      </c>
    </row>
    <row r="41" spans="2:13" x14ac:dyDescent="0.25">
      <c r="B41" s="46" t="s">
        <v>23</v>
      </c>
      <c r="C41" s="68">
        <v>1</v>
      </c>
      <c r="D41" s="68">
        <f t="shared" ref="D41:E41" si="9">-D$21</f>
        <v>-20</v>
      </c>
      <c r="E41" s="68">
        <f t="shared" si="9"/>
        <v>-15</v>
      </c>
      <c r="F41" s="68">
        <v>0</v>
      </c>
      <c r="G41" s="68">
        <v>0</v>
      </c>
      <c r="H41" s="68">
        <v>0</v>
      </c>
      <c r="I41" s="68">
        <v>0</v>
      </c>
      <c r="J41" s="68">
        <v>0</v>
      </c>
      <c r="K41" s="107">
        <v>0</v>
      </c>
      <c r="M41" s="89" t="str">
        <f t="shared" ca="1" si="4"/>
        <v/>
      </c>
    </row>
    <row r="43" spans="2:13" x14ac:dyDescent="0.25">
      <c r="B43" s="88" t="s">
        <v>58</v>
      </c>
    </row>
    <row r="44" spans="2:13" x14ac:dyDescent="0.25">
      <c r="B44" s="104" t="s">
        <v>55</v>
      </c>
      <c r="C44" s="104" t="s">
        <v>23</v>
      </c>
      <c r="D44" s="104" t="s">
        <v>18</v>
      </c>
      <c r="E44" s="104" t="s">
        <v>19</v>
      </c>
      <c r="F44" s="104" t="s">
        <v>24</v>
      </c>
      <c r="G44" s="104" t="s">
        <v>25</v>
      </c>
      <c r="H44" s="104" t="s">
        <v>26</v>
      </c>
      <c r="I44" s="104" t="s">
        <v>27</v>
      </c>
      <c r="J44" s="106" t="s">
        <v>28</v>
      </c>
      <c r="K44" s="105" t="s">
        <v>17</v>
      </c>
      <c r="M44" s="97" t="s">
        <v>51</v>
      </c>
    </row>
    <row r="45" spans="2:13" x14ac:dyDescent="0.25">
      <c r="B45" s="77" t="s">
        <v>24</v>
      </c>
      <c r="C45" s="78">
        <f t="shared" ref="C45:K45" si="10">C36 - $D36 * C$48</f>
        <v>0</v>
      </c>
      <c r="D45" s="80">
        <f t="shared" si="10"/>
        <v>0</v>
      </c>
      <c r="E45" s="80">
        <f t="shared" si="10"/>
        <v>-0.4</v>
      </c>
      <c r="F45" s="80">
        <f t="shared" si="10"/>
        <v>1</v>
      </c>
      <c r="G45" s="80">
        <f t="shared" si="10"/>
        <v>0</v>
      </c>
      <c r="H45" s="80">
        <f t="shared" si="10"/>
        <v>0</v>
      </c>
      <c r="I45" s="80">
        <f t="shared" si="10"/>
        <v>0.3</v>
      </c>
      <c r="J45" s="110">
        <f t="shared" si="10"/>
        <v>0</v>
      </c>
      <c r="K45" s="111">
        <f t="shared" si="10"/>
        <v>700</v>
      </c>
      <c r="M45" s="89" t="str">
        <f t="shared" ref="M45:M50" ca="1" si="11">IFERROR(_xlfn.FORMULATEXT(K45), "")</f>
        <v>=K36 - $D36 * K$48</v>
      </c>
    </row>
    <row r="46" spans="2:13" x14ac:dyDescent="0.25">
      <c r="B46" s="81" t="s">
        <v>25</v>
      </c>
      <c r="C46" s="82">
        <f t="shared" ref="C46:K46" si="12">C37 - $D37 * C$48</f>
        <v>0</v>
      </c>
      <c r="D46" s="79">
        <f t="shared" si="12"/>
        <v>0</v>
      </c>
      <c r="E46" s="79">
        <f t="shared" si="12"/>
        <v>-0.2</v>
      </c>
      <c r="F46" s="79">
        <f t="shared" si="12"/>
        <v>0</v>
      </c>
      <c r="G46" s="79">
        <f t="shared" si="12"/>
        <v>1</v>
      </c>
      <c r="H46" s="79">
        <f t="shared" si="12"/>
        <v>0</v>
      </c>
      <c r="I46" s="79">
        <f t="shared" si="12"/>
        <v>0.4</v>
      </c>
      <c r="J46" s="112">
        <f t="shared" si="12"/>
        <v>0</v>
      </c>
      <c r="K46" s="113">
        <f t="shared" si="12"/>
        <v>2100</v>
      </c>
      <c r="M46" s="89" t="str">
        <f t="shared" ca="1" si="11"/>
        <v>=K37 - $D37 * K$48</v>
      </c>
    </row>
    <row r="47" spans="2:13" x14ac:dyDescent="0.25">
      <c r="B47" s="83" t="s">
        <v>26</v>
      </c>
      <c r="C47" s="84">
        <f t="shared" ref="C47" si="13">C38 - $D38 * C$48</f>
        <v>0</v>
      </c>
      <c r="D47" s="85">
        <f>D38 - $D38 * D$48</f>
        <v>0</v>
      </c>
      <c r="E47" s="85">
        <f t="shared" ref="E47:K47" si="14">E38 - $D38 * E$48</f>
        <v>-0.3</v>
      </c>
      <c r="F47" s="85">
        <f t="shared" si="14"/>
        <v>0</v>
      </c>
      <c r="G47" s="85">
        <f t="shared" si="14"/>
        <v>0</v>
      </c>
      <c r="H47" s="85">
        <f t="shared" si="14"/>
        <v>1</v>
      </c>
      <c r="I47" s="85">
        <f t="shared" si="14"/>
        <v>0.2</v>
      </c>
      <c r="J47" s="114">
        <f t="shared" si="14"/>
        <v>0</v>
      </c>
      <c r="K47" s="115">
        <f t="shared" si="14"/>
        <v>1300</v>
      </c>
      <c r="M47" s="89" t="str">
        <f t="shared" ca="1" si="11"/>
        <v>=K38 - $D38 * K$48</v>
      </c>
    </row>
    <row r="48" spans="2:13" x14ac:dyDescent="0.25">
      <c r="B48" s="83" t="s">
        <v>18</v>
      </c>
      <c r="C48" s="84">
        <v>0</v>
      </c>
      <c r="D48" s="85">
        <v>1</v>
      </c>
      <c r="E48" s="85">
        <v>0</v>
      </c>
      <c r="F48" s="85">
        <v>0</v>
      </c>
      <c r="G48" s="85">
        <v>0</v>
      </c>
      <c r="H48" s="85">
        <v>0</v>
      </c>
      <c r="I48" s="85">
        <v>1</v>
      </c>
      <c r="J48" s="114">
        <v>0</v>
      </c>
      <c r="K48" s="115">
        <v>9000</v>
      </c>
      <c r="M48" s="89" t="str">
        <f t="shared" ca="1" si="11"/>
        <v/>
      </c>
    </row>
    <row r="49" spans="2:15" x14ac:dyDescent="0.25">
      <c r="B49" s="83" t="s">
        <v>19</v>
      </c>
      <c r="C49" s="84">
        <f t="shared" ref="C49:K49" si="15">C40 - $D40 * C$48</f>
        <v>0</v>
      </c>
      <c r="D49" s="85">
        <f t="shared" si="15"/>
        <v>0</v>
      </c>
      <c r="E49" s="85">
        <f t="shared" si="15"/>
        <v>1</v>
      </c>
      <c r="F49" s="85">
        <f t="shared" si="15"/>
        <v>0</v>
      </c>
      <c r="G49" s="85">
        <f t="shared" si="15"/>
        <v>0</v>
      </c>
      <c r="H49" s="85">
        <f t="shared" si="15"/>
        <v>0</v>
      </c>
      <c r="I49" s="85">
        <f t="shared" si="15"/>
        <v>0</v>
      </c>
      <c r="J49" s="116">
        <f t="shared" si="15"/>
        <v>1</v>
      </c>
      <c r="K49" s="117">
        <f t="shared" si="15"/>
        <v>6000</v>
      </c>
      <c r="M49" s="89" t="str">
        <f t="shared" ca="1" si="11"/>
        <v>=K40 - $D40 * K$48</v>
      </c>
    </row>
    <row r="50" spans="2:15" x14ac:dyDescent="0.25">
      <c r="B50" s="46" t="s">
        <v>23</v>
      </c>
      <c r="C50" s="68">
        <f t="shared" ref="C50:K50" si="16">C41 - $D41 * C$48</f>
        <v>1</v>
      </c>
      <c r="D50" s="68">
        <f t="shared" si="16"/>
        <v>0</v>
      </c>
      <c r="E50" s="68">
        <f t="shared" si="16"/>
        <v>-15</v>
      </c>
      <c r="F50" s="68">
        <f t="shared" si="16"/>
        <v>0</v>
      </c>
      <c r="G50" s="68">
        <f t="shared" si="16"/>
        <v>0</v>
      </c>
      <c r="H50" s="68">
        <f t="shared" si="16"/>
        <v>0</v>
      </c>
      <c r="I50" s="68">
        <f t="shared" si="16"/>
        <v>20</v>
      </c>
      <c r="J50" s="68">
        <f t="shared" si="16"/>
        <v>0</v>
      </c>
      <c r="K50" s="107">
        <f t="shared" si="16"/>
        <v>180000</v>
      </c>
      <c r="M50" s="89" t="str">
        <f t="shared" ca="1" si="11"/>
        <v>=K41 - $D41 * K$48</v>
      </c>
    </row>
    <row r="52" spans="2:15" x14ac:dyDescent="0.25">
      <c r="B52" s="88" t="s">
        <v>59</v>
      </c>
    </row>
    <row r="53" spans="2:15" x14ac:dyDescent="0.25">
      <c r="B53" s="104" t="s">
        <v>55</v>
      </c>
      <c r="C53" s="104" t="s">
        <v>23</v>
      </c>
      <c r="D53" s="104" t="s">
        <v>18</v>
      </c>
      <c r="E53" s="104" t="s">
        <v>19</v>
      </c>
      <c r="F53" s="104" t="s">
        <v>24</v>
      </c>
      <c r="G53" s="104" t="s">
        <v>25</v>
      </c>
      <c r="H53" s="104" t="s">
        <v>26</v>
      </c>
      <c r="I53" s="104" t="s">
        <v>27</v>
      </c>
      <c r="J53" s="106" t="s">
        <v>28</v>
      </c>
      <c r="K53" s="105" t="s">
        <v>17</v>
      </c>
      <c r="M53" s="97" t="s">
        <v>51</v>
      </c>
      <c r="O53" s="104" t="s">
        <v>1</v>
      </c>
    </row>
    <row r="54" spans="2:15" x14ac:dyDescent="0.25">
      <c r="B54" s="77" t="s">
        <v>24</v>
      </c>
      <c r="C54" s="78">
        <f t="shared" ref="C54:K54" si="17">C45 - $E45 * C$58</f>
        <v>0</v>
      </c>
      <c r="D54" s="80">
        <f t="shared" si="17"/>
        <v>0</v>
      </c>
      <c r="E54" s="80">
        <f t="shared" si="17"/>
        <v>0</v>
      </c>
      <c r="F54" s="80">
        <f t="shared" si="17"/>
        <v>1</v>
      </c>
      <c r="G54" s="80">
        <f t="shared" si="17"/>
        <v>0</v>
      </c>
      <c r="H54" s="80">
        <f t="shared" si="17"/>
        <v>0</v>
      </c>
      <c r="I54" s="54">
        <f t="shared" si="17"/>
        <v>0.3</v>
      </c>
      <c r="J54" s="110">
        <f t="shared" si="17"/>
        <v>0.4</v>
      </c>
      <c r="K54" s="111">
        <f t="shared" si="17"/>
        <v>3100</v>
      </c>
      <c r="M54" s="89" t="str">
        <f t="shared" ref="M54:M59" ca="1" si="18">IFERROR(_xlfn.FORMULATEXT(K54), "")</f>
        <v>=K45 - $E45 * K$58</v>
      </c>
      <c r="O54" s="118">
        <f>IFERROR(K54 / I54, "")</f>
        <v>10333.333333333334</v>
      </c>
    </row>
    <row r="55" spans="2:15" x14ac:dyDescent="0.25">
      <c r="B55" s="125" t="s">
        <v>25</v>
      </c>
      <c r="C55" s="120">
        <f t="shared" ref="C55:K55" si="19">C46 - $E46 * C$58</f>
        <v>0</v>
      </c>
      <c r="D55" s="74">
        <f t="shared" si="19"/>
        <v>0</v>
      </c>
      <c r="E55" s="74">
        <f t="shared" si="19"/>
        <v>0</v>
      </c>
      <c r="F55" s="74">
        <f t="shared" si="19"/>
        <v>0</v>
      </c>
      <c r="G55" s="74">
        <f t="shared" si="19"/>
        <v>1</v>
      </c>
      <c r="H55" s="74">
        <f t="shared" si="19"/>
        <v>0</v>
      </c>
      <c r="I55" s="124">
        <f t="shared" si="19"/>
        <v>0.4</v>
      </c>
      <c r="J55" s="121">
        <f t="shared" si="19"/>
        <v>0.2</v>
      </c>
      <c r="K55" s="122">
        <f t="shared" si="19"/>
        <v>3300</v>
      </c>
      <c r="M55" s="89" t="str">
        <f t="shared" ca="1" si="18"/>
        <v>=K46 - $E46 * K$58</v>
      </c>
      <c r="O55" s="123">
        <f>IFERROR(K55 / I55, "")</f>
        <v>8250</v>
      </c>
    </row>
    <row r="56" spans="2:15" x14ac:dyDescent="0.25">
      <c r="B56" s="83" t="s">
        <v>26</v>
      </c>
      <c r="C56" s="84">
        <f t="shared" ref="C56:K56" si="20">C47 - $E47 * C$58</f>
        <v>0</v>
      </c>
      <c r="D56" s="85">
        <f t="shared" si="20"/>
        <v>0</v>
      </c>
      <c r="E56" s="85">
        <f t="shared" si="20"/>
        <v>0</v>
      </c>
      <c r="F56" s="85">
        <f t="shared" si="20"/>
        <v>0</v>
      </c>
      <c r="G56" s="85">
        <f t="shared" si="20"/>
        <v>0</v>
      </c>
      <c r="H56" s="85">
        <f t="shared" si="20"/>
        <v>1</v>
      </c>
      <c r="I56" s="71">
        <f t="shared" si="20"/>
        <v>0.2</v>
      </c>
      <c r="J56" s="114">
        <f t="shared" si="20"/>
        <v>0.3</v>
      </c>
      <c r="K56" s="115">
        <f t="shared" si="20"/>
        <v>3100</v>
      </c>
      <c r="M56" s="89" t="str">
        <f t="shared" ca="1" si="18"/>
        <v>=K47 - $E47 * K$58</v>
      </c>
      <c r="O56" s="51">
        <f>IFERROR(K56 / I56, "")</f>
        <v>15500</v>
      </c>
    </row>
    <row r="57" spans="2:15" x14ac:dyDescent="0.25">
      <c r="B57" s="83" t="s">
        <v>18</v>
      </c>
      <c r="C57" s="84">
        <f t="shared" ref="C57:K57" si="21">C48 - $E48 * C$58</f>
        <v>0</v>
      </c>
      <c r="D57" s="85">
        <f t="shared" si="21"/>
        <v>1</v>
      </c>
      <c r="E57" s="85">
        <f t="shared" si="21"/>
        <v>0</v>
      </c>
      <c r="F57" s="85">
        <f t="shared" si="21"/>
        <v>0</v>
      </c>
      <c r="G57" s="85">
        <f t="shared" si="21"/>
        <v>0</v>
      </c>
      <c r="H57" s="85">
        <f t="shared" si="21"/>
        <v>0</v>
      </c>
      <c r="I57" s="71">
        <f t="shared" si="21"/>
        <v>1</v>
      </c>
      <c r="J57" s="114">
        <f t="shared" si="21"/>
        <v>0</v>
      </c>
      <c r="K57" s="115">
        <f t="shared" si="21"/>
        <v>9000</v>
      </c>
      <c r="M57" s="89" t="str">
        <f t="shared" ca="1" si="18"/>
        <v>=K48 - $E48 * K$58</v>
      </c>
      <c r="O57" s="51">
        <f>IFERROR(K57 / I57, "")</f>
        <v>9000</v>
      </c>
    </row>
    <row r="58" spans="2:15" x14ac:dyDescent="0.25">
      <c r="B58" s="83" t="s">
        <v>19</v>
      </c>
      <c r="C58" s="84">
        <v>0</v>
      </c>
      <c r="D58" s="85">
        <v>0</v>
      </c>
      <c r="E58" s="85">
        <v>1</v>
      </c>
      <c r="F58" s="85">
        <v>0</v>
      </c>
      <c r="G58" s="85">
        <v>0</v>
      </c>
      <c r="H58" s="85">
        <v>0</v>
      </c>
      <c r="I58" s="71">
        <v>0</v>
      </c>
      <c r="J58" s="116">
        <v>1</v>
      </c>
      <c r="K58" s="117">
        <v>6000</v>
      </c>
      <c r="M58" s="89" t="str">
        <f t="shared" ca="1" si="18"/>
        <v/>
      </c>
      <c r="O58" s="51" t="str">
        <f>IFERROR(K58 / I58, "")</f>
        <v/>
      </c>
    </row>
    <row r="59" spans="2:15" x14ac:dyDescent="0.25">
      <c r="B59" s="46" t="s">
        <v>23</v>
      </c>
      <c r="C59" s="68">
        <f t="shared" ref="C59:K59" si="22">C50 - $E50 * C$58</f>
        <v>1</v>
      </c>
      <c r="D59" s="68">
        <f t="shared" si="22"/>
        <v>0</v>
      </c>
      <c r="E59" s="68">
        <f t="shared" si="22"/>
        <v>0</v>
      </c>
      <c r="F59" s="68">
        <f t="shared" si="22"/>
        <v>0</v>
      </c>
      <c r="G59" s="68">
        <f t="shared" si="22"/>
        <v>0</v>
      </c>
      <c r="H59" s="68">
        <f t="shared" si="22"/>
        <v>0</v>
      </c>
      <c r="I59" s="68">
        <f t="shared" si="22"/>
        <v>20</v>
      </c>
      <c r="J59" s="68">
        <f t="shared" si="22"/>
        <v>15</v>
      </c>
      <c r="K59" s="107">
        <f t="shared" si="22"/>
        <v>270000</v>
      </c>
      <c r="M59" s="89" t="str">
        <f t="shared" ca="1" si="18"/>
        <v>=K50 - $E50 * K$58</v>
      </c>
    </row>
    <row r="61" spans="2:15" x14ac:dyDescent="0.25">
      <c r="B61" s="130" t="s">
        <v>69</v>
      </c>
      <c r="C61" s="9"/>
      <c r="D61" s="9"/>
      <c r="E61" s="9"/>
      <c r="F61" s="9"/>
      <c r="G61" s="9"/>
      <c r="H61" s="9"/>
      <c r="I61" s="9"/>
      <c r="J61" s="9"/>
      <c r="K61" s="9"/>
    </row>
    <row r="62" spans="2:15" x14ac:dyDescent="0.25">
      <c r="B62" s="131"/>
      <c r="C62" s="8"/>
      <c r="D62" s="8"/>
      <c r="E62" s="8"/>
      <c r="F62" s="8"/>
      <c r="G62" s="8"/>
      <c r="H62" s="8"/>
      <c r="I62" s="8"/>
      <c r="J62" s="8"/>
      <c r="K62" s="8"/>
    </row>
    <row r="63" spans="2:15" x14ac:dyDescent="0.25">
      <c r="B63" s="88" t="s">
        <v>60</v>
      </c>
    </row>
    <row r="64" spans="2:15" x14ac:dyDescent="0.25">
      <c r="B64" s="104" t="s">
        <v>55</v>
      </c>
      <c r="C64" s="104" t="s">
        <v>23</v>
      </c>
      <c r="D64" s="104" t="s">
        <v>18</v>
      </c>
      <c r="E64" s="104" t="s">
        <v>19</v>
      </c>
      <c r="F64" s="104" t="s">
        <v>24</v>
      </c>
      <c r="G64" s="104" t="s">
        <v>25</v>
      </c>
      <c r="H64" s="104" t="s">
        <v>26</v>
      </c>
      <c r="I64" s="104" t="s">
        <v>27</v>
      </c>
      <c r="J64" s="106" t="s">
        <v>28</v>
      </c>
      <c r="K64" s="105" t="s">
        <v>17</v>
      </c>
      <c r="M64" s="97" t="s">
        <v>51</v>
      </c>
      <c r="O64" s="104" t="s">
        <v>1</v>
      </c>
    </row>
    <row r="65" spans="2:15" x14ac:dyDescent="0.25">
      <c r="B65" s="125" t="s">
        <v>24</v>
      </c>
      <c r="C65" s="120">
        <f t="shared" ref="C65:H65" si="23">C54 - $I54 * C$66</f>
        <v>0</v>
      </c>
      <c r="D65" s="74">
        <f t="shared" si="23"/>
        <v>0</v>
      </c>
      <c r="E65" s="74">
        <f t="shared" si="23"/>
        <v>0</v>
      </c>
      <c r="F65" s="74">
        <f t="shared" si="23"/>
        <v>1</v>
      </c>
      <c r="G65" s="74">
        <f t="shared" si="23"/>
        <v>-0.75</v>
      </c>
      <c r="H65" s="74">
        <f t="shared" si="23"/>
        <v>0</v>
      </c>
      <c r="I65" s="74">
        <f>I54 - $I54 * I$66</f>
        <v>0</v>
      </c>
      <c r="J65" s="124">
        <f t="shared" ref="J65:K65" si="24">J54 - $I54 * J$66</f>
        <v>0.25</v>
      </c>
      <c r="K65" s="122">
        <f t="shared" si="24"/>
        <v>625</v>
      </c>
      <c r="M65" s="89" t="str">
        <f t="shared" ref="M65:M70" ca="1" si="25">IFERROR(_xlfn.FORMULATEXT(K65), "")</f>
        <v>=K54 - $I54 * K$66</v>
      </c>
      <c r="O65" s="109">
        <f>IFERROR(K65 / J65, "")</f>
        <v>2500</v>
      </c>
    </row>
    <row r="66" spans="2:15" x14ac:dyDescent="0.25">
      <c r="B66" s="81" t="s">
        <v>27</v>
      </c>
      <c r="C66" s="82">
        <f t="shared" ref="C66:H66" si="26">C55 / $I55</f>
        <v>0</v>
      </c>
      <c r="D66" s="79">
        <f t="shared" si="26"/>
        <v>0</v>
      </c>
      <c r="E66" s="79">
        <f t="shared" si="26"/>
        <v>0</v>
      </c>
      <c r="F66" s="79">
        <f t="shared" si="26"/>
        <v>0</v>
      </c>
      <c r="G66" s="79">
        <f t="shared" si="26"/>
        <v>2.5</v>
      </c>
      <c r="H66" s="79">
        <f t="shared" si="26"/>
        <v>0</v>
      </c>
      <c r="I66" s="79">
        <f>I55 / $I55</f>
        <v>1</v>
      </c>
      <c r="J66" s="71">
        <f t="shared" ref="J66:K66" si="27">J55 / $I55</f>
        <v>0.5</v>
      </c>
      <c r="K66" s="113">
        <f t="shared" si="27"/>
        <v>8250</v>
      </c>
      <c r="M66" s="89" t="str">
        <f t="shared" ca="1" si="25"/>
        <v>=K55 / $I55</v>
      </c>
      <c r="O66" s="119">
        <f>IFERROR(K66 / J66, "")</f>
        <v>16500</v>
      </c>
    </row>
    <row r="67" spans="2:15" x14ac:dyDescent="0.25">
      <c r="B67" s="83" t="s">
        <v>26</v>
      </c>
      <c r="C67" s="84">
        <f t="shared" ref="C67:K67" si="28">C56 - $I56 * C$66</f>
        <v>0</v>
      </c>
      <c r="D67" s="85">
        <f t="shared" si="28"/>
        <v>0</v>
      </c>
      <c r="E67" s="85">
        <f t="shared" si="28"/>
        <v>0</v>
      </c>
      <c r="F67" s="85">
        <f t="shared" si="28"/>
        <v>0</v>
      </c>
      <c r="G67" s="85">
        <f t="shared" si="28"/>
        <v>-0.5</v>
      </c>
      <c r="H67" s="85">
        <f t="shared" si="28"/>
        <v>1</v>
      </c>
      <c r="I67" s="85">
        <f t="shared" si="28"/>
        <v>0</v>
      </c>
      <c r="J67" s="71">
        <f t="shared" si="28"/>
        <v>0.19999999999999998</v>
      </c>
      <c r="K67" s="115">
        <f t="shared" si="28"/>
        <v>1450</v>
      </c>
      <c r="M67" s="89" t="str">
        <f t="shared" ca="1" si="25"/>
        <v>=K56 - $I56 * K$66</v>
      </c>
      <c r="O67" s="51">
        <f>IFERROR(K67 / J67, "")</f>
        <v>7250.0000000000009</v>
      </c>
    </row>
    <row r="68" spans="2:15" x14ac:dyDescent="0.25">
      <c r="B68" s="83" t="s">
        <v>18</v>
      </c>
      <c r="C68" s="84">
        <f t="shared" ref="C68:K68" si="29">C57 - $I57 * C$66</f>
        <v>0</v>
      </c>
      <c r="D68" s="85">
        <f t="shared" si="29"/>
        <v>1</v>
      </c>
      <c r="E68" s="85">
        <f t="shared" si="29"/>
        <v>0</v>
      </c>
      <c r="F68" s="85">
        <f t="shared" si="29"/>
        <v>0</v>
      </c>
      <c r="G68" s="85">
        <f t="shared" si="29"/>
        <v>-2.5</v>
      </c>
      <c r="H68" s="85">
        <f t="shared" si="29"/>
        <v>0</v>
      </c>
      <c r="I68" s="85">
        <f t="shared" si="29"/>
        <v>0</v>
      </c>
      <c r="J68" s="71">
        <f t="shared" si="29"/>
        <v>-0.5</v>
      </c>
      <c r="K68" s="115">
        <f t="shared" si="29"/>
        <v>750</v>
      </c>
      <c r="M68" s="89" t="str">
        <f t="shared" ca="1" si="25"/>
        <v>=K57 - $I57 * K$66</v>
      </c>
      <c r="O68" s="51"/>
    </row>
    <row r="69" spans="2:15" x14ac:dyDescent="0.25">
      <c r="B69" s="83" t="s">
        <v>19</v>
      </c>
      <c r="C69" s="84">
        <f t="shared" ref="C69:K69" si="30">C58 - $I58 * C$66</f>
        <v>0</v>
      </c>
      <c r="D69" s="85">
        <f t="shared" si="30"/>
        <v>0</v>
      </c>
      <c r="E69" s="85">
        <f t="shared" si="30"/>
        <v>1</v>
      </c>
      <c r="F69" s="85">
        <f t="shared" si="30"/>
        <v>0</v>
      </c>
      <c r="G69" s="85">
        <f t="shared" si="30"/>
        <v>0</v>
      </c>
      <c r="H69" s="85">
        <f t="shared" si="30"/>
        <v>0</v>
      </c>
      <c r="I69" s="85">
        <f t="shared" si="30"/>
        <v>0</v>
      </c>
      <c r="J69" s="71">
        <f t="shared" si="30"/>
        <v>1</v>
      </c>
      <c r="K69" s="117">
        <f t="shared" si="30"/>
        <v>6000</v>
      </c>
      <c r="M69" s="89" t="str">
        <f t="shared" ca="1" si="25"/>
        <v>=K58 - $I58 * K$66</v>
      </c>
      <c r="O69" s="51">
        <f>IFERROR(K69 / J69, "")</f>
        <v>6000</v>
      </c>
    </row>
    <row r="70" spans="2:15" x14ac:dyDescent="0.25">
      <c r="B70" s="46" t="s">
        <v>23</v>
      </c>
      <c r="C70" s="68">
        <f t="shared" ref="C70:K70" si="31">C59 - $I59 * C$66</f>
        <v>1</v>
      </c>
      <c r="D70" s="68">
        <f t="shared" si="31"/>
        <v>0</v>
      </c>
      <c r="E70" s="68">
        <f t="shared" si="31"/>
        <v>0</v>
      </c>
      <c r="F70" s="68">
        <f t="shared" si="31"/>
        <v>0</v>
      </c>
      <c r="G70" s="68">
        <f t="shared" si="31"/>
        <v>-50</v>
      </c>
      <c r="H70" s="68">
        <f t="shared" si="31"/>
        <v>0</v>
      </c>
      <c r="I70" s="68">
        <f t="shared" si="31"/>
        <v>0</v>
      </c>
      <c r="J70" s="68">
        <f t="shared" si="31"/>
        <v>5</v>
      </c>
      <c r="K70" s="107">
        <f t="shared" si="31"/>
        <v>105000</v>
      </c>
      <c r="M70" s="89" t="str">
        <f t="shared" ca="1" si="25"/>
        <v>=K59 - $I59 * K$66</v>
      </c>
    </row>
    <row r="72" spans="2:15" x14ac:dyDescent="0.25">
      <c r="B72" s="88" t="s">
        <v>61</v>
      </c>
    </row>
    <row r="73" spans="2:15" x14ac:dyDescent="0.25">
      <c r="B73" s="104" t="s">
        <v>55</v>
      </c>
      <c r="C73" s="104" t="s">
        <v>23</v>
      </c>
      <c r="D73" s="104" t="s">
        <v>18</v>
      </c>
      <c r="E73" s="104" t="s">
        <v>19</v>
      </c>
      <c r="F73" s="104" t="s">
        <v>24</v>
      </c>
      <c r="G73" s="104" t="s">
        <v>25</v>
      </c>
      <c r="H73" s="104" t="s">
        <v>26</v>
      </c>
      <c r="I73" s="104" t="s">
        <v>27</v>
      </c>
      <c r="J73" s="106" t="s">
        <v>28</v>
      </c>
      <c r="K73" s="105" t="s">
        <v>17</v>
      </c>
      <c r="M73" s="97" t="s">
        <v>51</v>
      </c>
    </row>
    <row r="74" spans="2:15" x14ac:dyDescent="0.25">
      <c r="B74" s="81" t="s">
        <v>28</v>
      </c>
      <c r="C74" s="82">
        <f t="shared" ref="C74:I74" si="32">C65 / $J$65</f>
        <v>0</v>
      </c>
      <c r="D74" s="79">
        <f t="shared" si="32"/>
        <v>0</v>
      </c>
      <c r="E74" s="79">
        <f t="shared" si="32"/>
        <v>0</v>
      </c>
      <c r="F74" s="79">
        <f t="shared" si="32"/>
        <v>4</v>
      </c>
      <c r="G74" s="79">
        <f t="shared" si="32"/>
        <v>-3</v>
      </c>
      <c r="H74" s="79">
        <f t="shared" si="32"/>
        <v>0</v>
      </c>
      <c r="I74" s="79">
        <f t="shared" si="32"/>
        <v>0</v>
      </c>
      <c r="J74" s="79">
        <f>J65 / $J$65</f>
        <v>1</v>
      </c>
      <c r="K74" s="113">
        <f t="shared" ref="K74" si="33">K65 / $J$65</f>
        <v>2500</v>
      </c>
      <c r="M74" s="89" t="str">
        <f t="shared" ref="M74:M79" ca="1" si="34">IFERROR(_xlfn.FORMULATEXT(K74), "")</f>
        <v>=K65 / $J$65</v>
      </c>
    </row>
    <row r="75" spans="2:15" x14ac:dyDescent="0.25">
      <c r="B75" s="81" t="s">
        <v>27</v>
      </c>
      <c r="C75" s="82">
        <f t="shared" ref="C75:I75" si="35">C66 - $J66 * C$74</f>
        <v>0</v>
      </c>
      <c r="D75" s="79">
        <f t="shared" si="35"/>
        <v>0</v>
      </c>
      <c r="E75" s="79">
        <f t="shared" si="35"/>
        <v>0</v>
      </c>
      <c r="F75" s="79">
        <f t="shared" si="35"/>
        <v>-2</v>
      </c>
      <c r="G75" s="79">
        <f t="shared" si="35"/>
        <v>4</v>
      </c>
      <c r="H75" s="79">
        <f t="shared" si="35"/>
        <v>0</v>
      </c>
      <c r="I75" s="79">
        <f t="shared" si="35"/>
        <v>1</v>
      </c>
      <c r="J75" s="85">
        <f>J66 - $J66 * J$74</f>
        <v>0</v>
      </c>
      <c r="K75" s="113">
        <f t="shared" ref="K75" si="36">K66 - $J66 * K$74</f>
        <v>7000</v>
      </c>
      <c r="M75" s="89" t="str">
        <f t="shared" ca="1" si="34"/>
        <v>=K66 - $J66 * K$74</v>
      </c>
    </row>
    <row r="76" spans="2:15" x14ac:dyDescent="0.25">
      <c r="B76" s="83" t="s">
        <v>26</v>
      </c>
      <c r="C76" s="84">
        <f t="shared" ref="C76:K76" si="37">C67 - $J67 * C$74</f>
        <v>0</v>
      </c>
      <c r="D76" s="85">
        <f t="shared" si="37"/>
        <v>0</v>
      </c>
      <c r="E76" s="85">
        <f t="shared" si="37"/>
        <v>0</v>
      </c>
      <c r="F76" s="85">
        <f t="shared" si="37"/>
        <v>-0.79999999999999993</v>
      </c>
      <c r="G76" s="85">
        <f t="shared" si="37"/>
        <v>9.9999999999999978E-2</v>
      </c>
      <c r="H76" s="85">
        <f t="shared" si="37"/>
        <v>1</v>
      </c>
      <c r="I76" s="85">
        <f t="shared" si="37"/>
        <v>0</v>
      </c>
      <c r="J76" s="85">
        <f t="shared" si="37"/>
        <v>0</v>
      </c>
      <c r="K76" s="115">
        <f t="shared" si="37"/>
        <v>950</v>
      </c>
      <c r="M76" s="89" t="str">
        <f t="shared" ca="1" si="34"/>
        <v>=K67 - $J67 * K$74</v>
      </c>
    </row>
    <row r="77" spans="2:15" x14ac:dyDescent="0.25">
      <c r="B77" s="92" t="s">
        <v>18</v>
      </c>
      <c r="C77" s="84">
        <f t="shared" ref="C77:K77" si="38">C68 - $J68 * C$74</f>
        <v>0</v>
      </c>
      <c r="D77" s="93">
        <f t="shared" si="38"/>
        <v>1</v>
      </c>
      <c r="E77" s="85">
        <f t="shared" si="38"/>
        <v>0</v>
      </c>
      <c r="F77" s="85">
        <f t="shared" si="38"/>
        <v>2</v>
      </c>
      <c r="G77" s="85">
        <f t="shared" si="38"/>
        <v>-4</v>
      </c>
      <c r="H77" s="85">
        <f t="shared" si="38"/>
        <v>0</v>
      </c>
      <c r="I77" s="85">
        <f t="shared" si="38"/>
        <v>0</v>
      </c>
      <c r="J77" s="85">
        <f t="shared" si="38"/>
        <v>0</v>
      </c>
      <c r="K77" s="115">
        <f t="shared" si="38"/>
        <v>2000</v>
      </c>
      <c r="M77" s="89" t="str">
        <f t="shared" ca="1" si="34"/>
        <v>=K68 - $J68 * K$74</v>
      </c>
    </row>
    <row r="78" spans="2:15" x14ac:dyDescent="0.25">
      <c r="B78" s="92" t="s">
        <v>19</v>
      </c>
      <c r="C78" s="84">
        <f t="shared" ref="C78:K78" si="39">C69 - $J69 * C$74</f>
        <v>0</v>
      </c>
      <c r="D78" s="85">
        <f t="shared" si="39"/>
        <v>0</v>
      </c>
      <c r="E78" s="93">
        <f t="shared" si="39"/>
        <v>1</v>
      </c>
      <c r="F78" s="85">
        <f t="shared" si="39"/>
        <v>-4</v>
      </c>
      <c r="G78" s="85">
        <f t="shared" si="39"/>
        <v>3</v>
      </c>
      <c r="H78" s="85">
        <f t="shared" si="39"/>
        <v>0</v>
      </c>
      <c r="I78" s="85">
        <f t="shared" si="39"/>
        <v>0</v>
      </c>
      <c r="J78" s="85">
        <f t="shared" si="39"/>
        <v>0</v>
      </c>
      <c r="K78" s="117">
        <f t="shared" si="39"/>
        <v>3500</v>
      </c>
      <c r="M78" s="89" t="str">
        <f t="shared" ca="1" si="34"/>
        <v>=K69 - $J69 * K$74</v>
      </c>
    </row>
    <row r="79" spans="2:15" x14ac:dyDescent="0.25">
      <c r="B79" s="46" t="s">
        <v>23</v>
      </c>
      <c r="C79" s="68">
        <f t="shared" ref="C79:K79" si="40">C70 - $J70 * C$74</f>
        <v>1</v>
      </c>
      <c r="D79" s="68">
        <f t="shared" si="40"/>
        <v>0</v>
      </c>
      <c r="E79" s="68">
        <f t="shared" si="40"/>
        <v>0</v>
      </c>
      <c r="F79" s="68">
        <f t="shared" si="40"/>
        <v>-20</v>
      </c>
      <c r="G79" s="68">
        <f t="shared" si="40"/>
        <v>-35</v>
      </c>
      <c r="H79" s="68">
        <f t="shared" si="40"/>
        <v>0</v>
      </c>
      <c r="I79" s="68">
        <f t="shared" si="40"/>
        <v>0</v>
      </c>
      <c r="J79" s="68">
        <f t="shared" si="40"/>
        <v>0</v>
      </c>
      <c r="K79" s="107">
        <f t="shared" si="40"/>
        <v>92500</v>
      </c>
      <c r="M79" s="89" t="str">
        <f t="shared" ca="1" si="34"/>
        <v>=K70 - $J70 * K$74</v>
      </c>
    </row>
    <row r="81" spans="2:5" x14ac:dyDescent="0.25">
      <c r="B81" s="129" t="s">
        <v>62</v>
      </c>
    </row>
    <row r="82" spans="2:5" x14ac:dyDescent="0.25">
      <c r="B82" s="128" t="s">
        <v>70</v>
      </c>
    </row>
    <row r="83" spans="2:5" x14ac:dyDescent="0.25">
      <c r="B83" s="90" t="s">
        <v>63</v>
      </c>
      <c r="D83" s="127">
        <f>K79</f>
        <v>92500</v>
      </c>
      <c r="E83" t="str">
        <f ca="1">_xlfn.FORMULATEXT(D83)</f>
        <v>=K79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D8ED-0FC1-498A-AA6A-714B97FD11C0}">
  <dimension ref="B2:R64"/>
  <sheetViews>
    <sheetView showGridLines="0" zoomScale="115" zoomScaleNormal="115" workbookViewId="0"/>
  </sheetViews>
  <sheetFormatPr defaultRowHeight="15" x14ac:dyDescent="0.25"/>
  <cols>
    <col min="1" max="1" width="2.7109375" style="2" customWidth="1"/>
    <col min="2" max="2" width="6.7109375" style="1" bestFit="1" customWidth="1"/>
    <col min="3" max="3" width="6.7109375" style="1" customWidth="1"/>
    <col min="4" max="4" width="13" style="152" customWidth="1"/>
    <col min="5" max="5" width="13" style="152" bestFit="1" customWidth="1"/>
    <col min="6" max="11" width="10.140625" style="152" customWidth="1"/>
    <col min="12" max="13" width="8.7109375" style="152" customWidth="1"/>
    <col min="14" max="14" width="12.5703125" style="10" bestFit="1" customWidth="1"/>
    <col min="15" max="15" width="2.7109375" style="88" customWidth="1"/>
    <col min="16" max="16" width="18.42578125" style="89" bestFit="1" customWidth="1"/>
    <col min="17" max="17" width="2.7109375" customWidth="1"/>
    <col min="18" max="18" width="12.28515625" style="10" bestFit="1" customWidth="1"/>
    <col min="19" max="19" width="9.140625" style="2" customWidth="1"/>
    <col min="20" max="16384" width="9.140625" style="2"/>
  </cols>
  <sheetData>
    <row r="2" spans="2:18" ht="18.75" x14ac:dyDescent="0.3">
      <c r="B2" s="11" t="s">
        <v>91</v>
      </c>
      <c r="C2" s="11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1"/>
      <c r="O2" s="11"/>
      <c r="P2" s="11"/>
      <c r="Q2" s="11"/>
      <c r="R2" s="140"/>
    </row>
    <row r="3" spans="2:18" customFormat="1" x14ac:dyDescent="0.25">
      <c r="D3" s="151"/>
      <c r="E3" s="151"/>
      <c r="F3" s="151"/>
      <c r="G3" s="151"/>
      <c r="H3" s="151"/>
      <c r="I3" s="151"/>
      <c r="J3" s="151"/>
      <c r="K3" s="151"/>
      <c r="L3" s="151"/>
      <c r="M3" s="151"/>
      <c r="O3" s="88"/>
      <c r="P3" s="89"/>
      <c r="R3" s="87"/>
    </row>
    <row r="4" spans="2:18" x14ac:dyDescent="0.25">
      <c r="B4" s="141" t="s">
        <v>80</v>
      </c>
      <c r="C4" s="6"/>
    </row>
    <row r="5" spans="2:18" x14ac:dyDescent="0.25">
      <c r="B5" s="104" t="s">
        <v>0</v>
      </c>
      <c r="C5" s="104" t="s">
        <v>23</v>
      </c>
      <c r="D5" s="153" t="s">
        <v>9</v>
      </c>
      <c r="E5" s="153" t="s">
        <v>10</v>
      </c>
      <c r="F5" s="153" t="s">
        <v>11</v>
      </c>
      <c r="G5" s="153" t="s">
        <v>12</v>
      </c>
      <c r="H5" s="153" t="s">
        <v>13</v>
      </c>
      <c r="I5" s="153" t="s">
        <v>2</v>
      </c>
      <c r="J5" s="153" t="s">
        <v>3</v>
      </c>
      <c r="K5" s="163" t="s">
        <v>4</v>
      </c>
      <c r="L5" s="153" t="s">
        <v>5</v>
      </c>
      <c r="M5" s="153" t="s">
        <v>6</v>
      </c>
      <c r="N5" s="104" t="s">
        <v>17</v>
      </c>
      <c r="P5" s="97"/>
      <c r="R5" s="148" t="s">
        <v>1</v>
      </c>
    </row>
    <row r="6" spans="2:18" x14ac:dyDescent="0.25">
      <c r="B6" s="142" t="s">
        <v>4</v>
      </c>
      <c r="C6" s="79">
        <v>0</v>
      </c>
      <c r="D6" s="154">
        <v>0.3</v>
      </c>
      <c r="E6" s="155">
        <v>0.4</v>
      </c>
      <c r="F6" s="154">
        <v>-1</v>
      </c>
      <c r="G6" s="154">
        <v>0</v>
      </c>
      <c r="H6" s="154">
        <v>0</v>
      </c>
      <c r="I6" s="154">
        <v>0</v>
      </c>
      <c r="J6" s="156">
        <v>0</v>
      </c>
      <c r="K6" s="164">
        <v>1</v>
      </c>
      <c r="L6" s="154">
        <v>0</v>
      </c>
      <c r="M6" s="154">
        <v>0</v>
      </c>
      <c r="N6" s="79">
        <v>2000</v>
      </c>
      <c r="P6" s="89" t="str">
        <f t="shared" ref="P6:P10" ca="1" si="0">IFERROR(_xlfn.FORMULATEXT(N6), "")</f>
        <v/>
      </c>
      <c r="R6" s="147">
        <f t="shared" ref="R6:R10" si="1">IFERROR(N6 / E6, "")</f>
        <v>5000</v>
      </c>
    </row>
    <row r="7" spans="2:18" x14ac:dyDescent="0.25">
      <c r="B7" s="142" t="s">
        <v>5</v>
      </c>
      <c r="C7" s="79">
        <v>0</v>
      </c>
      <c r="D7" s="154">
        <v>0.4</v>
      </c>
      <c r="E7" s="155">
        <v>0.2</v>
      </c>
      <c r="F7" s="154">
        <v>0</v>
      </c>
      <c r="G7" s="154">
        <v>-1</v>
      </c>
      <c r="H7" s="154">
        <v>0</v>
      </c>
      <c r="I7" s="154">
        <v>0</v>
      </c>
      <c r="J7" s="156">
        <v>0</v>
      </c>
      <c r="K7" s="164">
        <v>0</v>
      </c>
      <c r="L7" s="154">
        <v>1</v>
      </c>
      <c r="M7" s="154">
        <v>0</v>
      </c>
      <c r="N7" s="79">
        <v>1500</v>
      </c>
      <c r="P7" s="89" t="str">
        <f t="shared" ca="1" si="0"/>
        <v/>
      </c>
      <c r="R7" s="144">
        <f t="shared" si="1"/>
        <v>7500</v>
      </c>
    </row>
    <row r="8" spans="2:18" x14ac:dyDescent="0.25">
      <c r="B8" s="143" t="s">
        <v>6</v>
      </c>
      <c r="C8" s="74">
        <v>0</v>
      </c>
      <c r="D8" s="157">
        <v>0.2</v>
      </c>
      <c r="E8" s="158">
        <v>0.3</v>
      </c>
      <c r="F8" s="157">
        <v>0</v>
      </c>
      <c r="G8" s="157">
        <v>0</v>
      </c>
      <c r="H8" s="157">
        <v>-1</v>
      </c>
      <c r="I8" s="157">
        <v>0</v>
      </c>
      <c r="J8" s="159">
        <v>0</v>
      </c>
      <c r="K8" s="165">
        <v>0</v>
      </c>
      <c r="L8" s="157">
        <v>0</v>
      </c>
      <c r="M8" s="157">
        <v>1</v>
      </c>
      <c r="N8" s="74">
        <v>500</v>
      </c>
      <c r="P8" s="89" t="str">
        <f t="shared" ca="1" si="0"/>
        <v/>
      </c>
      <c r="R8" s="145">
        <f t="shared" si="1"/>
        <v>1666.6666666666667</v>
      </c>
    </row>
    <row r="9" spans="2:18" x14ac:dyDescent="0.25">
      <c r="B9" s="142" t="s">
        <v>2</v>
      </c>
      <c r="C9" s="79">
        <v>0</v>
      </c>
      <c r="D9" s="154">
        <v>1</v>
      </c>
      <c r="E9" s="155">
        <v>0</v>
      </c>
      <c r="F9" s="154">
        <v>0</v>
      </c>
      <c r="G9" s="154">
        <v>0</v>
      </c>
      <c r="H9" s="154">
        <v>0</v>
      </c>
      <c r="I9" s="154">
        <v>1</v>
      </c>
      <c r="J9" s="156">
        <v>0</v>
      </c>
      <c r="K9" s="164">
        <v>0</v>
      </c>
      <c r="L9" s="154">
        <v>0</v>
      </c>
      <c r="M9" s="154">
        <v>0</v>
      </c>
      <c r="N9" s="79">
        <v>9000</v>
      </c>
      <c r="P9" s="89" t="str">
        <f t="shared" ca="1" si="0"/>
        <v/>
      </c>
      <c r="R9" s="144" t="str">
        <f t="shared" si="1"/>
        <v/>
      </c>
    </row>
    <row r="10" spans="2:18" x14ac:dyDescent="0.25">
      <c r="B10" s="142" t="s">
        <v>3</v>
      </c>
      <c r="C10" s="79">
        <v>0</v>
      </c>
      <c r="D10" s="154">
        <v>0</v>
      </c>
      <c r="E10" s="155">
        <v>1</v>
      </c>
      <c r="F10" s="154">
        <v>0</v>
      </c>
      <c r="G10" s="154">
        <v>0</v>
      </c>
      <c r="H10" s="154">
        <v>0</v>
      </c>
      <c r="I10" s="154">
        <v>0</v>
      </c>
      <c r="J10" s="156">
        <v>1</v>
      </c>
      <c r="K10" s="164">
        <v>0</v>
      </c>
      <c r="L10" s="154">
        <v>0</v>
      </c>
      <c r="M10" s="154">
        <v>0</v>
      </c>
      <c r="N10" s="79">
        <v>6000</v>
      </c>
      <c r="P10" s="89" t="str">
        <f t="shared" ca="1" si="0"/>
        <v/>
      </c>
      <c r="R10" s="146">
        <f t="shared" si="1"/>
        <v>6000</v>
      </c>
    </row>
    <row r="11" spans="2:18" x14ac:dyDescent="0.25">
      <c r="B11" s="135" t="s">
        <v>16</v>
      </c>
      <c r="C11" s="136">
        <v>1</v>
      </c>
      <c r="D11" s="160">
        <v>0</v>
      </c>
      <c r="E11" s="160">
        <v>0</v>
      </c>
      <c r="F11" s="161">
        <v>0</v>
      </c>
      <c r="G11" s="161">
        <v>0</v>
      </c>
      <c r="H11" s="161">
        <v>0</v>
      </c>
      <c r="I11" s="161">
        <v>0</v>
      </c>
      <c r="J11" s="161">
        <v>0</v>
      </c>
      <c r="K11" s="166" t="s">
        <v>7</v>
      </c>
      <c r="L11" s="160" t="s">
        <v>7</v>
      </c>
      <c r="M11" s="160" t="s">
        <v>7</v>
      </c>
      <c r="N11" s="107">
        <v>0</v>
      </c>
      <c r="R11"/>
    </row>
    <row r="13" spans="2:18" s="3" customFormat="1" x14ac:dyDescent="0.25">
      <c r="B13" s="7"/>
      <c r="C13" s="7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39"/>
      <c r="O13" s="88"/>
      <c r="P13" s="89"/>
      <c r="Q13" s="8"/>
      <c r="R13" s="139"/>
    </row>
    <row r="14" spans="2:18" x14ac:dyDescent="0.25">
      <c r="B14" s="137" t="s">
        <v>79</v>
      </c>
      <c r="C14" s="138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39"/>
      <c r="R14" s="139"/>
    </row>
    <row r="15" spans="2:18" x14ac:dyDescent="0.25">
      <c r="B15" s="104" t="s">
        <v>0</v>
      </c>
      <c r="C15" s="104" t="s">
        <v>23</v>
      </c>
      <c r="D15" s="153" t="s">
        <v>18</v>
      </c>
      <c r="E15" s="153" t="s">
        <v>19</v>
      </c>
      <c r="F15" s="153" t="s">
        <v>20</v>
      </c>
      <c r="G15" s="153" t="s">
        <v>21</v>
      </c>
      <c r="H15" s="153" t="s">
        <v>22</v>
      </c>
      <c r="I15" s="153" t="s">
        <v>2</v>
      </c>
      <c r="J15" s="153" t="s">
        <v>3</v>
      </c>
      <c r="K15" s="163" t="s">
        <v>4</v>
      </c>
      <c r="L15" s="153" t="s">
        <v>5</v>
      </c>
      <c r="M15" s="153" t="s">
        <v>6</v>
      </c>
      <c r="N15" s="104" t="s">
        <v>17</v>
      </c>
      <c r="P15" s="97" t="s">
        <v>51</v>
      </c>
      <c r="R15" s="148" t="s">
        <v>1</v>
      </c>
    </row>
    <row r="16" spans="2:18" x14ac:dyDescent="0.25">
      <c r="B16" s="143" t="s">
        <v>4</v>
      </c>
      <c r="C16" s="74">
        <v>0</v>
      </c>
      <c r="D16" s="157">
        <f t="shared" ref="D16:L16" si="2">D6 - $E6 * D$18</f>
        <v>3.333333333333327E-2</v>
      </c>
      <c r="E16" s="157">
        <f t="shared" si="2"/>
        <v>0</v>
      </c>
      <c r="F16" s="157">
        <f t="shared" si="2"/>
        <v>-1</v>
      </c>
      <c r="G16" s="157">
        <f t="shared" si="2"/>
        <v>0</v>
      </c>
      <c r="H16" s="158">
        <f t="shared" si="2"/>
        <v>1.3333333333333335</v>
      </c>
      <c r="I16" s="157">
        <f t="shared" si="2"/>
        <v>0</v>
      </c>
      <c r="J16" s="159">
        <f t="shared" si="2"/>
        <v>0</v>
      </c>
      <c r="K16" s="165">
        <f t="shared" si="2"/>
        <v>1</v>
      </c>
      <c r="L16" s="157">
        <f t="shared" si="2"/>
        <v>0</v>
      </c>
      <c r="M16" s="157"/>
      <c r="N16" s="74">
        <f>N6 - $E6 * N$18</f>
        <v>1333.3333333333333</v>
      </c>
      <c r="P16" s="89" t="str">
        <f t="shared" ref="P16:P20" ca="1" si="3">IFERROR(_xlfn.FORMULATEXT(N16), "")</f>
        <v>=N6 - $E6 * N$18</v>
      </c>
      <c r="R16" s="147">
        <f>IFERROR(N16 / H16, "")</f>
        <v>999.99999999999989</v>
      </c>
    </row>
    <row r="17" spans="2:18" x14ac:dyDescent="0.25">
      <c r="B17" s="142" t="s">
        <v>5</v>
      </c>
      <c r="C17" s="79">
        <v>0</v>
      </c>
      <c r="D17" s="154">
        <f t="shared" ref="D17:L17" si="4">D7 - $E7 * D$18</f>
        <v>0.26666666666666666</v>
      </c>
      <c r="E17" s="154">
        <f t="shared" si="4"/>
        <v>0</v>
      </c>
      <c r="F17" s="154">
        <f t="shared" si="4"/>
        <v>0</v>
      </c>
      <c r="G17" s="154">
        <f t="shared" si="4"/>
        <v>-1</v>
      </c>
      <c r="H17" s="155">
        <f t="shared" si="4"/>
        <v>0.66666666666666674</v>
      </c>
      <c r="I17" s="154">
        <f t="shared" si="4"/>
        <v>0</v>
      </c>
      <c r="J17" s="156">
        <f t="shared" si="4"/>
        <v>0</v>
      </c>
      <c r="K17" s="164">
        <f t="shared" si="4"/>
        <v>0</v>
      </c>
      <c r="L17" s="154">
        <f t="shared" si="4"/>
        <v>1</v>
      </c>
      <c r="M17" s="154"/>
      <c r="N17" s="79">
        <f>N7 - $E7 * N$18</f>
        <v>1166.6666666666665</v>
      </c>
      <c r="P17" s="89" t="str">
        <f t="shared" ca="1" si="3"/>
        <v>=N7 - $E7 * N$18</v>
      </c>
      <c r="R17" s="144">
        <f t="shared" ref="R17:R20" si="5">IFERROR(N17 / H17, "")</f>
        <v>1749.9999999999995</v>
      </c>
    </row>
    <row r="18" spans="2:18" x14ac:dyDescent="0.25">
      <c r="B18" s="142" t="s">
        <v>19</v>
      </c>
      <c r="C18" s="79">
        <v>0</v>
      </c>
      <c r="D18" s="154">
        <f t="shared" ref="D18" si="6">D8 / $E8</f>
        <v>0.66666666666666674</v>
      </c>
      <c r="E18" s="154">
        <f>E8 / $E8</f>
        <v>1</v>
      </c>
      <c r="F18" s="154">
        <f t="shared" ref="F18:L18" si="7">F8 / $E8</f>
        <v>0</v>
      </c>
      <c r="G18" s="154">
        <f t="shared" si="7"/>
        <v>0</v>
      </c>
      <c r="H18" s="155">
        <f t="shared" si="7"/>
        <v>-3.3333333333333335</v>
      </c>
      <c r="I18" s="154">
        <f t="shared" si="7"/>
        <v>0</v>
      </c>
      <c r="J18" s="156">
        <f t="shared" si="7"/>
        <v>0</v>
      </c>
      <c r="K18" s="164">
        <f t="shared" si="7"/>
        <v>0</v>
      </c>
      <c r="L18" s="154">
        <f t="shared" si="7"/>
        <v>0</v>
      </c>
      <c r="M18" s="154"/>
      <c r="N18" s="79">
        <f t="shared" ref="N18" si="8">N8 / $E8</f>
        <v>1666.6666666666667</v>
      </c>
      <c r="P18" s="89" t="str">
        <f t="shared" ca="1" si="3"/>
        <v>=N8 / $E8</v>
      </c>
      <c r="R18" s="145"/>
    </row>
    <row r="19" spans="2:18" x14ac:dyDescent="0.25">
      <c r="B19" s="142" t="s">
        <v>2</v>
      </c>
      <c r="C19"/>
      <c r="D19" s="154">
        <f t="shared" ref="D19:L19" si="9">D9 - $E9 * D$18</f>
        <v>1</v>
      </c>
      <c r="E19" s="154">
        <f t="shared" si="9"/>
        <v>0</v>
      </c>
      <c r="F19" s="154">
        <f t="shared" si="9"/>
        <v>0</v>
      </c>
      <c r="G19" s="154">
        <f t="shared" si="9"/>
        <v>0</v>
      </c>
      <c r="H19" s="155">
        <f t="shared" si="9"/>
        <v>0</v>
      </c>
      <c r="I19" s="154">
        <f t="shared" si="9"/>
        <v>1</v>
      </c>
      <c r="J19" s="156">
        <f t="shared" si="9"/>
        <v>0</v>
      </c>
      <c r="K19" s="164">
        <f t="shared" si="9"/>
        <v>0</v>
      </c>
      <c r="L19" s="154">
        <f t="shared" si="9"/>
        <v>0</v>
      </c>
      <c r="M19" s="154"/>
      <c r="N19" s="79">
        <f>N9 - $E9 * N$18</f>
        <v>9000</v>
      </c>
      <c r="P19" s="89" t="str">
        <f t="shared" ca="1" si="3"/>
        <v>=N9 - $E9 * N$18</v>
      </c>
      <c r="R19" s="144" t="str">
        <f t="shared" si="5"/>
        <v/>
      </c>
    </row>
    <row r="20" spans="2:18" x14ac:dyDescent="0.25">
      <c r="B20" s="142" t="s">
        <v>3</v>
      </c>
      <c r="C20" s="79">
        <v>0</v>
      </c>
      <c r="D20" s="154">
        <f t="shared" ref="D20:L20" si="10">D10 - $E10 * D$18</f>
        <v>-0.66666666666666674</v>
      </c>
      <c r="E20" s="154">
        <f t="shared" si="10"/>
        <v>0</v>
      </c>
      <c r="F20" s="154">
        <f t="shared" si="10"/>
        <v>0</v>
      </c>
      <c r="G20" s="154">
        <f t="shared" si="10"/>
        <v>0</v>
      </c>
      <c r="H20" s="155">
        <f t="shared" si="10"/>
        <v>3.3333333333333335</v>
      </c>
      <c r="I20" s="154">
        <f t="shared" si="10"/>
        <v>0</v>
      </c>
      <c r="J20" s="156">
        <f t="shared" si="10"/>
        <v>1</v>
      </c>
      <c r="K20" s="164">
        <f t="shared" si="10"/>
        <v>0</v>
      </c>
      <c r="L20" s="154">
        <f t="shared" si="10"/>
        <v>0</v>
      </c>
      <c r="M20" s="154"/>
      <c r="N20" s="79">
        <f>N10 - $E10 * N$18</f>
        <v>4333.333333333333</v>
      </c>
      <c r="P20" s="89" t="str">
        <f t="shared" ca="1" si="3"/>
        <v>=N10 - $E10 * N$18</v>
      </c>
      <c r="R20" s="146">
        <f t="shared" si="5"/>
        <v>1299.9999999999998</v>
      </c>
    </row>
    <row r="21" spans="2:18" x14ac:dyDescent="0.25">
      <c r="B21" s="135" t="s">
        <v>16</v>
      </c>
      <c r="C21" s="136">
        <v>1</v>
      </c>
      <c r="D21" s="160" t="s">
        <v>73</v>
      </c>
      <c r="E21" s="160">
        <v>15</v>
      </c>
      <c r="F21" s="161" t="s">
        <v>8</v>
      </c>
      <c r="G21" s="161" t="s">
        <v>8</v>
      </c>
      <c r="H21" s="161" t="s">
        <v>14</v>
      </c>
      <c r="I21" s="161">
        <v>0</v>
      </c>
      <c r="J21" s="161">
        <v>0</v>
      </c>
      <c r="K21" s="166" t="s">
        <v>7</v>
      </c>
      <c r="L21" s="160" t="s">
        <v>7</v>
      </c>
      <c r="M21" s="160"/>
      <c r="N21" s="107">
        <f>N11 - $E11 * N$18</f>
        <v>0</v>
      </c>
      <c r="R21"/>
    </row>
    <row r="22" spans="2:18" customFormat="1" x14ac:dyDescent="0.25">
      <c r="D22" s="151"/>
      <c r="E22" s="151"/>
      <c r="F22" s="151"/>
      <c r="G22" s="151"/>
      <c r="H22" s="151"/>
      <c r="I22" s="151"/>
      <c r="J22" s="151"/>
      <c r="K22" s="151"/>
      <c r="L22" s="151"/>
      <c r="M22" s="151"/>
    </row>
    <row r="23" spans="2:18" x14ac:dyDescent="0.25">
      <c r="B23" s="137" t="s">
        <v>83</v>
      </c>
      <c r="C23" s="138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39"/>
      <c r="R23" s="139"/>
    </row>
    <row r="24" spans="2:18" x14ac:dyDescent="0.25">
      <c r="B24" s="104" t="s">
        <v>0</v>
      </c>
      <c r="C24" s="104" t="s">
        <v>23</v>
      </c>
      <c r="D24" s="153" t="s">
        <v>18</v>
      </c>
      <c r="E24" s="153" t="s">
        <v>19</v>
      </c>
      <c r="F24" s="153" t="s">
        <v>20</v>
      </c>
      <c r="G24" s="153" t="s">
        <v>21</v>
      </c>
      <c r="H24" s="153" t="s">
        <v>22</v>
      </c>
      <c r="I24" s="153" t="s">
        <v>2</v>
      </c>
      <c r="J24" s="153" t="s">
        <v>3</v>
      </c>
      <c r="K24" s="163" t="s">
        <v>4</v>
      </c>
      <c r="L24" s="153" t="s">
        <v>5</v>
      </c>
      <c r="M24" s="153" t="s">
        <v>6</v>
      </c>
      <c r="N24" s="104" t="s">
        <v>17</v>
      </c>
      <c r="P24" s="97" t="s">
        <v>51</v>
      </c>
      <c r="R24" s="148" t="s">
        <v>1</v>
      </c>
    </row>
    <row r="25" spans="2:18" x14ac:dyDescent="0.25">
      <c r="B25" s="142" t="s">
        <v>22</v>
      </c>
      <c r="C25" s="79">
        <f t="shared" ref="C25:G25" si="11">C16 / $H16</f>
        <v>0</v>
      </c>
      <c r="D25" s="154">
        <f t="shared" si="11"/>
        <v>2.4999999999999949E-2</v>
      </c>
      <c r="E25" s="154">
        <f t="shared" si="11"/>
        <v>0</v>
      </c>
      <c r="F25" s="155">
        <f t="shared" si="11"/>
        <v>-0.74999999999999989</v>
      </c>
      <c r="G25" s="154">
        <f t="shared" si="11"/>
        <v>0</v>
      </c>
      <c r="H25" s="154">
        <f>H16 / $H16</f>
        <v>1</v>
      </c>
      <c r="I25" s="154">
        <f t="shared" ref="I25:J25" si="12">I16 / $H16</f>
        <v>0</v>
      </c>
      <c r="J25" s="156">
        <f t="shared" si="12"/>
        <v>0</v>
      </c>
      <c r="K25" s="164"/>
      <c r="L25" s="154">
        <f>L16 / $H16</f>
        <v>0</v>
      </c>
      <c r="M25" s="154"/>
      <c r="N25" s="79">
        <f t="shared" ref="N25" si="13">N16 / $H16</f>
        <v>999.99999999999989</v>
      </c>
      <c r="P25" s="89" t="str">
        <f t="shared" ref="P25:P29" ca="1" si="14">IFERROR(_xlfn.FORMULATEXT(N25), "")</f>
        <v>=N16 / $H16</v>
      </c>
      <c r="R25" s="147"/>
    </row>
    <row r="26" spans="2:18" x14ac:dyDescent="0.25">
      <c r="B26" s="142" t="s">
        <v>5</v>
      </c>
      <c r="C26" s="79">
        <f t="shared" ref="C26:G26" si="15">C17 - $H17 * C$25</f>
        <v>0</v>
      </c>
      <c r="D26" s="154">
        <f t="shared" si="15"/>
        <v>0.25</v>
      </c>
      <c r="E26" s="154">
        <f t="shared" si="15"/>
        <v>0</v>
      </c>
      <c r="F26" s="155">
        <f t="shared" si="15"/>
        <v>0.5</v>
      </c>
      <c r="G26" s="154">
        <f t="shared" si="15"/>
        <v>-1</v>
      </c>
      <c r="H26" s="154">
        <f>H17 - $H17 * H$25</f>
        <v>0</v>
      </c>
      <c r="I26" s="154">
        <f t="shared" ref="I26:J26" si="16">I17 - $H17 * I$25</f>
        <v>0</v>
      </c>
      <c r="J26" s="156">
        <f t="shared" si="16"/>
        <v>0</v>
      </c>
      <c r="K26" s="164"/>
      <c r="L26" s="154">
        <f>L17 - $H17 * L$25</f>
        <v>1</v>
      </c>
      <c r="M26" s="154"/>
      <c r="N26" s="79">
        <f t="shared" ref="N26" si="17">N17 - $H17 * N$25</f>
        <v>499.99999999999989</v>
      </c>
      <c r="P26" s="89" t="str">
        <f t="shared" ca="1" si="14"/>
        <v>=N17 - $H17 * N$25</v>
      </c>
      <c r="R26" s="144">
        <f t="shared" ref="R26:R29" si="18">IFERROR(N26 / F26, "")</f>
        <v>999.99999999999977</v>
      </c>
    </row>
    <row r="27" spans="2:18" x14ac:dyDescent="0.25">
      <c r="B27" s="142" t="s">
        <v>19</v>
      </c>
      <c r="C27" s="79">
        <f t="shared" ref="C27:J27" si="19">C18 - $H18 * C$25</f>
        <v>0</v>
      </c>
      <c r="D27" s="154">
        <f t="shared" si="19"/>
        <v>0.74999999999999989</v>
      </c>
      <c r="E27" s="154">
        <f t="shared" si="19"/>
        <v>1</v>
      </c>
      <c r="F27" s="155">
        <f t="shared" si="19"/>
        <v>-2.4999999999999996</v>
      </c>
      <c r="G27" s="154">
        <f t="shared" si="19"/>
        <v>0</v>
      </c>
      <c r="H27" s="154">
        <f t="shared" si="19"/>
        <v>0</v>
      </c>
      <c r="I27" s="154">
        <f t="shared" si="19"/>
        <v>0</v>
      </c>
      <c r="J27" s="156">
        <f t="shared" si="19"/>
        <v>0</v>
      </c>
      <c r="K27" s="164"/>
      <c r="L27" s="154">
        <f>L18 - $H18 * L$25</f>
        <v>0</v>
      </c>
      <c r="M27" s="154"/>
      <c r="N27" s="79">
        <f t="shared" ref="N27" si="20">N18 - $H18 * N$25</f>
        <v>5000</v>
      </c>
      <c r="P27" s="89" t="str">
        <f t="shared" ca="1" si="14"/>
        <v>=N18 - $H18 * N$25</v>
      </c>
      <c r="R27" s="145"/>
    </row>
    <row r="28" spans="2:18" x14ac:dyDescent="0.25">
      <c r="B28" s="142" t="s">
        <v>2</v>
      </c>
      <c r="C28" s="79">
        <f t="shared" ref="C28:J28" si="21">C19 - $H19 * C$25</f>
        <v>0</v>
      </c>
      <c r="D28" s="154">
        <f t="shared" si="21"/>
        <v>1</v>
      </c>
      <c r="E28" s="154">
        <f t="shared" si="21"/>
        <v>0</v>
      </c>
      <c r="F28" s="155">
        <f t="shared" si="21"/>
        <v>0</v>
      </c>
      <c r="G28" s="154">
        <f t="shared" si="21"/>
        <v>0</v>
      </c>
      <c r="H28" s="154">
        <f t="shared" si="21"/>
        <v>0</v>
      </c>
      <c r="I28" s="154">
        <f t="shared" si="21"/>
        <v>1</v>
      </c>
      <c r="J28" s="156">
        <f t="shared" si="21"/>
        <v>0</v>
      </c>
      <c r="K28" s="164"/>
      <c r="L28" s="154">
        <f>L19 - $H19 * L$25</f>
        <v>0</v>
      </c>
      <c r="M28" s="154"/>
      <c r="N28" s="79">
        <f t="shared" ref="N28" si="22">N19 - $H19 * N$25</f>
        <v>9000</v>
      </c>
      <c r="P28" s="89" t="str">
        <f t="shared" ca="1" si="14"/>
        <v>=N19 - $H19 * N$25</v>
      </c>
      <c r="R28" s="144" t="str">
        <f t="shared" si="18"/>
        <v/>
      </c>
    </row>
    <row r="29" spans="2:18" x14ac:dyDescent="0.25">
      <c r="B29" s="143" t="s">
        <v>3</v>
      </c>
      <c r="C29" s="74">
        <f t="shared" ref="C29:J29" si="23">C20 - $H20 * C$25</f>
        <v>0</v>
      </c>
      <c r="D29" s="157">
        <f t="shared" si="23"/>
        <v>-0.74999999999999989</v>
      </c>
      <c r="E29" s="157">
        <f t="shared" si="23"/>
        <v>0</v>
      </c>
      <c r="F29" s="158">
        <f t="shared" si="23"/>
        <v>2.4999999999999996</v>
      </c>
      <c r="G29" s="157">
        <f t="shared" si="23"/>
        <v>0</v>
      </c>
      <c r="H29" s="157">
        <f t="shared" si="23"/>
        <v>0</v>
      </c>
      <c r="I29" s="157">
        <f t="shared" si="23"/>
        <v>0</v>
      </c>
      <c r="J29" s="159">
        <f t="shared" si="23"/>
        <v>1</v>
      </c>
      <c r="K29" s="157"/>
      <c r="L29" s="157">
        <f>L20 - $H20 * L$25</f>
        <v>0</v>
      </c>
      <c r="M29" s="157"/>
      <c r="N29" s="74">
        <f t="shared" ref="N29" si="24">N20 - $H20 * N$25</f>
        <v>1000</v>
      </c>
      <c r="P29" s="89" t="str">
        <f t="shared" ca="1" si="14"/>
        <v>=N20 - $H20 * N$25</v>
      </c>
      <c r="R29" s="146">
        <f t="shared" si="18"/>
        <v>400.00000000000006</v>
      </c>
    </row>
    <row r="30" spans="2:18" x14ac:dyDescent="0.25">
      <c r="B30" s="135" t="s">
        <v>16</v>
      </c>
      <c r="C30" s="136">
        <v>1</v>
      </c>
      <c r="D30" s="160" t="s">
        <v>74</v>
      </c>
      <c r="E30" s="160">
        <v>15</v>
      </c>
      <c r="F30" s="161" t="s">
        <v>15</v>
      </c>
      <c r="G30" s="161" t="s">
        <v>8</v>
      </c>
      <c r="H30" s="161">
        <v>0</v>
      </c>
      <c r="I30" s="161">
        <v>0</v>
      </c>
      <c r="J30" s="161">
        <v>0</v>
      </c>
      <c r="K30" s="166"/>
      <c r="L30" s="160" t="s">
        <v>7</v>
      </c>
      <c r="M30" s="160"/>
      <c r="N30" s="107">
        <f>IFERROR(N21 - $H21 * N$25, 0)</f>
        <v>0</v>
      </c>
      <c r="R30"/>
    </row>
    <row r="31" spans="2:18" customFormat="1" x14ac:dyDescent="0.25"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8" x14ac:dyDescent="0.25">
      <c r="B32" s="137" t="s">
        <v>81</v>
      </c>
      <c r="C32" s="138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39"/>
      <c r="R32" s="139"/>
    </row>
    <row r="33" spans="2:18" x14ac:dyDescent="0.25">
      <c r="B33" s="104" t="s">
        <v>0</v>
      </c>
      <c r="C33" s="104" t="s">
        <v>23</v>
      </c>
      <c r="D33" s="153" t="s">
        <v>18</v>
      </c>
      <c r="E33" s="153" t="s">
        <v>19</v>
      </c>
      <c r="F33" s="153" t="s">
        <v>20</v>
      </c>
      <c r="G33" s="153" t="s">
        <v>21</v>
      </c>
      <c r="H33" s="153" t="s">
        <v>22</v>
      </c>
      <c r="I33" s="153" t="s">
        <v>2</v>
      </c>
      <c r="J33" s="153" t="s">
        <v>3</v>
      </c>
      <c r="K33" s="163" t="s">
        <v>4</v>
      </c>
      <c r="L33" s="153" t="s">
        <v>5</v>
      </c>
      <c r="M33" s="153" t="s">
        <v>6</v>
      </c>
      <c r="N33" s="104" t="s">
        <v>17</v>
      </c>
      <c r="P33" s="97" t="s">
        <v>51</v>
      </c>
      <c r="R33" s="148" t="s">
        <v>1</v>
      </c>
    </row>
    <row r="34" spans="2:18" x14ac:dyDescent="0.25">
      <c r="B34" s="142" t="s">
        <v>22</v>
      </c>
      <c r="C34" s="79">
        <f t="shared" ref="C34:J34" si="25">C25 - $F25 * C$38</f>
        <v>0</v>
      </c>
      <c r="D34" s="155">
        <f t="shared" si="25"/>
        <v>-0.2</v>
      </c>
      <c r="E34" s="154">
        <f t="shared" si="25"/>
        <v>0</v>
      </c>
      <c r="F34" s="154">
        <f t="shared" si="25"/>
        <v>0</v>
      </c>
      <c r="G34" s="154">
        <f t="shared" si="25"/>
        <v>0</v>
      </c>
      <c r="H34" s="154">
        <f t="shared" si="25"/>
        <v>1</v>
      </c>
      <c r="I34" s="154">
        <f t="shared" si="25"/>
        <v>0</v>
      </c>
      <c r="J34" s="154">
        <f t="shared" si="25"/>
        <v>0.3</v>
      </c>
      <c r="K34" s="164"/>
      <c r="L34" s="156">
        <f t="shared" ref="L34:L37" si="26">L25 - $F25 * L$38</f>
        <v>0</v>
      </c>
      <c r="M34" s="154"/>
      <c r="N34" s="79">
        <f t="shared" ref="N34:N37" si="27">N25 - $F25 * N$38</f>
        <v>1300</v>
      </c>
      <c r="P34" s="89" t="str">
        <f t="shared" ref="P34:P38" ca="1" si="28">IFERROR(_xlfn.FORMULATEXT(N34), "")</f>
        <v>=N25 - $F25 * N$38</v>
      </c>
      <c r="R34" s="147"/>
    </row>
    <row r="35" spans="2:18" x14ac:dyDescent="0.25">
      <c r="B35" s="143" t="s">
        <v>18</v>
      </c>
      <c r="C35" s="74">
        <f t="shared" ref="C35:J35" si="29">C26 - $F26 * C$38</f>
        <v>0</v>
      </c>
      <c r="D35" s="158">
        <f t="shared" si="29"/>
        <v>0.4</v>
      </c>
      <c r="E35" s="157">
        <f t="shared" si="29"/>
        <v>0</v>
      </c>
      <c r="F35" s="157">
        <f t="shared" si="29"/>
        <v>0</v>
      </c>
      <c r="G35" s="157">
        <f t="shared" si="29"/>
        <v>-1</v>
      </c>
      <c r="H35" s="157">
        <f t="shared" si="29"/>
        <v>0</v>
      </c>
      <c r="I35" s="157">
        <f t="shared" si="29"/>
        <v>0</v>
      </c>
      <c r="J35" s="157">
        <f t="shared" si="29"/>
        <v>-0.20000000000000004</v>
      </c>
      <c r="K35" s="165"/>
      <c r="L35" s="157">
        <f t="shared" si="26"/>
        <v>1</v>
      </c>
      <c r="M35" s="157"/>
      <c r="N35" s="74">
        <f t="shared" si="27"/>
        <v>299.99999999999989</v>
      </c>
      <c r="P35" s="89" t="str">
        <f t="shared" ca="1" si="28"/>
        <v>=N26 - $F26 * N$38</v>
      </c>
      <c r="R35" s="74">
        <f>N35 / D35</f>
        <v>749.99999999999966</v>
      </c>
    </row>
    <row r="36" spans="2:18" x14ac:dyDescent="0.25">
      <c r="B36" s="142" t="s">
        <v>19</v>
      </c>
      <c r="C36" s="79">
        <f t="shared" ref="C36:J36" si="30">C27 - $F27 * C$38</f>
        <v>0</v>
      </c>
      <c r="D36" s="155">
        <f t="shared" si="30"/>
        <v>0</v>
      </c>
      <c r="E36" s="154">
        <f t="shared" si="30"/>
        <v>1</v>
      </c>
      <c r="F36" s="154">
        <f t="shared" si="30"/>
        <v>0</v>
      </c>
      <c r="G36" s="154">
        <f t="shared" si="30"/>
        <v>0</v>
      </c>
      <c r="H36" s="154">
        <f t="shared" si="30"/>
        <v>0</v>
      </c>
      <c r="I36" s="154">
        <f t="shared" si="30"/>
        <v>0</v>
      </c>
      <c r="J36" s="154">
        <f t="shared" si="30"/>
        <v>1</v>
      </c>
      <c r="K36" s="164"/>
      <c r="L36" s="156">
        <f t="shared" si="26"/>
        <v>0</v>
      </c>
      <c r="M36" s="154"/>
      <c r="N36" s="79">
        <f t="shared" si="27"/>
        <v>6000</v>
      </c>
      <c r="P36" s="89" t="str">
        <f t="shared" ca="1" si="28"/>
        <v>=N27 - $F27 * N$38</v>
      </c>
      <c r="R36" s="145"/>
    </row>
    <row r="37" spans="2:18" x14ac:dyDescent="0.25">
      <c r="B37" s="142" t="s">
        <v>2</v>
      </c>
      <c r="C37" s="79">
        <f t="shared" ref="C37:E37" si="31">C28 - $F28 * C$38</f>
        <v>0</v>
      </c>
      <c r="D37" s="155">
        <f t="shared" si="31"/>
        <v>1</v>
      </c>
      <c r="E37" s="154">
        <f t="shared" si="31"/>
        <v>0</v>
      </c>
      <c r="F37" s="154">
        <f>F28 - $F28 * F$38</f>
        <v>0</v>
      </c>
      <c r="G37" s="154">
        <f t="shared" ref="G37:J37" si="32">G28 - $F28 * G$38</f>
        <v>0</v>
      </c>
      <c r="H37" s="154">
        <f t="shared" si="32"/>
        <v>0</v>
      </c>
      <c r="I37" s="154">
        <f t="shared" si="32"/>
        <v>1</v>
      </c>
      <c r="J37" s="154">
        <f t="shared" si="32"/>
        <v>0</v>
      </c>
      <c r="K37" s="164"/>
      <c r="L37" s="156">
        <f t="shared" si="26"/>
        <v>0</v>
      </c>
      <c r="M37" s="154"/>
      <c r="N37" s="79">
        <f t="shared" si="27"/>
        <v>9000</v>
      </c>
      <c r="P37" s="89" t="str">
        <f t="shared" ca="1" si="28"/>
        <v>=N28 - $F28 * N$38</v>
      </c>
      <c r="R37" s="144">
        <f t="shared" ref="R37" si="33">N37 / D37</f>
        <v>9000</v>
      </c>
    </row>
    <row r="38" spans="2:18" x14ac:dyDescent="0.25">
      <c r="B38" s="142" t="s">
        <v>3</v>
      </c>
      <c r="C38" s="79">
        <f t="shared" ref="C38:E38" si="34">C29 / $F$29</f>
        <v>0</v>
      </c>
      <c r="D38" s="155">
        <f t="shared" si="34"/>
        <v>-0.3</v>
      </c>
      <c r="E38" s="154">
        <f t="shared" si="34"/>
        <v>0</v>
      </c>
      <c r="F38" s="154">
        <f>F29 / $F$29</f>
        <v>1</v>
      </c>
      <c r="G38" s="154">
        <f t="shared" ref="G38:J38" si="35">G29 / $F$29</f>
        <v>0</v>
      </c>
      <c r="H38" s="154">
        <f t="shared" si="35"/>
        <v>0</v>
      </c>
      <c r="I38" s="154">
        <f t="shared" si="35"/>
        <v>0</v>
      </c>
      <c r="J38" s="154">
        <f t="shared" si="35"/>
        <v>0.40000000000000008</v>
      </c>
      <c r="K38" s="164"/>
      <c r="L38" s="156">
        <f>L29 / $F$29</f>
        <v>0</v>
      </c>
      <c r="M38" s="154"/>
      <c r="N38" s="79">
        <f>N29 / $F$29</f>
        <v>400.00000000000006</v>
      </c>
      <c r="P38" s="89" t="str">
        <f t="shared" ca="1" si="28"/>
        <v>=N29 / $F$29</v>
      </c>
      <c r="R38" s="149"/>
    </row>
    <row r="39" spans="2:18" x14ac:dyDescent="0.25">
      <c r="B39" s="135" t="s">
        <v>16</v>
      </c>
      <c r="C39" s="136">
        <v>1</v>
      </c>
      <c r="D39" s="160" t="s">
        <v>75</v>
      </c>
      <c r="E39" s="160">
        <v>15</v>
      </c>
      <c r="F39" s="161">
        <v>0</v>
      </c>
      <c r="G39" s="161" t="s">
        <v>8</v>
      </c>
      <c r="H39" s="161">
        <v>0</v>
      </c>
      <c r="I39" s="161">
        <v>0</v>
      </c>
      <c r="J39" s="161" t="s">
        <v>76</v>
      </c>
      <c r="K39" s="166"/>
      <c r="L39" s="160" t="s">
        <v>7</v>
      </c>
      <c r="M39" s="160"/>
      <c r="N39" s="107">
        <v>0</v>
      </c>
      <c r="R39"/>
    </row>
    <row r="40" spans="2:18" customFormat="1" x14ac:dyDescent="0.25"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8" x14ac:dyDescent="0.25">
      <c r="B41" s="137" t="s">
        <v>82</v>
      </c>
      <c r="C41" s="138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39"/>
      <c r="R41" s="139"/>
    </row>
    <row r="42" spans="2:18" x14ac:dyDescent="0.25">
      <c r="B42" s="104" t="s">
        <v>0</v>
      </c>
      <c r="C42" s="104" t="s">
        <v>23</v>
      </c>
      <c r="D42" s="153" t="s">
        <v>18</v>
      </c>
      <c r="E42" s="153" t="s">
        <v>19</v>
      </c>
      <c r="F42" s="153" t="s">
        <v>20</v>
      </c>
      <c r="G42" s="153" t="s">
        <v>21</v>
      </c>
      <c r="H42" s="153" t="s">
        <v>22</v>
      </c>
      <c r="I42" s="153" t="s">
        <v>2</v>
      </c>
      <c r="J42" s="153" t="s">
        <v>3</v>
      </c>
      <c r="K42" s="163" t="s">
        <v>4</v>
      </c>
      <c r="L42" s="153" t="s">
        <v>5</v>
      </c>
      <c r="M42" s="153" t="s">
        <v>6</v>
      </c>
      <c r="N42" s="104" t="s">
        <v>17</v>
      </c>
      <c r="P42" s="97" t="s">
        <v>51</v>
      </c>
      <c r="R42" s="148" t="s">
        <v>1</v>
      </c>
    </row>
    <row r="43" spans="2:18" x14ac:dyDescent="0.25">
      <c r="B43" s="142" t="s">
        <v>22</v>
      </c>
      <c r="C43" s="79">
        <f t="shared" ref="C43" si="36">C34 - $D34 * C$44</f>
        <v>0</v>
      </c>
      <c r="D43" s="154">
        <f>D34 - $D34 * D$44</f>
        <v>0</v>
      </c>
      <c r="E43" s="154">
        <f t="shared" ref="E43:J43" si="37">E34 - $D34 * E$44</f>
        <v>0</v>
      </c>
      <c r="F43" s="154">
        <f t="shared" si="37"/>
        <v>0</v>
      </c>
      <c r="G43" s="154">
        <f t="shared" si="37"/>
        <v>-0.5</v>
      </c>
      <c r="H43" s="154">
        <f t="shared" si="37"/>
        <v>1</v>
      </c>
      <c r="I43" s="154">
        <f t="shared" si="37"/>
        <v>0</v>
      </c>
      <c r="J43" s="155">
        <f t="shared" si="37"/>
        <v>0.19999999999999996</v>
      </c>
      <c r="K43" s="164"/>
      <c r="L43" s="156"/>
      <c r="M43" s="154"/>
      <c r="N43" s="79">
        <f>N34 - $D34 * N$44</f>
        <v>1450</v>
      </c>
      <c r="P43" s="89" t="str">
        <f t="shared" ref="P43:P48" ca="1" si="38">IFERROR(_xlfn.FORMULATEXT(N43), "")</f>
        <v>=N34 - $D34 * N$44</v>
      </c>
      <c r="R43" s="167">
        <f t="shared" ref="R43:R46" si="39">N43 / J43</f>
        <v>7250.0000000000018</v>
      </c>
    </row>
    <row r="44" spans="2:18" x14ac:dyDescent="0.25">
      <c r="B44" s="142" t="s">
        <v>18</v>
      </c>
      <c r="C44" s="79">
        <f t="shared" ref="C44" si="40">C35 / $D35</f>
        <v>0</v>
      </c>
      <c r="D44" s="154">
        <f>D35 / $D35</f>
        <v>1</v>
      </c>
      <c r="E44" s="154">
        <f t="shared" ref="E44:J44" si="41">E35 / $D35</f>
        <v>0</v>
      </c>
      <c r="F44" s="154">
        <f t="shared" si="41"/>
        <v>0</v>
      </c>
      <c r="G44" s="154">
        <f t="shared" si="41"/>
        <v>-2.5</v>
      </c>
      <c r="H44" s="154">
        <f t="shared" si="41"/>
        <v>0</v>
      </c>
      <c r="I44" s="154">
        <f t="shared" si="41"/>
        <v>0</v>
      </c>
      <c r="J44" s="155">
        <f t="shared" si="41"/>
        <v>-0.50000000000000011</v>
      </c>
      <c r="K44" s="164"/>
      <c r="L44" s="154"/>
      <c r="M44" s="154"/>
      <c r="N44" s="79">
        <f t="shared" ref="N44" si="42">N35 / $D35</f>
        <v>749.99999999999966</v>
      </c>
      <c r="P44" s="89" t="str">
        <f t="shared" ca="1" si="38"/>
        <v>=N35 / $D35</v>
      </c>
      <c r="R44" s="79"/>
    </row>
    <row r="45" spans="2:18" x14ac:dyDescent="0.25">
      <c r="B45" s="142" t="s">
        <v>19</v>
      </c>
      <c r="C45" s="79">
        <f t="shared" ref="C45:J45" si="43">C36 - $D36 * C$44</f>
        <v>0</v>
      </c>
      <c r="D45" s="154">
        <f t="shared" si="43"/>
        <v>0</v>
      </c>
      <c r="E45" s="154">
        <f t="shared" si="43"/>
        <v>1</v>
      </c>
      <c r="F45" s="154">
        <f t="shared" si="43"/>
        <v>0</v>
      </c>
      <c r="G45" s="154">
        <f t="shared" si="43"/>
        <v>0</v>
      </c>
      <c r="H45" s="154">
        <f t="shared" si="43"/>
        <v>0</v>
      </c>
      <c r="I45" s="154">
        <f t="shared" si="43"/>
        <v>0</v>
      </c>
      <c r="J45" s="155">
        <f t="shared" si="43"/>
        <v>1</v>
      </c>
      <c r="K45" s="164"/>
      <c r="L45" s="156"/>
      <c r="M45" s="154"/>
      <c r="N45" s="79">
        <f t="shared" ref="N45:N47" si="44">N36 - $D36 * N$44</f>
        <v>6000</v>
      </c>
      <c r="P45" s="89" t="str">
        <f t="shared" ca="1" si="38"/>
        <v>=N36 - $D36 * N$44</v>
      </c>
      <c r="R45" s="145">
        <f t="shared" si="39"/>
        <v>6000</v>
      </c>
    </row>
    <row r="46" spans="2:18" x14ac:dyDescent="0.25">
      <c r="B46" s="142" t="s">
        <v>2</v>
      </c>
      <c r="C46" s="79">
        <f t="shared" ref="C46:J46" si="45">C37 - $D37 * C$44</f>
        <v>0</v>
      </c>
      <c r="D46" s="154">
        <f t="shared" si="45"/>
        <v>0</v>
      </c>
      <c r="E46" s="154">
        <f t="shared" si="45"/>
        <v>0</v>
      </c>
      <c r="F46" s="154">
        <f t="shared" si="45"/>
        <v>0</v>
      </c>
      <c r="G46" s="154">
        <f t="shared" si="45"/>
        <v>2.5</v>
      </c>
      <c r="H46" s="154">
        <f t="shared" si="45"/>
        <v>0</v>
      </c>
      <c r="I46" s="154">
        <f t="shared" si="45"/>
        <v>1</v>
      </c>
      <c r="J46" s="155">
        <f t="shared" si="45"/>
        <v>0.50000000000000011</v>
      </c>
      <c r="K46" s="164"/>
      <c r="L46" s="156"/>
      <c r="M46" s="154"/>
      <c r="N46" s="79">
        <f t="shared" si="44"/>
        <v>8250</v>
      </c>
      <c r="P46" s="89" t="str">
        <f t="shared" ca="1" si="38"/>
        <v>=N37 - $D37 * N$44</v>
      </c>
      <c r="R46" s="145">
        <f t="shared" si="39"/>
        <v>16499.999999999996</v>
      </c>
    </row>
    <row r="47" spans="2:18" x14ac:dyDescent="0.25">
      <c r="B47" s="143" t="s">
        <v>24</v>
      </c>
      <c r="C47" s="74">
        <f t="shared" ref="C47:J47" si="46">C38 - $D38 * C$44</f>
        <v>0</v>
      </c>
      <c r="D47" s="157">
        <f t="shared" si="46"/>
        <v>0</v>
      </c>
      <c r="E47" s="157">
        <f t="shared" si="46"/>
        <v>0</v>
      </c>
      <c r="F47" s="157">
        <f t="shared" si="46"/>
        <v>1</v>
      </c>
      <c r="G47" s="157">
        <f t="shared" si="46"/>
        <v>-0.75</v>
      </c>
      <c r="H47" s="157">
        <f t="shared" si="46"/>
        <v>0</v>
      </c>
      <c r="I47" s="157">
        <f t="shared" si="46"/>
        <v>0</v>
      </c>
      <c r="J47" s="158">
        <f t="shared" si="46"/>
        <v>0.25000000000000006</v>
      </c>
      <c r="K47" s="165"/>
      <c r="L47" s="159"/>
      <c r="M47" s="157"/>
      <c r="N47" s="74">
        <f t="shared" si="44"/>
        <v>625</v>
      </c>
      <c r="P47" s="89" t="str">
        <f t="shared" ca="1" si="38"/>
        <v>=N38 - $D38 * N$44</v>
      </c>
      <c r="R47" s="146">
        <f>N47 / J47</f>
        <v>2499.9999999999995</v>
      </c>
    </row>
    <row r="48" spans="2:18" x14ac:dyDescent="0.25">
      <c r="B48" s="135" t="s">
        <v>16</v>
      </c>
      <c r="C48" s="136">
        <v>1</v>
      </c>
      <c r="D48" s="160">
        <v>20</v>
      </c>
      <c r="E48" s="160">
        <v>15</v>
      </c>
      <c r="F48" s="161">
        <v>0</v>
      </c>
      <c r="G48" s="161">
        <v>-50</v>
      </c>
      <c r="H48" s="161">
        <v>0</v>
      </c>
      <c r="I48" s="161">
        <v>0</v>
      </c>
      <c r="J48" s="161">
        <v>5</v>
      </c>
      <c r="K48" s="166"/>
      <c r="L48" s="160"/>
      <c r="M48" s="160"/>
      <c r="N48" s="107">
        <f>(N44 * D48) + (N45 * E48)</f>
        <v>105000</v>
      </c>
      <c r="P48" s="89" t="str">
        <f t="shared" ca="1" si="38"/>
        <v>=(N44 * D48) + (N45 * E48)</v>
      </c>
      <c r="R48"/>
    </row>
    <row r="49" spans="2:18" x14ac:dyDescent="0.25">
      <c r="B49"/>
      <c r="C49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/>
      <c r="R49"/>
    </row>
    <row r="50" spans="2:18" hidden="1" x14ac:dyDescent="0.25"/>
    <row r="51" spans="2:18" hidden="1" x14ac:dyDescent="0.25">
      <c r="B51" s="137" t="s">
        <v>84</v>
      </c>
      <c r="C51" s="138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39"/>
      <c r="R51" s="139"/>
    </row>
    <row r="52" spans="2:18" hidden="1" x14ac:dyDescent="0.25">
      <c r="B52" s="104" t="s">
        <v>0</v>
      </c>
      <c r="C52" s="104" t="s">
        <v>23</v>
      </c>
      <c r="D52" s="153" t="s">
        <v>18</v>
      </c>
      <c r="E52" s="153" t="s">
        <v>19</v>
      </c>
      <c r="F52" s="153" t="s">
        <v>20</v>
      </c>
      <c r="G52" s="153" t="s">
        <v>21</v>
      </c>
      <c r="H52" s="153" t="s">
        <v>22</v>
      </c>
      <c r="I52" s="153" t="s">
        <v>2</v>
      </c>
      <c r="J52" s="153" t="s">
        <v>3</v>
      </c>
      <c r="K52" s="163" t="s">
        <v>4</v>
      </c>
      <c r="L52" s="153" t="s">
        <v>5</v>
      </c>
      <c r="M52" s="153" t="s">
        <v>6</v>
      </c>
      <c r="N52" s="104" t="s">
        <v>17</v>
      </c>
      <c r="P52" s="97" t="s">
        <v>51</v>
      </c>
      <c r="R52"/>
    </row>
    <row r="53" spans="2:18" hidden="1" x14ac:dyDescent="0.25">
      <c r="B53" s="142" t="s">
        <v>22</v>
      </c>
      <c r="C53" s="79">
        <v>0</v>
      </c>
      <c r="D53" s="154">
        <f t="shared" ref="D53:I55" si="47">D43 - $J43 * D$57</f>
        <v>0</v>
      </c>
      <c r="E53" s="154">
        <f t="shared" si="47"/>
        <v>0</v>
      </c>
      <c r="F53" s="154">
        <f t="shared" si="47"/>
        <v>-0.7999999999999996</v>
      </c>
      <c r="G53" s="154">
        <f t="shared" si="47"/>
        <v>9.9999999999999645E-2</v>
      </c>
      <c r="H53" s="154">
        <f t="shared" si="47"/>
        <v>1</v>
      </c>
      <c r="I53" s="154">
        <f t="shared" si="47"/>
        <v>0</v>
      </c>
      <c r="J53" s="155">
        <f t="shared" ref="J53:J55" si="48">J43 - $J43 * J$57</f>
        <v>0</v>
      </c>
      <c r="K53" s="164"/>
      <c r="L53" s="156"/>
      <c r="M53" s="154"/>
      <c r="N53" s="79">
        <f t="shared" ref="N53:N55" si="49">N43 - $J43 * N$57</f>
        <v>950.00000000000023</v>
      </c>
      <c r="P53" s="89" t="str">
        <f t="shared" ref="P53:P58" ca="1" si="50">IFERROR(_xlfn.FORMULATEXT(N53), "")</f>
        <v>=N43 - $J43 * N$57</v>
      </c>
      <c r="R53"/>
    </row>
    <row r="54" spans="2:18" hidden="1" x14ac:dyDescent="0.25">
      <c r="B54" s="142" t="s">
        <v>18</v>
      </c>
      <c r="C54" s="79">
        <v>0</v>
      </c>
      <c r="D54" s="154">
        <f t="shared" si="47"/>
        <v>1</v>
      </c>
      <c r="E54" s="154">
        <f t="shared" si="47"/>
        <v>0</v>
      </c>
      <c r="F54" s="154">
        <f t="shared" si="47"/>
        <v>2</v>
      </c>
      <c r="G54" s="154">
        <f t="shared" si="47"/>
        <v>-4</v>
      </c>
      <c r="H54" s="154">
        <f t="shared" si="47"/>
        <v>0</v>
      </c>
      <c r="I54" s="154">
        <f t="shared" si="47"/>
        <v>0</v>
      </c>
      <c r="J54" s="155">
        <f t="shared" si="48"/>
        <v>0</v>
      </c>
      <c r="K54" s="164"/>
      <c r="L54" s="154"/>
      <c r="M54" s="154"/>
      <c r="N54" s="79">
        <f>N44 - $J44 * N$57</f>
        <v>1999.9999999999995</v>
      </c>
      <c r="P54" s="89" t="str">
        <f t="shared" ca="1" si="50"/>
        <v>=N44 - $J44 * N$57</v>
      </c>
      <c r="R54"/>
    </row>
    <row r="55" spans="2:18" hidden="1" x14ac:dyDescent="0.25">
      <c r="B55" s="142" t="s">
        <v>19</v>
      </c>
      <c r="C55" s="79">
        <v>0</v>
      </c>
      <c r="D55" s="154">
        <f t="shared" si="47"/>
        <v>0</v>
      </c>
      <c r="E55" s="154">
        <f t="shared" si="47"/>
        <v>1</v>
      </c>
      <c r="F55" s="154">
        <f t="shared" si="47"/>
        <v>-3.9999999999999991</v>
      </c>
      <c r="G55" s="154">
        <f t="shared" si="47"/>
        <v>2.9999999999999991</v>
      </c>
      <c r="H55" s="154">
        <f t="shared" si="47"/>
        <v>0</v>
      </c>
      <c r="I55" s="154">
        <f t="shared" si="47"/>
        <v>0</v>
      </c>
      <c r="J55" s="155">
        <f t="shared" si="48"/>
        <v>0</v>
      </c>
      <c r="K55" s="164"/>
      <c r="L55" s="156"/>
      <c r="M55" s="154"/>
      <c r="N55" s="79">
        <f t="shared" si="49"/>
        <v>3500.0000000000005</v>
      </c>
      <c r="P55" s="89" t="str">
        <f t="shared" ca="1" si="50"/>
        <v>=N45 - $J45 * N$57</v>
      </c>
      <c r="R55"/>
    </row>
    <row r="56" spans="2:18" hidden="1" x14ac:dyDescent="0.25">
      <c r="B56" s="142" t="s">
        <v>2</v>
      </c>
      <c r="C56" s="79">
        <v>0</v>
      </c>
      <c r="D56" s="154">
        <f t="shared" ref="D56:I56" si="51">D46 - $J46 * D$57</f>
        <v>0</v>
      </c>
      <c r="E56" s="154">
        <f t="shared" si="51"/>
        <v>0</v>
      </c>
      <c r="F56" s="154">
        <f t="shared" si="51"/>
        <v>-2</v>
      </c>
      <c r="G56" s="154">
        <f t="shared" si="51"/>
        <v>4</v>
      </c>
      <c r="H56" s="154">
        <f t="shared" si="51"/>
        <v>0</v>
      </c>
      <c r="I56" s="154">
        <f t="shared" si="51"/>
        <v>1</v>
      </c>
      <c r="J56" s="155">
        <f>J46 - $J46 * J$57</f>
        <v>0</v>
      </c>
      <c r="K56" s="164"/>
      <c r="L56" s="156"/>
      <c r="M56" s="154"/>
      <c r="N56" s="79">
        <f>N46 - $J46 * N$57</f>
        <v>7000</v>
      </c>
      <c r="P56" s="89" t="str">
        <f t="shared" ca="1" si="50"/>
        <v>=N46 - $J46 * N$57</v>
      </c>
      <c r="R56"/>
    </row>
    <row r="57" spans="2:18" hidden="1" x14ac:dyDescent="0.25">
      <c r="B57" s="143" t="s">
        <v>28</v>
      </c>
      <c r="C57" s="74">
        <v>0</v>
      </c>
      <c r="D57" s="157">
        <f t="shared" ref="D57:I57" si="52">D47 / $J47</f>
        <v>0</v>
      </c>
      <c r="E57" s="157">
        <f t="shared" si="52"/>
        <v>0</v>
      </c>
      <c r="F57" s="157">
        <f t="shared" si="52"/>
        <v>3.9999999999999991</v>
      </c>
      <c r="G57" s="157">
        <f t="shared" si="52"/>
        <v>-2.9999999999999991</v>
      </c>
      <c r="H57" s="157">
        <f t="shared" si="52"/>
        <v>0</v>
      </c>
      <c r="I57" s="157">
        <f t="shared" si="52"/>
        <v>0</v>
      </c>
      <c r="J57" s="158">
        <f>J47 / $J47</f>
        <v>1</v>
      </c>
      <c r="K57" s="165"/>
      <c r="L57" s="159"/>
      <c r="M57" s="157"/>
      <c r="N57" s="74">
        <f>N47 / $J47</f>
        <v>2499.9999999999995</v>
      </c>
      <c r="P57" s="89" t="str">
        <f t="shared" ca="1" si="50"/>
        <v>=N47 / $J47</v>
      </c>
      <c r="R57"/>
    </row>
    <row r="58" spans="2:18" hidden="1" x14ac:dyDescent="0.25">
      <c r="B58" s="135" t="s">
        <v>16</v>
      </c>
      <c r="C58" s="136">
        <v>1</v>
      </c>
      <c r="D58" s="160">
        <f t="shared" ref="D58:I58" si="53">D48 - $J48 * D$57</f>
        <v>20</v>
      </c>
      <c r="E58" s="160">
        <f t="shared" si="53"/>
        <v>15</v>
      </c>
      <c r="F58" s="161">
        <f t="shared" si="53"/>
        <v>-19.999999999999996</v>
      </c>
      <c r="G58" s="161">
        <f t="shared" si="53"/>
        <v>-35</v>
      </c>
      <c r="H58" s="161">
        <f t="shared" si="53"/>
        <v>0</v>
      </c>
      <c r="I58" s="161">
        <f t="shared" si="53"/>
        <v>0</v>
      </c>
      <c r="J58" s="161">
        <f>J48 - $J48 * J$57</f>
        <v>0</v>
      </c>
      <c r="K58" s="166"/>
      <c r="L58" s="160"/>
      <c r="M58" s="160"/>
      <c r="N58" s="107">
        <f>N48 - $J48 * N$57</f>
        <v>92500</v>
      </c>
      <c r="P58" s="89" t="str">
        <f t="shared" ca="1" si="50"/>
        <v>=N48 - $J48 * N$57</v>
      </c>
      <c r="R58"/>
    </row>
    <row r="59" spans="2:18" hidden="1" x14ac:dyDescent="0.25"/>
    <row r="60" spans="2:18" hidden="1" x14ac:dyDescent="0.25">
      <c r="B60" s="129" t="s">
        <v>62</v>
      </c>
      <c r="C60"/>
      <c r="D60"/>
      <c r="E60"/>
    </row>
    <row r="61" spans="2:18" hidden="1" x14ac:dyDescent="0.25">
      <c r="B61" s="128" t="s">
        <v>70</v>
      </c>
      <c r="C61"/>
      <c r="D61"/>
      <c r="E61"/>
    </row>
    <row r="62" spans="2:18" hidden="1" x14ac:dyDescent="0.25">
      <c r="D62" s="12" t="s">
        <v>85</v>
      </c>
      <c r="E62" s="127">
        <f>N58</f>
        <v>92500</v>
      </c>
      <c r="F62" t="str">
        <f ca="1">_xlfn.FORMULATEXT(E62)</f>
        <v>=N58</v>
      </c>
    </row>
    <row r="63" spans="2:18" x14ac:dyDescent="0.25">
      <c r="B63" s="129" t="s">
        <v>62</v>
      </c>
    </row>
    <row r="64" spans="2:18" x14ac:dyDescent="0.25">
      <c r="B64" s="169" t="s">
        <v>88</v>
      </c>
    </row>
  </sheetData>
  <printOptions headings="1"/>
  <pageMargins left="0.25" right="0.25" top="0.25" bottom="0.25" header="0" footer="0"/>
  <pageSetup fitToWidth="0" fitToHeight="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5B20-8BB7-4433-ADAD-0E94BD967A01}">
  <sheetPr>
    <pageSetUpPr fitToPage="1"/>
  </sheetPr>
  <dimension ref="B2:R64"/>
  <sheetViews>
    <sheetView showGridLines="0" zoomScale="115" zoomScaleNormal="115" workbookViewId="0"/>
  </sheetViews>
  <sheetFormatPr defaultRowHeight="15" outlineLevelRow="1" x14ac:dyDescent="0.25"/>
  <cols>
    <col min="1" max="1" width="2.7109375" style="2" customWidth="1"/>
    <col min="2" max="2" width="6.7109375" style="1" bestFit="1" customWidth="1"/>
    <col min="3" max="3" width="6.7109375" style="1" customWidth="1"/>
    <col min="4" max="4" width="13" style="152" customWidth="1"/>
    <col min="5" max="5" width="13" style="152" bestFit="1" customWidth="1"/>
    <col min="6" max="11" width="10.140625" style="152" customWidth="1"/>
    <col min="12" max="13" width="8.7109375" style="152" customWidth="1"/>
    <col min="14" max="14" width="12.5703125" style="10" bestFit="1" customWidth="1"/>
    <col min="15" max="15" width="2.7109375" style="88" customWidth="1"/>
    <col min="16" max="16" width="18.42578125" style="89" bestFit="1" customWidth="1"/>
    <col min="17" max="17" width="2.7109375" customWidth="1"/>
    <col min="18" max="18" width="12.28515625" style="10" bestFit="1" customWidth="1"/>
    <col min="19" max="19" width="9.140625" style="2" customWidth="1"/>
    <col min="20" max="16384" width="9.140625" style="2"/>
  </cols>
  <sheetData>
    <row r="2" spans="2:18" ht="18.75" x14ac:dyDescent="0.3">
      <c r="B2" s="11" t="s">
        <v>89</v>
      </c>
      <c r="C2" s="11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1"/>
      <c r="O2" s="11"/>
      <c r="P2" s="11"/>
      <c r="Q2" s="11"/>
      <c r="R2" s="140"/>
    </row>
    <row r="3" spans="2:18" customFormat="1" x14ac:dyDescent="0.25">
      <c r="D3" s="151"/>
      <c r="E3" s="151"/>
      <c r="F3" s="151"/>
      <c r="G3" s="151"/>
      <c r="H3" s="151"/>
      <c r="I3" s="151"/>
      <c r="J3" s="151"/>
      <c r="K3" s="151"/>
      <c r="L3" s="151"/>
      <c r="M3" s="151"/>
      <c r="O3" s="88"/>
      <c r="P3" s="89"/>
      <c r="R3" s="87"/>
    </row>
    <row r="4" spans="2:18" x14ac:dyDescent="0.25">
      <c r="B4" s="141" t="s">
        <v>80</v>
      </c>
      <c r="C4" s="6"/>
    </row>
    <row r="5" spans="2:18" x14ac:dyDescent="0.25">
      <c r="B5" s="104" t="s">
        <v>0</v>
      </c>
      <c r="C5" s="104" t="s">
        <v>23</v>
      </c>
      <c r="D5" s="153" t="s">
        <v>9</v>
      </c>
      <c r="E5" s="153" t="s">
        <v>10</v>
      </c>
      <c r="F5" s="153" t="s">
        <v>11</v>
      </c>
      <c r="G5" s="153" t="s">
        <v>12</v>
      </c>
      <c r="H5" s="153" t="s">
        <v>13</v>
      </c>
      <c r="I5" s="153" t="s">
        <v>2</v>
      </c>
      <c r="J5" s="153" t="s">
        <v>3</v>
      </c>
      <c r="K5" s="163" t="s">
        <v>4</v>
      </c>
      <c r="L5" s="153" t="s">
        <v>5</v>
      </c>
      <c r="M5" s="153" t="s">
        <v>6</v>
      </c>
      <c r="N5" s="104" t="s">
        <v>17</v>
      </c>
      <c r="P5" s="97"/>
      <c r="R5" s="148" t="s">
        <v>1</v>
      </c>
    </row>
    <row r="6" spans="2:18" x14ac:dyDescent="0.25">
      <c r="B6" s="142" t="s">
        <v>4</v>
      </c>
      <c r="C6" s="79">
        <v>0</v>
      </c>
      <c r="D6" s="154">
        <v>0.3</v>
      </c>
      <c r="E6" s="155">
        <v>0.4</v>
      </c>
      <c r="F6" s="154">
        <v>-1</v>
      </c>
      <c r="G6" s="154">
        <v>0</v>
      </c>
      <c r="H6" s="154">
        <v>0</v>
      </c>
      <c r="I6" s="154">
        <v>0</v>
      </c>
      <c r="J6" s="156">
        <v>0</v>
      </c>
      <c r="K6" s="164">
        <v>1</v>
      </c>
      <c r="L6" s="154">
        <v>0</v>
      </c>
      <c r="M6" s="154">
        <v>0</v>
      </c>
      <c r="N6" s="79">
        <v>2000</v>
      </c>
      <c r="P6" s="89" t="str">
        <f t="shared" ref="P6:P10" ca="1" si="0">IFERROR(_xlfn.FORMULATEXT(N6), "")</f>
        <v/>
      </c>
      <c r="R6" s="147">
        <f t="shared" ref="R6:R10" si="1">IFERROR(N6 / E6, "")</f>
        <v>5000</v>
      </c>
    </row>
    <row r="7" spans="2:18" x14ac:dyDescent="0.25">
      <c r="B7" s="142" t="s">
        <v>5</v>
      </c>
      <c r="C7" s="79">
        <v>0</v>
      </c>
      <c r="D7" s="154">
        <v>0.4</v>
      </c>
      <c r="E7" s="155">
        <v>0.2</v>
      </c>
      <c r="F7" s="154">
        <v>0</v>
      </c>
      <c r="G7" s="154">
        <v>-1</v>
      </c>
      <c r="H7" s="154">
        <v>0</v>
      </c>
      <c r="I7" s="154">
        <v>0</v>
      </c>
      <c r="J7" s="156">
        <v>0</v>
      </c>
      <c r="K7" s="164">
        <v>0</v>
      </c>
      <c r="L7" s="154">
        <v>1</v>
      </c>
      <c r="M7" s="154">
        <v>0</v>
      </c>
      <c r="N7" s="79">
        <v>1500</v>
      </c>
      <c r="P7" s="89" t="str">
        <f t="shared" ca="1" si="0"/>
        <v/>
      </c>
      <c r="R7" s="144">
        <f t="shared" si="1"/>
        <v>7500</v>
      </c>
    </row>
    <row r="8" spans="2:18" x14ac:dyDescent="0.25">
      <c r="B8" s="143" t="s">
        <v>6</v>
      </c>
      <c r="C8" s="74">
        <v>0</v>
      </c>
      <c r="D8" s="157">
        <v>0.2</v>
      </c>
      <c r="E8" s="158">
        <v>0.3</v>
      </c>
      <c r="F8" s="157">
        <v>0</v>
      </c>
      <c r="G8" s="157">
        <v>0</v>
      </c>
      <c r="H8" s="157">
        <v>-1</v>
      </c>
      <c r="I8" s="157">
        <v>0</v>
      </c>
      <c r="J8" s="159">
        <v>0</v>
      </c>
      <c r="K8" s="165">
        <v>0</v>
      </c>
      <c r="L8" s="157">
        <v>0</v>
      </c>
      <c r="M8" s="157">
        <v>1</v>
      </c>
      <c r="N8" s="74">
        <v>500</v>
      </c>
      <c r="P8" s="89" t="str">
        <f t="shared" ca="1" si="0"/>
        <v/>
      </c>
      <c r="R8" s="145">
        <f t="shared" si="1"/>
        <v>1666.6666666666667</v>
      </c>
    </row>
    <row r="9" spans="2:18" x14ac:dyDescent="0.25">
      <c r="B9" s="142" t="s">
        <v>2</v>
      </c>
      <c r="C9" s="79">
        <v>0</v>
      </c>
      <c r="D9" s="154">
        <v>1</v>
      </c>
      <c r="E9" s="155">
        <v>0</v>
      </c>
      <c r="F9" s="154">
        <v>0</v>
      </c>
      <c r="G9" s="154">
        <v>0</v>
      </c>
      <c r="H9" s="154">
        <v>0</v>
      </c>
      <c r="I9" s="154">
        <v>1</v>
      </c>
      <c r="J9" s="156">
        <v>0</v>
      </c>
      <c r="K9" s="164">
        <v>0</v>
      </c>
      <c r="L9" s="154">
        <v>0</v>
      </c>
      <c r="M9" s="154">
        <v>0</v>
      </c>
      <c r="N9" s="79">
        <v>9000</v>
      </c>
      <c r="P9" s="89" t="str">
        <f t="shared" ca="1" si="0"/>
        <v/>
      </c>
      <c r="R9" s="144" t="str">
        <f t="shared" si="1"/>
        <v/>
      </c>
    </row>
    <row r="10" spans="2:18" x14ac:dyDescent="0.25">
      <c r="B10" s="142" t="s">
        <v>3</v>
      </c>
      <c r="C10" s="79">
        <v>0</v>
      </c>
      <c r="D10" s="154">
        <v>0</v>
      </c>
      <c r="E10" s="155">
        <v>1</v>
      </c>
      <c r="F10" s="154">
        <v>0</v>
      </c>
      <c r="G10" s="154">
        <v>0</v>
      </c>
      <c r="H10" s="154">
        <v>0</v>
      </c>
      <c r="I10" s="154">
        <v>0</v>
      </c>
      <c r="J10" s="156">
        <v>1</v>
      </c>
      <c r="K10" s="164">
        <v>0</v>
      </c>
      <c r="L10" s="154">
        <v>0</v>
      </c>
      <c r="M10" s="154">
        <v>0</v>
      </c>
      <c r="N10" s="79">
        <v>6000</v>
      </c>
      <c r="P10" s="89" t="str">
        <f t="shared" ca="1" si="0"/>
        <v/>
      </c>
      <c r="R10" s="146">
        <f t="shared" si="1"/>
        <v>6000</v>
      </c>
    </row>
    <row r="11" spans="2:18" x14ac:dyDescent="0.25">
      <c r="B11" s="135" t="s">
        <v>16</v>
      </c>
      <c r="C11" s="136">
        <v>1</v>
      </c>
      <c r="D11" s="160">
        <v>0.9</v>
      </c>
      <c r="E11" s="160">
        <v>0.9</v>
      </c>
      <c r="F11" s="161">
        <v>-1</v>
      </c>
      <c r="G11" s="161">
        <v>-1</v>
      </c>
      <c r="H11" s="161">
        <v>-1</v>
      </c>
      <c r="I11" s="161">
        <v>0</v>
      </c>
      <c r="J11" s="161">
        <v>0</v>
      </c>
      <c r="K11" s="166">
        <v>1</v>
      </c>
      <c r="L11" s="160">
        <v>1</v>
      </c>
      <c r="M11" s="160">
        <v>1</v>
      </c>
      <c r="N11" s="107">
        <v>0</v>
      </c>
      <c r="R11"/>
    </row>
    <row r="13" spans="2:18" s="3" customFormat="1" x14ac:dyDescent="0.25">
      <c r="B13" s="7"/>
      <c r="C13" s="7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39"/>
      <c r="O13" s="88"/>
      <c r="P13" s="89"/>
      <c r="Q13" s="8"/>
      <c r="R13" s="139"/>
    </row>
    <row r="14" spans="2:18" x14ac:dyDescent="0.25">
      <c r="B14" s="137" t="s">
        <v>79</v>
      </c>
      <c r="C14" s="138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39"/>
      <c r="R14" s="139"/>
    </row>
    <row r="15" spans="2:18" x14ac:dyDescent="0.25">
      <c r="B15" s="104" t="s">
        <v>0</v>
      </c>
      <c r="C15" s="104" t="s">
        <v>23</v>
      </c>
      <c r="D15" s="153" t="s">
        <v>18</v>
      </c>
      <c r="E15" s="153" t="s">
        <v>19</v>
      </c>
      <c r="F15" s="153" t="s">
        <v>20</v>
      </c>
      <c r="G15" s="153" t="s">
        <v>21</v>
      </c>
      <c r="H15" s="153" t="s">
        <v>22</v>
      </c>
      <c r="I15" s="153" t="s">
        <v>2</v>
      </c>
      <c r="J15" s="153" t="s">
        <v>3</v>
      </c>
      <c r="K15" s="163" t="s">
        <v>4</v>
      </c>
      <c r="L15" s="153" t="s">
        <v>5</v>
      </c>
      <c r="M15" s="153" t="s">
        <v>6</v>
      </c>
      <c r="N15" s="104" t="s">
        <v>17</v>
      </c>
      <c r="P15" s="97" t="s">
        <v>51</v>
      </c>
      <c r="R15" s="148" t="s">
        <v>1</v>
      </c>
    </row>
    <row r="16" spans="2:18" x14ac:dyDescent="0.25">
      <c r="B16" s="143" t="s">
        <v>4</v>
      </c>
      <c r="C16" s="74">
        <v>0</v>
      </c>
      <c r="D16" s="157">
        <f t="shared" ref="D16:L16" si="2">D6 - $E6 * D$18</f>
        <v>3.333333333333327E-2</v>
      </c>
      <c r="E16" s="157">
        <f t="shared" si="2"/>
        <v>0</v>
      </c>
      <c r="F16" s="157">
        <f t="shared" si="2"/>
        <v>-1</v>
      </c>
      <c r="G16" s="157">
        <f t="shared" si="2"/>
        <v>0</v>
      </c>
      <c r="H16" s="158">
        <f t="shared" si="2"/>
        <v>1.3333333333333335</v>
      </c>
      <c r="I16" s="157">
        <f t="shared" si="2"/>
        <v>0</v>
      </c>
      <c r="J16" s="159">
        <f t="shared" si="2"/>
        <v>0</v>
      </c>
      <c r="K16" s="165">
        <f t="shared" si="2"/>
        <v>1</v>
      </c>
      <c r="L16" s="157">
        <f t="shared" si="2"/>
        <v>0</v>
      </c>
      <c r="M16" s="157"/>
      <c r="N16" s="74">
        <f>N6 - $E6 * N$18</f>
        <v>1333.3333333333333</v>
      </c>
      <c r="P16" s="89" t="str">
        <f t="shared" ref="P16:P20" ca="1" si="3">IFERROR(_xlfn.FORMULATEXT(N16), "")</f>
        <v>=N6 - $E6 * N$18</v>
      </c>
      <c r="R16" s="147">
        <f>IFERROR(N16 / H16, "")</f>
        <v>999.99999999999989</v>
      </c>
    </row>
    <row r="17" spans="2:18" x14ac:dyDescent="0.25">
      <c r="B17" s="142" t="s">
        <v>5</v>
      </c>
      <c r="C17" s="79">
        <v>0</v>
      </c>
      <c r="D17" s="154">
        <f t="shared" ref="D17:L17" si="4">D7 - $E7 * D$18</f>
        <v>0.26666666666666666</v>
      </c>
      <c r="E17" s="154">
        <f t="shared" si="4"/>
        <v>0</v>
      </c>
      <c r="F17" s="154">
        <f t="shared" si="4"/>
        <v>0</v>
      </c>
      <c r="G17" s="154">
        <f t="shared" si="4"/>
        <v>-1</v>
      </c>
      <c r="H17" s="155">
        <f t="shared" si="4"/>
        <v>0.66666666666666674</v>
      </c>
      <c r="I17" s="154">
        <f t="shared" si="4"/>
        <v>0</v>
      </c>
      <c r="J17" s="156">
        <f t="shared" si="4"/>
        <v>0</v>
      </c>
      <c r="K17" s="164">
        <f t="shared" si="4"/>
        <v>0</v>
      </c>
      <c r="L17" s="154">
        <f t="shared" si="4"/>
        <v>1</v>
      </c>
      <c r="M17" s="154"/>
      <c r="N17" s="79">
        <f>N7 - $E7 * N$18</f>
        <v>1166.6666666666665</v>
      </c>
      <c r="P17" s="89" t="str">
        <f t="shared" ca="1" si="3"/>
        <v>=N7 - $E7 * N$18</v>
      </c>
      <c r="R17" s="144">
        <f t="shared" ref="R17:R20" si="5">IFERROR(N17 / H17, "")</f>
        <v>1749.9999999999995</v>
      </c>
    </row>
    <row r="18" spans="2:18" x14ac:dyDescent="0.25">
      <c r="B18" s="142" t="s">
        <v>19</v>
      </c>
      <c r="C18" s="79">
        <v>0</v>
      </c>
      <c r="D18" s="154">
        <f t="shared" ref="D18" si="6">D8 / $E8</f>
        <v>0.66666666666666674</v>
      </c>
      <c r="E18" s="154">
        <f>E8 / $E8</f>
        <v>1</v>
      </c>
      <c r="F18" s="154">
        <f t="shared" ref="F18:L18" si="7">F8 / $E8</f>
        <v>0</v>
      </c>
      <c r="G18" s="154">
        <f t="shared" si="7"/>
        <v>0</v>
      </c>
      <c r="H18" s="155">
        <f t="shared" si="7"/>
        <v>-3.3333333333333335</v>
      </c>
      <c r="I18" s="154">
        <f t="shared" si="7"/>
        <v>0</v>
      </c>
      <c r="J18" s="156">
        <f t="shared" si="7"/>
        <v>0</v>
      </c>
      <c r="K18" s="164">
        <f t="shared" si="7"/>
        <v>0</v>
      </c>
      <c r="L18" s="154">
        <f t="shared" si="7"/>
        <v>0</v>
      </c>
      <c r="M18" s="154"/>
      <c r="N18" s="79">
        <f t="shared" ref="N18" si="8">N8 / $E8</f>
        <v>1666.6666666666667</v>
      </c>
      <c r="P18" s="89" t="str">
        <f t="shared" ca="1" si="3"/>
        <v>=N8 / $E8</v>
      </c>
      <c r="R18" s="145"/>
    </row>
    <row r="19" spans="2:18" x14ac:dyDescent="0.25">
      <c r="B19" s="142" t="s">
        <v>2</v>
      </c>
      <c r="C19"/>
      <c r="D19" s="154">
        <f t="shared" ref="D19:L19" si="9">D9 - $E9 * D$18</f>
        <v>1</v>
      </c>
      <c r="E19" s="154">
        <f t="shared" si="9"/>
        <v>0</v>
      </c>
      <c r="F19" s="154">
        <f t="shared" si="9"/>
        <v>0</v>
      </c>
      <c r="G19" s="154">
        <f t="shared" si="9"/>
        <v>0</v>
      </c>
      <c r="H19" s="155">
        <f t="shared" si="9"/>
        <v>0</v>
      </c>
      <c r="I19" s="154">
        <f t="shared" si="9"/>
        <v>1</v>
      </c>
      <c r="J19" s="156">
        <f t="shared" si="9"/>
        <v>0</v>
      </c>
      <c r="K19" s="164">
        <f t="shared" si="9"/>
        <v>0</v>
      </c>
      <c r="L19" s="154">
        <f t="shared" si="9"/>
        <v>0</v>
      </c>
      <c r="M19" s="154"/>
      <c r="N19" s="79">
        <f>N9 - $E9 * N$18</f>
        <v>9000</v>
      </c>
      <c r="P19" s="89" t="str">
        <f t="shared" ca="1" si="3"/>
        <v>=N9 - $E9 * N$18</v>
      </c>
      <c r="R19" s="144" t="str">
        <f t="shared" si="5"/>
        <v/>
      </c>
    </row>
    <row r="20" spans="2:18" x14ac:dyDescent="0.25">
      <c r="B20" s="142" t="s">
        <v>3</v>
      </c>
      <c r="C20" s="79">
        <v>0</v>
      </c>
      <c r="D20" s="154">
        <f t="shared" ref="D20:L20" si="10">D10 - $E10 * D$18</f>
        <v>-0.66666666666666674</v>
      </c>
      <c r="E20" s="154">
        <f t="shared" si="10"/>
        <v>0</v>
      </c>
      <c r="F20" s="154">
        <f t="shared" si="10"/>
        <v>0</v>
      </c>
      <c r="G20" s="154">
        <f t="shared" si="10"/>
        <v>0</v>
      </c>
      <c r="H20" s="155">
        <f t="shared" si="10"/>
        <v>3.3333333333333335</v>
      </c>
      <c r="I20" s="154">
        <f t="shared" si="10"/>
        <v>0</v>
      </c>
      <c r="J20" s="156">
        <f t="shared" si="10"/>
        <v>1</v>
      </c>
      <c r="K20" s="164">
        <f t="shared" si="10"/>
        <v>0</v>
      </c>
      <c r="L20" s="154">
        <f t="shared" si="10"/>
        <v>0</v>
      </c>
      <c r="M20" s="154"/>
      <c r="N20" s="79">
        <f>N10 - $E10 * N$18</f>
        <v>4333.333333333333</v>
      </c>
      <c r="P20" s="89" t="str">
        <f t="shared" ca="1" si="3"/>
        <v>=N10 - $E10 * N$18</v>
      </c>
      <c r="R20" s="146">
        <f t="shared" si="5"/>
        <v>1299.9999999999998</v>
      </c>
    </row>
    <row r="21" spans="2:18" x14ac:dyDescent="0.25">
      <c r="B21" s="135" t="s">
        <v>16</v>
      </c>
      <c r="C21" s="136">
        <v>0</v>
      </c>
      <c r="D21" s="160">
        <f t="shared" ref="D21:L21" si="11">D11 - $E11 * D$18</f>
        <v>0.29999999999999993</v>
      </c>
      <c r="E21" s="160">
        <f t="shared" si="11"/>
        <v>0</v>
      </c>
      <c r="F21" s="161">
        <f t="shared" si="11"/>
        <v>-1</v>
      </c>
      <c r="G21" s="161">
        <f t="shared" si="11"/>
        <v>-1</v>
      </c>
      <c r="H21" s="161">
        <f t="shared" si="11"/>
        <v>2</v>
      </c>
      <c r="I21" s="161">
        <f t="shared" si="11"/>
        <v>0</v>
      </c>
      <c r="J21" s="161">
        <f t="shared" si="11"/>
        <v>0</v>
      </c>
      <c r="K21" s="166">
        <f t="shared" si="11"/>
        <v>1</v>
      </c>
      <c r="L21" s="160">
        <f t="shared" si="11"/>
        <v>1</v>
      </c>
      <c r="M21" s="160"/>
      <c r="N21" s="107">
        <f>N11 - $E11 * N$18</f>
        <v>-1500</v>
      </c>
      <c r="R21"/>
    </row>
    <row r="22" spans="2:18" customFormat="1" x14ac:dyDescent="0.25">
      <c r="D22" s="151"/>
      <c r="E22" s="151"/>
      <c r="F22" s="151"/>
      <c r="G22" s="151"/>
      <c r="H22" s="151"/>
      <c r="I22" s="151"/>
      <c r="J22" s="151"/>
      <c r="K22" s="151"/>
      <c r="L22" s="151"/>
      <c r="M22" s="151"/>
    </row>
    <row r="23" spans="2:18" x14ac:dyDescent="0.25">
      <c r="B23" s="137" t="s">
        <v>83</v>
      </c>
      <c r="C23" s="138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39"/>
      <c r="R23" s="139"/>
    </row>
    <row r="24" spans="2:18" x14ac:dyDescent="0.25">
      <c r="B24" s="104" t="s">
        <v>0</v>
      </c>
      <c r="C24" s="104" t="s">
        <v>23</v>
      </c>
      <c r="D24" s="153" t="s">
        <v>18</v>
      </c>
      <c r="E24" s="153" t="s">
        <v>19</v>
      </c>
      <c r="F24" s="153" t="s">
        <v>20</v>
      </c>
      <c r="G24" s="153" t="s">
        <v>21</v>
      </c>
      <c r="H24" s="153" t="s">
        <v>22</v>
      </c>
      <c r="I24" s="153" t="s">
        <v>2</v>
      </c>
      <c r="J24" s="153" t="s">
        <v>3</v>
      </c>
      <c r="K24" s="163" t="s">
        <v>4</v>
      </c>
      <c r="L24" s="153" t="s">
        <v>5</v>
      </c>
      <c r="M24" s="153" t="s">
        <v>6</v>
      </c>
      <c r="N24" s="104" t="s">
        <v>17</v>
      </c>
      <c r="P24" s="97" t="s">
        <v>51</v>
      </c>
      <c r="R24" s="148" t="s">
        <v>1</v>
      </c>
    </row>
    <row r="25" spans="2:18" x14ac:dyDescent="0.25">
      <c r="B25" s="142" t="s">
        <v>22</v>
      </c>
      <c r="C25" s="79">
        <f t="shared" ref="C25:G25" si="12">C16 / $H16</f>
        <v>0</v>
      </c>
      <c r="D25" s="154">
        <f t="shared" si="12"/>
        <v>2.4999999999999949E-2</v>
      </c>
      <c r="E25" s="154">
        <f t="shared" si="12"/>
        <v>0</v>
      </c>
      <c r="F25" s="155">
        <f t="shared" si="12"/>
        <v>-0.74999999999999989</v>
      </c>
      <c r="G25" s="154">
        <f t="shared" si="12"/>
        <v>0</v>
      </c>
      <c r="H25" s="154">
        <f>H16 / $H16</f>
        <v>1</v>
      </c>
      <c r="I25" s="154">
        <f t="shared" ref="I25:J25" si="13">I16 / $H16</f>
        <v>0</v>
      </c>
      <c r="J25" s="156">
        <f t="shared" si="13"/>
        <v>0</v>
      </c>
      <c r="K25" s="164"/>
      <c r="L25" s="154">
        <f>L16 / $H16</f>
        <v>0</v>
      </c>
      <c r="M25" s="154"/>
      <c r="N25" s="79">
        <f t="shared" ref="N25" si="14">N16 / $H16</f>
        <v>999.99999999999989</v>
      </c>
      <c r="P25" s="89" t="str">
        <f t="shared" ref="P25:P29" ca="1" si="15">IFERROR(_xlfn.FORMULATEXT(N25), "")</f>
        <v>=N16 / $H16</v>
      </c>
      <c r="R25" s="147"/>
    </row>
    <row r="26" spans="2:18" x14ac:dyDescent="0.25">
      <c r="B26" s="142" t="s">
        <v>5</v>
      </c>
      <c r="C26" s="79">
        <f t="shared" ref="C26:J30" si="16">C17 - $H17 * C$25</f>
        <v>0</v>
      </c>
      <c r="D26" s="154">
        <f t="shared" si="16"/>
        <v>0.25</v>
      </c>
      <c r="E26" s="154">
        <f t="shared" si="16"/>
        <v>0</v>
      </c>
      <c r="F26" s="155">
        <f t="shared" si="16"/>
        <v>0.5</v>
      </c>
      <c r="G26" s="154">
        <f t="shared" si="16"/>
        <v>-1</v>
      </c>
      <c r="H26" s="154">
        <f>H17 - $H17 * H$25</f>
        <v>0</v>
      </c>
      <c r="I26" s="154">
        <f t="shared" ref="I26:J26" si="17">I17 - $H17 * I$25</f>
        <v>0</v>
      </c>
      <c r="J26" s="156">
        <f t="shared" si="17"/>
        <v>0</v>
      </c>
      <c r="K26" s="164"/>
      <c r="L26" s="154">
        <f>L17 - $H17 * L$25</f>
        <v>1</v>
      </c>
      <c r="M26" s="154"/>
      <c r="N26" s="79">
        <f t="shared" ref="N26:N30" si="18">N17 - $H17 * N$25</f>
        <v>499.99999999999989</v>
      </c>
      <c r="P26" s="89" t="str">
        <f t="shared" ca="1" si="15"/>
        <v>=N17 - $H17 * N$25</v>
      </c>
      <c r="R26" s="144">
        <f t="shared" ref="R26:R29" si="19">IFERROR(N26 / F26, "")</f>
        <v>999.99999999999977</v>
      </c>
    </row>
    <row r="27" spans="2:18" x14ac:dyDescent="0.25">
      <c r="B27" s="142" t="s">
        <v>19</v>
      </c>
      <c r="C27" s="79">
        <f t="shared" si="16"/>
        <v>0</v>
      </c>
      <c r="D27" s="154">
        <f t="shared" si="16"/>
        <v>0.74999999999999989</v>
      </c>
      <c r="E27" s="154">
        <f t="shared" si="16"/>
        <v>1</v>
      </c>
      <c r="F27" s="155">
        <f t="shared" si="16"/>
        <v>-2.4999999999999996</v>
      </c>
      <c r="G27" s="154">
        <f t="shared" si="16"/>
        <v>0</v>
      </c>
      <c r="H27" s="154">
        <f t="shared" si="16"/>
        <v>0</v>
      </c>
      <c r="I27" s="154">
        <f t="shared" si="16"/>
        <v>0</v>
      </c>
      <c r="J27" s="156">
        <f t="shared" si="16"/>
        <v>0</v>
      </c>
      <c r="K27" s="164"/>
      <c r="L27" s="154">
        <f>L18 - $H18 * L$25</f>
        <v>0</v>
      </c>
      <c r="M27" s="154"/>
      <c r="N27" s="79">
        <f t="shared" si="18"/>
        <v>5000</v>
      </c>
      <c r="P27" s="89" t="str">
        <f t="shared" ca="1" si="15"/>
        <v>=N18 - $H18 * N$25</v>
      </c>
      <c r="R27" s="145"/>
    </row>
    <row r="28" spans="2:18" x14ac:dyDescent="0.25">
      <c r="B28" s="142" t="s">
        <v>2</v>
      </c>
      <c r="C28" s="79">
        <f t="shared" si="16"/>
        <v>0</v>
      </c>
      <c r="D28" s="154">
        <f t="shared" si="16"/>
        <v>1</v>
      </c>
      <c r="E28" s="154">
        <f t="shared" si="16"/>
        <v>0</v>
      </c>
      <c r="F28" s="155">
        <f t="shared" si="16"/>
        <v>0</v>
      </c>
      <c r="G28" s="154">
        <f t="shared" si="16"/>
        <v>0</v>
      </c>
      <c r="H28" s="154">
        <f t="shared" si="16"/>
        <v>0</v>
      </c>
      <c r="I28" s="154">
        <f t="shared" si="16"/>
        <v>1</v>
      </c>
      <c r="J28" s="156">
        <f t="shared" si="16"/>
        <v>0</v>
      </c>
      <c r="K28" s="164"/>
      <c r="L28" s="154">
        <f>L19 - $H19 * L$25</f>
        <v>0</v>
      </c>
      <c r="M28" s="154"/>
      <c r="N28" s="79">
        <f t="shared" si="18"/>
        <v>9000</v>
      </c>
      <c r="P28" s="89" t="str">
        <f t="shared" ca="1" si="15"/>
        <v>=N19 - $H19 * N$25</v>
      </c>
      <c r="R28" s="144" t="str">
        <f t="shared" si="19"/>
        <v/>
      </c>
    </row>
    <row r="29" spans="2:18" x14ac:dyDescent="0.25">
      <c r="B29" s="143" t="s">
        <v>3</v>
      </c>
      <c r="C29" s="74">
        <f t="shared" si="16"/>
        <v>0</v>
      </c>
      <c r="D29" s="157">
        <f t="shared" si="16"/>
        <v>-0.74999999999999989</v>
      </c>
      <c r="E29" s="157">
        <f t="shared" si="16"/>
        <v>0</v>
      </c>
      <c r="F29" s="158">
        <f t="shared" si="16"/>
        <v>2.4999999999999996</v>
      </c>
      <c r="G29" s="157">
        <f t="shared" si="16"/>
        <v>0</v>
      </c>
      <c r="H29" s="157">
        <f t="shared" si="16"/>
        <v>0</v>
      </c>
      <c r="I29" s="157">
        <f t="shared" si="16"/>
        <v>0</v>
      </c>
      <c r="J29" s="159">
        <f t="shared" si="16"/>
        <v>1</v>
      </c>
      <c r="K29" s="157"/>
      <c r="L29" s="157">
        <f>L20 - $H20 * L$25</f>
        <v>0</v>
      </c>
      <c r="M29" s="157"/>
      <c r="N29" s="74">
        <f t="shared" si="18"/>
        <v>1000</v>
      </c>
      <c r="P29" s="89" t="str">
        <f t="shared" ca="1" si="15"/>
        <v>=N20 - $H20 * N$25</v>
      </c>
      <c r="R29" s="146">
        <f t="shared" si="19"/>
        <v>400.00000000000006</v>
      </c>
    </row>
    <row r="30" spans="2:18" x14ac:dyDescent="0.25">
      <c r="B30" s="135" t="s">
        <v>16</v>
      </c>
      <c r="C30" s="136">
        <f t="shared" ref="C30" si="20">C21 / $H21</f>
        <v>0</v>
      </c>
      <c r="D30" s="160">
        <f t="shared" si="16"/>
        <v>0.25000000000000006</v>
      </c>
      <c r="E30" s="160">
        <f t="shared" si="16"/>
        <v>0</v>
      </c>
      <c r="F30" s="161">
        <f t="shared" si="16"/>
        <v>0.49999999999999978</v>
      </c>
      <c r="G30" s="161">
        <f t="shared" si="16"/>
        <v>-1</v>
      </c>
      <c r="H30" s="161">
        <f t="shared" si="16"/>
        <v>0</v>
      </c>
      <c r="I30" s="161">
        <f t="shared" si="16"/>
        <v>0</v>
      </c>
      <c r="J30" s="161">
        <f t="shared" si="16"/>
        <v>0</v>
      </c>
      <c r="K30" s="166"/>
      <c r="L30" s="160">
        <f>L21 - $H21 * L$25</f>
        <v>1</v>
      </c>
      <c r="M30" s="160"/>
      <c r="N30" s="107">
        <f t="shared" si="18"/>
        <v>-3500</v>
      </c>
      <c r="R30"/>
    </row>
    <row r="31" spans="2:18" customFormat="1" x14ac:dyDescent="0.25"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8" x14ac:dyDescent="0.25">
      <c r="B32" s="137" t="s">
        <v>81</v>
      </c>
      <c r="C32" s="138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39"/>
      <c r="R32" s="139"/>
    </row>
    <row r="33" spans="2:18" x14ac:dyDescent="0.25">
      <c r="B33" s="104" t="s">
        <v>0</v>
      </c>
      <c r="C33" s="104" t="s">
        <v>23</v>
      </c>
      <c r="D33" s="153" t="s">
        <v>18</v>
      </c>
      <c r="E33" s="153" t="s">
        <v>19</v>
      </c>
      <c r="F33" s="153" t="s">
        <v>20</v>
      </c>
      <c r="G33" s="153" t="s">
        <v>21</v>
      </c>
      <c r="H33" s="153" t="s">
        <v>22</v>
      </c>
      <c r="I33" s="153" t="s">
        <v>2</v>
      </c>
      <c r="J33" s="153" t="s">
        <v>3</v>
      </c>
      <c r="K33" s="163" t="s">
        <v>4</v>
      </c>
      <c r="L33" s="153" t="s">
        <v>5</v>
      </c>
      <c r="M33" s="153" t="s">
        <v>6</v>
      </c>
      <c r="N33" s="104" t="s">
        <v>17</v>
      </c>
      <c r="P33" s="97" t="s">
        <v>51</v>
      </c>
      <c r="R33" s="148" t="s">
        <v>1</v>
      </c>
    </row>
    <row r="34" spans="2:18" x14ac:dyDescent="0.25">
      <c r="B34" s="142" t="s">
        <v>22</v>
      </c>
      <c r="C34" s="79">
        <f t="shared" ref="C34:J39" si="21">C25 - $F25 * C$38</f>
        <v>0</v>
      </c>
      <c r="D34" s="155">
        <f t="shared" si="21"/>
        <v>-0.2</v>
      </c>
      <c r="E34" s="154">
        <f t="shared" si="21"/>
        <v>0</v>
      </c>
      <c r="F34" s="154">
        <f t="shared" si="21"/>
        <v>0</v>
      </c>
      <c r="G34" s="154">
        <f t="shared" si="21"/>
        <v>0</v>
      </c>
      <c r="H34" s="154">
        <f t="shared" si="21"/>
        <v>1</v>
      </c>
      <c r="I34" s="154">
        <f t="shared" si="21"/>
        <v>0</v>
      </c>
      <c r="J34" s="154">
        <f t="shared" si="21"/>
        <v>0.3</v>
      </c>
      <c r="K34" s="164"/>
      <c r="L34" s="156">
        <f t="shared" ref="L34:L39" si="22">L25 - $F25 * L$38</f>
        <v>0</v>
      </c>
      <c r="M34" s="154"/>
      <c r="N34" s="79">
        <f t="shared" ref="N34:N39" si="23">N25 - $F25 * N$38</f>
        <v>1300</v>
      </c>
      <c r="P34" s="89" t="str">
        <f t="shared" ref="P34:P38" ca="1" si="24">IFERROR(_xlfn.FORMULATEXT(N34), "")</f>
        <v>=N25 - $F25 * N$38</v>
      </c>
      <c r="R34" s="147"/>
    </row>
    <row r="35" spans="2:18" x14ac:dyDescent="0.25">
      <c r="B35" s="143" t="s">
        <v>18</v>
      </c>
      <c r="C35" s="74">
        <f t="shared" si="21"/>
        <v>0</v>
      </c>
      <c r="D35" s="158">
        <f t="shared" si="21"/>
        <v>0.4</v>
      </c>
      <c r="E35" s="157">
        <f t="shared" si="21"/>
        <v>0</v>
      </c>
      <c r="F35" s="157">
        <f t="shared" si="21"/>
        <v>0</v>
      </c>
      <c r="G35" s="157">
        <f t="shared" si="21"/>
        <v>-1</v>
      </c>
      <c r="H35" s="157">
        <f t="shared" si="21"/>
        <v>0</v>
      </c>
      <c r="I35" s="157">
        <f t="shared" si="21"/>
        <v>0</v>
      </c>
      <c r="J35" s="157">
        <f t="shared" si="21"/>
        <v>-0.20000000000000004</v>
      </c>
      <c r="K35" s="165"/>
      <c r="L35" s="157">
        <f t="shared" si="22"/>
        <v>1</v>
      </c>
      <c r="M35" s="157"/>
      <c r="N35" s="74">
        <f t="shared" si="23"/>
        <v>299.99999999999989</v>
      </c>
      <c r="P35" s="89" t="str">
        <f t="shared" ca="1" si="24"/>
        <v>=N26 - $F26 * N$38</v>
      </c>
      <c r="R35" s="74">
        <f>N35 / D35</f>
        <v>749.99999999999966</v>
      </c>
    </row>
    <row r="36" spans="2:18" x14ac:dyDescent="0.25">
      <c r="B36" s="142" t="s">
        <v>19</v>
      </c>
      <c r="C36" s="79">
        <f t="shared" si="21"/>
        <v>0</v>
      </c>
      <c r="D36" s="155">
        <f t="shared" si="21"/>
        <v>0</v>
      </c>
      <c r="E36" s="154">
        <f t="shared" si="21"/>
        <v>1</v>
      </c>
      <c r="F36" s="154">
        <f t="shared" si="21"/>
        <v>0</v>
      </c>
      <c r="G36" s="154">
        <f t="shared" si="21"/>
        <v>0</v>
      </c>
      <c r="H36" s="154">
        <f t="shared" si="21"/>
        <v>0</v>
      </c>
      <c r="I36" s="154">
        <f t="shared" si="21"/>
        <v>0</v>
      </c>
      <c r="J36" s="154">
        <f t="shared" si="21"/>
        <v>1</v>
      </c>
      <c r="K36" s="164"/>
      <c r="L36" s="156">
        <f t="shared" si="22"/>
        <v>0</v>
      </c>
      <c r="M36" s="154"/>
      <c r="N36" s="79">
        <f t="shared" si="23"/>
        <v>6000</v>
      </c>
      <c r="P36" s="89" t="str">
        <f t="shared" ca="1" si="24"/>
        <v>=N27 - $F27 * N$38</v>
      </c>
      <c r="R36" s="145"/>
    </row>
    <row r="37" spans="2:18" x14ac:dyDescent="0.25">
      <c r="B37" s="142" t="s">
        <v>2</v>
      </c>
      <c r="C37" s="79">
        <f t="shared" si="21"/>
        <v>0</v>
      </c>
      <c r="D37" s="155">
        <f t="shared" si="21"/>
        <v>1</v>
      </c>
      <c r="E37" s="154">
        <f t="shared" si="21"/>
        <v>0</v>
      </c>
      <c r="F37" s="154">
        <f>F28 - $F28 * F$38</f>
        <v>0</v>
      </c>
      <c r="G37" s="154">
        <f t="shared" si="21"/>
        <v>0</v>
      </c>
      <c r="H37" s="154">
        <f t="shared" si="21"/>
        <v>0</v>
      </c>
      <c r="I37" s="154">
        <f t="shared" si="21"/>
        <v>1</v>
      </c>
      <c r="J37" s="154">
        <f t="shared" si="21"/>
        <v>0</v>
      </c>
      <c r="K37" s="164"/>
      <c r="L37" s="156">
        <f t="shared" si="22"/>
        <v>0</v>
      </c>
      <c r="M37" s="154"/>
      <c r="N37" s="79">
        <f t="shared" si="23"/>
        <v>9000</v>
      </c>
      <c r="P37" s="89" t="str">
        <f t="shared" ca="1" si="24"/>
        <v>=N28 - $F28 * N$38</v>
      </c>
      <c r="R37" s="144">
        <f t="shared" ref="R37" si="25">N37 / D37</f>
        <v>9000</v>
      </c>
    </row>
    <row r="38" spans="2:18" x14ac:dyDescent="0.25">
      <c r="B38" s="142" t="s">
        <v>3</v>
      </c>
      <c r="C38" s="79">
        <f t="shared" ref="C38:E38" si="26">C29 / $F$29</f>
        <v>0</v>
      </c>
      <c r="D38" s="155">
        <f t="shared" si="26"/>
        <v>-0.3</v>
      </c>
      <c r="E38" s="154">
        <f t="shared" si="26"/>
        <v>0</v>
      </c>
      <c r="F38" s="154">
        <f>F29 / $F$29</f>
        <v>1</v>
      </c>
      <c r="G38" s="154">
        <f t="shared" ref="G38:J38" si="27">G29 / $F$29</f>
        <v>0</v>
      </c>
      <c r="H38" s="154">
        <f t="shared" si="27"/>
        <v>0</v>
      </c>
      <c r="I38" s="154">
        <f t="shared" si="27"/>
        <v>0</v>
      </c>
      <c r="J38" s="154">
        <f t="shared" si="27"/>
        <v>0.40000000000000008</v>
      </c>
      <c r="K38" s="164"/>
      <c r="L38" s="156">
        <f>L29 / $F$29</f>
        <v>0</v>
      </c>
      <c r="M38" s="154"/>
      <c r="N38" s="79">
        <f>N29 / $F$29</f>
        <v>400.00000000000006</v>
      </c>
      <c r="P38" s="89" t="str">
        <f t="shared" ca="1" si="24"/>
        <v>=N29 / $F$29</v>
      </c>
      <c r="R38" s="149"/>
    </row>
    <row r="39" spans="2:18" x14ac:dyDescent="0.25">
      <c r="B39" s="135" t="s">
        <v>16</v>
      </c>
      <c r="C39" s="136">
        <f t="shared" si="21"/>
        <v>0</v>
      </c>
      <c r="D39" s="160">
        <f t="shared" si="21"/>
        <v>0.4</v>
      </c>
      <c r="E39" s="160">
        <f t="shared" si="21"/>
        <v>0</v>
      </c>
      <c r="F39" s="161">
        <f>F30 - $F30 * F$38</f>
        <v>0</v>
      </c>
      <c r="G39" s="161">
        <f t="shared" si="21"/>
        <v>-1</v>
      </c>
      <c r="H39" s="161">
        <f t="shared" si="21"/>
        <v>0</v>
      </c>
      <c r="I39" s="161">
        <f t="shared" si="21"/>
        <v>0</v>
      </c>
      <c r="J39" s="161">
        <f t="shared" si="21"/>
        <v>-0.19999999999999996</v>
      </c>
      <c r="K39" s="166"/>
      <c r="L39" s="160">
        <f t="shared" si="22"/>
        <v>1</v>
      </c>
      <c r="M39" s="160"/>
      <c r="N39" s="107">
        <f t="shared" si="23"/>
        <v>-3700</v>
      </c>
      <c r="R39"/>
    </row>
    <row r="40" spans="2:18" customFormat="1" x14ac:dyDescent="0.25"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8" x14ac:dyDescent="0.25">
      <c r="B41" s="137" t="s">
        <v>82</v>
      </c>
      <c r="C41" s="138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39"/>
      <c r="R41" s="139"/>
    </row>
    <row r="42" spans="2:18" x14ac:dyDescent="0.25">
      <c r="B42" s="104" t="s">
        <v>0</v>
      </c>
      <c r="C42" s="104" t="s">
        <v>23</v>
      </c>
      <c r="D42" s="153" t="s">
        <v>18</v>
      </c>
      <c r="E42" s="153" t="s">
        <v>19</v>
      </c>
      <c r="F42" s="153" t="s">
        <v>20</v>
      </c>
      <c r="G42" s="153" t="s">
        <v>21</v>
      </c>
      <c r="H42" s="153" t="s">
        <v>22</v>
      </c>
      <c r="I42" s="153" t="s">
        <v>2</v>
      </c>
      <c r="J42" s="153" t="s">
        <v>3</v>
      </c>
      <c r="K42" s="163" t="s">
        <v>4</v>
      </c>
      <c r="L42" s="153" t="s">
        <v>5</v>
      </c>
      <c r="M42" s="153" t="s">
        <v>6</v>
      </c>
      <c r="N42" s="104" t="s">
        <v>17</v>
      </c>
      <c r="P42" s="97" t="s">
        <v>51</v>
      </c>
      <c r="R42" s="148" t="s">
        <v>1</v>
      </c>
    </row>
    <row r="43" spans="2:18" x14ac:dyDescent="0.25">
      <c r="B43" s="142" t="s">
        <v>22</v>
      </c>
      <c r="C43" s="79">
        <f t="shared" ref="C43" si="28">C34 - $D34 * C$44</f>
        <v>0</v>
      </c>
      <c r="D43" s="154">
        <f>D34 - $D34 * D$44</f>
        <v>0</v>
      </c>
      <c r="E43" s="154">
        <f t="shared" ref="E43:J43" si="29">E34 - $D34 * E$44</f>
        <v>0</v>
      </c>
      <c r="F43" s="154">
        <f t="shared" si="29"/>
        <v>0</v>
      </c>
      <c r="G43" s="154">
        <f t="shared" si="29"/>
        <v>-0.5</v>
      </c>
      <c r="H43" s="154">
        <f t="shared" si="29"/>
        <v>1</v>
      </c>
      <c r="I43" s="154">
        <f t="shared" si="29"/>
        <v>0</v>
      </c>
      <c r="J43" s="155">
        <f t="shared" si="29"/>
        <v>0.19999999999999996</v>
      </c>
      <c r="K43" s="164"/>
      <c r="L43" s="156"/>
      <c r="M43" s="154"/>
      <c r="N43" s="79">
        <f>N34 - $D34 * N$44</f>
        <v>1450</v>
      </c>
      <c r="P43" s="89" t="str">
        <f t="shared" ref="P43:P47" ca="1" si="30">IFERROR(_xlfn.FORMULATEXT(N43), "")</f>
        <v>=N34 - $D34 * N$44</v>
      </c>
      <c r="R43" s="167">
        <f t="shared" ref="R43:R46" si="31">N43 / J43</f>
        <v>7250.0000000000018</v>
      </c>
    </row>
    <row r="44" spans="2:18" x14ac:dyDescent="0.25">
      <c r="B44" s="142" t="s">
        <v>18</v>
      </c>
      <c r="C44" s="79">
        <f t="shared" ref="C44" si="32">C35 / $D35</f>
        <v>0</v>
      </c>
      <c r="D44" s="154">
        <f>D35 / $D35</f>
        <v>1</v>
      </c>
      <c r="E44" s="154">
        <f t="shared" ref="E44:J44" si="33">E35 / $D35</f>
        <v>0</v>
      </c>
      <c r="F44" s="154">
        <f t="shared" si="33"/>
        <v>0</v>
      </c>
      <c r="G44" s="154">
        <f t="shared" si="33"/>
        <v>-2.5</v>
      </c>
      <c r="H44" s="154">
        <f t="shared" si="33"/>
        <v>0</v>
      </c>
      <c r="I44" s="154">
        <f t="shared" si="33"/>
        <v>0</v>
      </c>
      <c r="J44" s="155">
        <f t="shared" si="33"/>
        <v>-0.50000000000000011</v>
      </c>
      <c r="K44" s="164"/>
      <c r="L44" s="154"/>
      <c r="M44" s="154"/>
      <c r="N44" s="79">
        <f t="shared" ref="N44" si="34">N35 / $D35</f>
        <v>749.99999999999966</v>
      </c>
      <c r="P44" s="89" t="str">
        <f t="shared" ca="1" si="30"/>
        <v>=N35 / $D35</v>
      </c>
      <c r="R44" s="79"/>
    </row>
    <row r="45" spans="2:18" x14ac:dyDescent="0.25">
      <c r="B45" s="142" t="s">
        <v>19</v>
      </c>
      <c r="C45" s="79">
        <f t="shared" ref="C45:J48" si="35">C36 - $D36 * C$44</f>
        <v>0</v>
      </c>
      <c r="D45" s="154">
        <f t="shared" si="35"/>
        <v>0</v>
      </c>
      <c r="E45" s="154">
        <f t="shared" si="35"/>
        <v>1</v>
      </c>
      <c r="F45" s="154">
        <f t="shared" si="35"/>
        <v>0</v>
      </c>
      <c r="G45" s="154">
        <f t="shared" si="35"/>
        <v>0</v>
      </c>
      <c r="H45" s="154">
        <f t="shared" si="35"/>
        <v>0</v>
      </c>
      <c r="I45" s="154">
        <f t="shared" si="35"/>
        <v>0</v>
      </c>
      <c r="J45" s="155">
        <f t="shared" si="35"/>
        <v>1</v>
      </c>
      <c r="K45" s="164"/>
      <c r="L45" s="156"/>
      <c r="M45" s="154"/>
      <c r="N45" s="79">
        <f t="shared" ref="N45:N47" si="36">N36 - $D36 * N$44</f>
        <v>6000</v>
      </c>
      <c r="P45" s="89" t="str">
        <f t="shared" ca="1" si="30"/>
        <v>=N36 - $D36 * N$44</v>
      </c>
      <c r="R45" s="145">
        <f t="shared" si="31"/>
        <v>6000</v>
      </c>
    </row>
    <row r="46" spans="2:18" x14ac:dyDescent="0.25">
      <c r="B46" s="142" t="s">
        <v>2</v>
      </c>
      <c r="C46" s="79">
        <f t="shared" si="35"/>
        <v>0</v>
      </c>
      <c r="D46" s="154">
        <f t="shared" si="35"/>
        <v>0</v>
      </c>
      <c r="E46" s="154">
        <f t="shared" si="35"/>
        <v>0</v>
      </c>
      <c r="F46" s="154">
        <f t="shared" si="35"/>
        <v>0</v>
      </c>
      <c r="G46" s="154">
        <f t="shared" si="35"/>
        <v>2.5</v>
      </c>
      <c r="H46" s="154">
        <f t="shared" si="35"/>
        <v>0</v>
      </c>
      <c r="I46" s="154">
        <f t="shared" si="35"/>
        <v>1</v>
      </c>
      <c r="J46" s="155">
        <f t="shared" si="35"/>
        <v>0.50000000000000011</v>
      </c>
      <c r="K46" s="164"/>
      <c r="L46" s="156"/>
      <c r="M46" s="154"/>
      <c r="N46" s="79">
        <f t="shared" si="36"/>
        <v>8250</v>
      </c>
      <c r="P46" s="89" t="str">
        <f t="shared" ca="1" si="30"/>
        <v>=N37 - $D37 * N$44</v>
      </c>
      <c r="R46" s="145">
        <f t="shared" si="31"/>
        <v>16499.999999999996</v>
      </c>
    </row>
    <row r="47" spans="2:18" x14ac:dyDescent="0.25">
      <c r="B47" s="143" t="s">
        <v>24</v>
      </c>
      <c r="C47" s="74">
        <f t="shared" si="35"/>
        <v>0</v>
      </c>
      <c r="D47" s="157">
        <f t="shared" si="35"/>
        <v>0</v>
      </c>
      <c r="E47" s="157">
        <f t="shared" si="35"/>
        <v>0</v>
      </c>
      <c r="F47" s="157">
        <f t="shared" si="35"/>
        <v>1</v>
      </c>
      <c r="G47" s="157">
        <f t="shared" si="35"/>
        <v>-0.75</v>
      </c>
      <c r="H47" s="157">
        <f t="shared" si="35"/>
        <v>0</v>
      </c>
      <c r="I47" s="157">
        <f t="shared" si="35"/>
        <v>0</v>
      </c>
      <c r="J47" s="158">
        <f t="shared" si="35"/>
        <v>0.25000000000000006</v>
      </c>
      <c r="K47" s="165"/>
      <c r="L47" s="159"/>
      <c r="M47" s="157"/>
      <c r="N47" s="74">
        <f t="shared" si="36"/>
        <v>625</v>
      </c>
      <c r="P47" s="89" t="str">
        <f t="shared" ca="1" si="30"/>
        <v>=N38 - $D38 * N$44</v>
      </c>
      <c r="R47" s="146">
        <f>N47 / J47</f>
        <v>2499.9999999999995</v>
      </c>
    </row>
    <row r="48" spans="2:18" x14ac:dyDescent="0.25">
      <c r="B48" s="135" t="s">
        <v>16</v>
      </c>
      <c r="C48" s="136">
        <f t="shared" si="35"/>
        <v>0</v>
      </c>
      <c r="D48" s="160">
        <f>D39 - $D39 * D$44</f>
        <v>0</v>
      </c>
      <c r="E48" s="160">
        <f t="shared" si="35"/>
        <v>0</v>
      </c>
      <c r="F48" s="161">
        <f t="shared" si="35"/>
        <v>0</v>
      </c>
      <c r="G48" s="161">
        <f t="shared" si="35"/>
        <v>0</v>
      </c>
      <c r="H48" s="161">
        <f t="shared" si="35"/>
        <v>0</v>
      </c>
      <c r="I48" s="161">
        <f t="shared" si="35"/>
        <v>0</v>
      </c>
      <c r="J48" s="161">
        <f t="shared" si="35"/>
        <v>0</v>
      </c>
      <c r="K48" s="166"/>
      <c r="L48" s="160"/>
      <c r="M48" s="160"/>
      <c r="N48" s="107">
        <f>N39 - $D39 * N$44</f>
        <v>-4000</v>
      </c>
      <c r="P48" s="89" t="str">
        <f t="shared" ref="P48" ca="1" si="37">IFERROR(_xlfn.FORMULATEXT(N48), "")</f>
        <v>=N39 - $D39 * N$44</v>
      </c>
      <c r="R48"/>
    </row>
    <row r="49" spans="2:18" x14ac:dyDescent="0.25">
      <c r="B49"/>
      <c r="C49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/>
      <c r="R49"/>
    </row>
    <row r="51" spans="2:18" hidden="1" outlineLevel="1" x14ac:dyDescent="0.25">
      <c r="B51" s="137" t="s">
        <v>84</v>
      </c>
      <c r="C51" s="138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39"/>
      <c r="R51" s="139"/>
    </row>
    <row r="52" spans="2:18" hidden="1" outlineLevel="1" x14ac:dyDescent="0.25">
      <c r="B52" s="104" t="s">
        <v>0</v>
      </c>
      <c r="C52" s="104" t="s">
        <v>23</v>
      </c>
      <c r="D52" s="153" t="s">
        <v>18</v>
      </c>
      <c r="E52" s="153" t="s">
        <v>19</v>
      </c>
      <c r="F52" s="153" t="s">
        <v>20</v>
      </c>
      <c r="G52" s="153" t="s">
        <v>21</v>
      </c>
      <c r="H52" s="153" t="s">
        <v>22</v>
      </c>
      <c r="I52" s="153" t="s">
        <v>2</v>
      </c>
      <c r="J52" s="153" t="s">
        <v>3</v>
      </c>
      <c r="K52" s="163" t="s">
        <v>4</v>
      </c>
      <c r="L52" s="153" t="s">
        <v>5</v>
      </c>
      <c r="M52" s="153" t="s">
        <v>6</v>
      </c>
      <c r="N52" s="104" t="s">
        <v>17</v>
      </c>
      <c r="P52" s="97" t="s">
        <v>51</v>
      </c>
      <c r="R52"/>
    </row>
    <row r="53" spans="2:18" hidden="1" outlineLevel="1" x14ac:dyDescent="0.25">
      <c r="B53" s="142" t="s">
        <v>22</v>
      </c>
      <c r="C53" s="79">
        <v>0</v>
      </c>
      <c r="D53" s="154">
        <f t="shared" ref="D53:J56" si="38">D43 - $J43 * D$57</f>
        <v>0</v>
      </c>
      <c r="E53" s="154">
        <f t="shared" si="38"/>
        <v>0</v>
      </c>
      <c r="F53" s="154">
        <f t="shared" si="38"/>
        <v>-0.7999999999999996</v>
      </c>
      <c r="G53" s="154">
        <f t="shared" si="38"/>
        <v>9.9999999999999645E-2</v>
      </c>
      <c r="H53" s="154">
        <f t="shared" si="38"/>
        <v>1</v>
      </c>
      <c r="I53" s="154">
        <f t="shared" si="38"/>
        <v>0</v>
      </c>
      <c r="J53" s="155">
        <f t="shared" si="38"/>
        <v>0</v>
      </c>
      <c r="K53" s="164"/>
      <c r="L53" s="156"/>
      <c r="M53" s="154"/>
      <c r="N53" s="79">
        <f t="shared" ref="N53:N55" si="39">N43 - $J43 * N$57</f>
        <v>950.00000000000023</v>
      </c>
      <c r="P53" s="89" t="str">
        <f t="shared" ref="P53:P58" ca="1" si="40">IFERROR(_xlfn.FORMULATEXT(N53), "")</f>
        <v>=N43 - $J43 * N$57</v>
      </c>
      <c r="R53"/>
    </row>
    <row r="54" spans="2:18" hidden="1" outlineLevel="1" x14ac:dyDescent="0.25">
      <c r="B54" s="142" t="s">
        <v>18</v>
      </c>
      <c r="C54" s="79">
        <v>0</v>
      </c>
      <c r="D54" s="154">
        <f t="shared" si="38"/>
        <v>1</v>
      </c>
      <c r="E54" s="154">
        <f t="shared" si="38"/>
        <v>0</v>
      </c>
      <c r="F54" s="154">
        <f t="shared" si="38"/>
        <v>2</v>
      </c>
      <c r="G54" s="154">
        <f t="shared" si="38"/>
        <v>-4</v>
      </c>
      <c r="H54" s="154">
        <f t="shared" si="38"/>
        <v>0</v>
      </c>
      <c r="I54" s="154">
        <f t="shared" si="38"/>
        <v>0</v>
      </c>
      <c r="J54" s="155">
        <f t="shared" si="38"/>
        <v>0</v>
      </c>
      <c r="K54" s="164"/>
      <c r="L54" s="154"/>
      <c r="M54" s="154"/>
      <c r="N54" s="79">
        <f>N44 - $J44 * N$57</f>
        <v>1999.9999999999995</v>
      </c>
      <c r="P54" s="89" t="str">
        <f t="shared" ca="1" si="40"/>
        <v>=N44 - $J44 * N$57</v>
      </c>
      <c r="R54"/>
    </row>
    <row r="55" spans="2:18" hidden="1" outlineLevel="1" x14ac:dyDescent="0.25">
      <c r="B55" s="142" t="s">
        <v>19</v>
      </c>
      <c r="C55" s="79">
        <v>0</v>
      </c>
      <c r="D55" s="154">
        <f t="shared" si="38"/>
        <v>0</v>
      </c>
      <c r="E55" s="154">
        <f t="shared" si="38"/>
        <v>1</v>
      </c>
      <c r="F55" s="154">
        <f t="shared" si="38"/>
        <v>-3.9999999999999991</v>
      </c>
      <c r="G55" s="154">
        <f t="shared" si="38"/>
        <v>2.9999999999999991</v>
      </c>
      <c r="H55" s="154">
        <f t="shared" si="38"/>
        <v>0</v>
      </c>
      <c r="I55" s="154">
        <f t="shared" si="38"/>
        <v>0</v>
      </c>
      <c r="J55" s="155">
        <f t="shared" si="38"/>
        <v>0</v>
      </c>
      <c r="K55" s="164"/>
      <c r="L55" s="156"/>
      <c r="M55" s="154"/>
      <c r="N55" s="79">
        <f t="shared" si="39"/>
        <v>3500.0000000000005</v>
      </c>
      <c r="P55" s="89" t="str">
        <f t="shared" ca="1" si="40"/>
        <v>=N45 - $J45 * N$57</v>
      </c>
      <c r="R55"/>
    </row>
    <row r="56" spans="2:18" hidden="1" outlineLevel="1" x14ac:dyDescent="0.25">
      <c r="B56" s="142" t="s">
        <v>2</v>
      </c>
      <c r="C56" s="79">
        <v>0</v>
      </c>
      <c r="D56" s="154">
        <f t="shared" si="38"/>
        <v>0</v>
      </c>
      <c r="E56" s="154">
        <f t="shared" si="38"/>
        <v>0</v>
      </c>
      <c r="F56" s="154">
        <f t="shared" si="38"/>
        <v>-2</v>
      </c>
      <c r="G56" s="154">
        <f t="shared" si="38"/>
        <v>4</v>
      </c>
      <c r="H56" s="154">
        <f t="shared" si="38"/>
        <v>0</v>
      </c>
      <c r="I56" s="154">
        <f t="shared" si="38"/>
        <v>1</v>
      </c>
      <c r="J56" s="155">
        <f>J46 - $J46 * J$57</f>
        <v>0</v>
      </c>
      <c r="K56" s="164"/>
      <c r="L56" s="156"/>
      <c r="M56" s="154"/>
      <c r="N56" s="79">
        <f>N46 - $J46 * N$57</f>
        <v>7000</v>
      </c>
      <c r="P56" s="89" t="str">
        <f t="shared" ca="1" si="40"/>
        <v>=N46 - $J46 * N$57</v>
      </c>
      <c r="R56"/>
    </row>
    <row r="57" spans="2:18" hidden="1" outlineLevel="1" x14ac:dyDescent="0.25">
      <c r="B57" s="143" t="s">
        <v>28</v>
      </c>
      <c r="C57" s="74">
        <v>0</v>
      </c>
      <c r="D57" s="157">
        <f t="shared" ref="D57:I57" si="41">D47 / $J47</f>
        <v>0</v>
      </c>
      <c r="E57" s="157">
        <f t="shared" si="41"/>
        <v>0</v>
      </c>
      <c r="F57" s="157">
        <f t="shared" si="41"/>
        <v>3.9999999999999991</v>
      </c>
      <c r="G57" s="157">
        <f t="shared" si="41"/>
        <v>-2.9999999999999991</v>
      </c>
      <c r="H57" s="157">
        <f t="shared" si="41"/>
        <v>0</v>
      </c>
      <c r="I57" s="157">
        <f t="shared" si="41"/>
        <v>0</v>
      </c>
      <c r="J57" s="158">
        <f>J47 / $J47</f>
        <v>1</v>
      </c>
      <c r="K57" s="165"/>
      <c r="L57" s="159"/>
      <c r="M57" s="157"/>
      <c r="N57" s="74">
        <f>N47 / $J47</f>
        <v>2499.9999999999995</v>
      </c>
      <c r="P57" s="89" t="str">
        <f t="shared" ca="1" si="40"/>
        <v>=N47 / $J47</v>
      </c>
      <c r="R57"/>
    </row>
    <row r="58" spans="2:18" hidden="1" outlineLevel="1" x14ac:dyDescent="0.25">
      <c r="B58" s="135" t="s">
        <v>16</v>
      </c>
      <c r="C58" s="136">
        <f t="shared" ref="C58:J58" si="42">C48 - $J48 * C$57</f>
        <v>0</v>
      </c>
      <c r="D58" s="160">
        <f t="shared" si="42"/>
        <v>0</v>
      </c>
      <c r="E58" s="160">
        <f t="shared" si="42"/>
        <v>0</v>
      </c>
      <c r="F58" s="161">
        <f t="shared" si="42"/>
        <v>0</v>
      </c>
      <c r="G58" s="161">
        <f t="shared" si="42"/>
        <v>0</v>
      </c>
      <c r="H58" s="161">
        <f t="shared" si="42"/>
        <v>0</v>
      </c>
      <c r="I58" s="161">
        <f t="shared" si="42"/>
        <v>0</v>
      </c>
      <c r="J58" s="161">
        <f t="shared" si="42"/>
        <v>0</v>
      </c>
      <c r="K58" s="166"/>
      <c r="L58" s="160"/>
      <c r="M58" s="160"/>
      <c r="N58" s="107">
        <f>N48 - $J48 * N$57</f>
        <v>-4000</v>
      </c>
      <c r="P58" s="89" t="str">
        <f t="shared" ca="1" si="40"/>
        <v>=N48 - $J48 * N$57</v>
      </c>
      <c r="R58"/>
    </row>
    <row r="59" spans="2:18" hidden="1" outlineLevel="1" x14ac:dyDescent="0.25"/>
    <row r="60" spans="2:18" hidden="1" outlineLevel="1" x14ac:dyDescent="0.25">
      <c r="B60" s="129" t="s">
        <v>62</v>
      </c>
      <c r="C60"/>
      <c r="D60"/>
      <c r="E60"/>
    </row>
    <row r="61" spans="2:18" hidden="1" outlineLevel="1" x14ac:dyDescent="0.25">
      <c r="B61" s="128" t="s">
        <v>70</v>
      </c>
      <c r="C61"/>
      <c r="D61"/>
      <c r="E61"/>
    </row>
    <row r="62" spans="2:18" hidden="1" outlineLevel="1" x14ac:dyDescent="0.25">
      <c r="D62" s="12" t="s">
        <v>85</v>
      </c>
      <c r="E62" s="127">
        <f>N58</f>
        <v>-4000</v>
      </c>
      <c r="F62" t="str">
        <f ca="1">_xlfn.FORMULATEXT(E62)</f>
        <v>=N58</v>
      </c>
    </row>
    <row r="63" spans="2:18" collapsed="1" x14ac:dyDescent="0.25">
      <c r="B63" s="129" t="s">
        <v>62</v>
      </c>
    </row>
    <row r="64" spans="2:18" x14ac:dyDescent="0.25">
      <c r="B64" s="169" t="s">
        <v>88</v>
      </c>
    </row>
  </sheetData>
  <printOptions headings="1"/>
  <pageMargins left="0.25" right="0.25" top="0.25" bottom="0.25" header="0" footer="0"/>
  <pageSetup scale="77" fitToHeight="0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E344-1ED9-4B5C-98EA-38183E2A19F7}">
  <sheetPr>
    <pageSetUpPr fitToPage="1"/>
  </sheetPr>
  <dimension ref="B2:R25"/>
  <sheetViews>
    <sheetView showGridLines="0" zoomScaleNormal="100" workbookViewId="0"/>
  </sheetViews>
  <sheetFormatPr defaultRowHeight="15" x14ac:dyDescent="0.25"/>
  <cols>
    <col min="1" max="1" width="2.7109375" style="2" customWidth="1"/>
    <col min="2" max="2" width="6.7109375" style="1" bestFit="1" customWidth="1"/>
    <col min="3" max="3" width="6.7109375" style="1" customWidth="1"/>
    <col min="4" max="4" width="13" style="152" customWidth="1"/>
    <col min="5" max="5" width="13" style="152" bestFit="1" customWidth="1"/>
    <col min="6" max="11" width="10.140625" style="152" customWidth="1"/>
    <col min="12" max="13" width="8.7109375" style="152" customWidth="1"/>
    <col min="14" max="14" width="12.5703125" style="10" bestFit="1" customWidth="1"/>
    <col min="15" max="15" width="2.7109375" style="88" customWidth="1"/>
    <col min="16" max="16" width="18.42578125" style="89" bestFit="1" customWidth="1"/>
    <col min="17" max="17" width="2.7109375" customWidth="1"/>
    <col min="18" max="18" width="12.28515625" style="10" bestFit="1" customWidth="1"/>
    <col min="19" max="19" width="9.140625" style="2" customWidth="1"/>
    <col min="20" max="16384" width="9.140625" style="2"/>
  </cols>
  <sheetData>
    <row r="2" spans="2:18" ht="18.75" x14ac:dyDescent="0.3">
      <c r="B2" s="11" t="s">
        <v>86</v>
      </c>
      <c r="C2" s="11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1"/>
      <c r="O2" s="11"/>
      <c r="P2" s="11"/>
      <c r="Q2" s="11"/>
      <c r="R2" s="140"/>
    </row>
    <row r="3" spans="2:18" customFormat="1" x14ac:dyDescent="0.25">
      <c r="D3" s="151"/>
      <c r="E3" s="151"/>
      <c r="F3" s="151"/>
      <c r="G3" s="151"/>
      <c r="H3" s="151"/>
      <c r="I3" s="151"/>
      <c r="J3" s="151"/>
      <c r="K3" s="151"/>
      <c r="L3" s="151"/>
      <c r="M3" s="151"/>
      <c r="O3" s="88"/>
      <c r="P3" s="89"/>
      <c r="R3" s="87"/>
    </row>
    <row r="4" spans="2:18" customFormat="1" x14ac:dyDescent="0.25">
      <c r="B4" s="168" t="s">
        <v>87</v>
      </c>
      <c r="D4" s="151"/>
      <c r="E4" s="151"/>
      <c r="F4" s="151"/>
      <c r="G4" s="151"/>
      <c r="H4" s="151"/>
      <c r="I4" s="151"/>
      <c r="J4" s="151"/>
      <c r="K4" s="151"/>
      <c r="L4" s="151"/>
      <c r="M4" s="151"/>
      <c r="O4" s="88"/>
      <c r="P4" s="89"/>
      <c r="R4" s="87"/>
    </row>
    <row r="5" spans="2:18" x14ac:dyDescent="0.25">
      <c r="B5" s="104" t="str">
        <f>'2(b)'!B42</f>
        <v>Basis</v>
      </c>
      <c r="C5" s="104" t="str">
        <f>'2(b)'!C42</f>
        <v>z</v>
      </c>
      <c r="D5" s="153" t="str">
        <f>'2(b)'!D42</f>
        <v>x1</v>
      </c>
      <c r="E5" s="153" t="str">
        <f>'2(b)'!E42</f>
        <v>x2</v>
      </c>
      <c r="F5" s="153" t="str">
        <f>'2(b)'!F42</f>
        <v>S1</v>
      </c>
      <c r="G5" s="153" t="str">
        <f>'2(b)'!G42</f>
        <v>S2</v>
      </c>
      <c r="H5" s="153" t="str">
        <f>'2(b)'!H42</f>
        <v>S3</v>
      </c>
      <c r="I5" s="153" t="str">
        <f>'2(b)'!I42</f>
        <v>S4</v>
      </c>
      <c r="J5" s="153" t="str">
        <f>'2(b)'!J42</f>
        <v>S5</v>
      </c>
      <c r="K5" s="163" t="str">
        <f>'2(b)'!K42</f>
        <v>R1</v>
      </c>
      <c r="L5" s="153" t="str">
        <f>'2(b)'!L42</f>
        <v>R2</v>
      </c>
      <c r="M5" s="153" t="str">
        <f>'2(b)'!M42</f>
        <v>R3</v>
      </c>
      <c r="N5" s="104" t="str">
        <f>'2(b)'!N42</f>
        <v>Solution</v>
      </c>
      <c r="P5" s="97" t="s">
        <v>51</v>
      </c>
      <c r="R5" s="148" t="str">
        <f>'2(b)'!R42</f>
        <v>Ratio</v>
      </c>
    </row>
    <row r="6" spans="2:18" x14ac:dyDescent="0.25">
      <c r="B6" s="142" t="str">
        <f>'2(b)'!B43</f>
        <v>S3</v>
      </c>
      <c r="C6" s="79">
        <f>'2(b)'!C43</f>
        <v>0</v>
      </c>
      <c r="D6" s="154">
        <f>'2(b)'!D43</f>
        <v>0</v>
      </c>
      <c r="E6" s="154">
        <f>'2(b)'!E43</f>
        <v>0</v>
      </c>
      <c r="F6" s="154">
        <f>'2(b)'!F43</f>
        <v>0</v>
      </c>
      <c r="G6" s="154">
        <f>'2(b)'!G43</f>
        <v>-0.5</v>
      </c>
      <c r="H6" s="154">
        <f>'2(b)'!H43</f>
        <v>1</v>
      </c>
      <c r="I6" s="154">
        <f>'2(b)'!I43</f>
        <v>0</v>
      </c>
      <c r="J6" s="155">
        <f>'2(b)'!J43</f>
        <v>0.19999999999999996</v>
      </c>
      <c r="K6" s="164"/>
      <c r="L6" s="156"/>
      <c r="M6" s="154"/>
      <c r="N6" s="79">
        <f>'2(b)'!N43</f>
        <v>1450</v>
      </c>
      <c r="P6" s="89" t="str">
        <f t="shared" ref="P6:P11" ca="1" si="0">IFERROR(_xlfn.FORMULATEXT(N6), "")</f>
        <v>='2(b)'!N43</v>
      </c>
      <c r="R6" s="167">
        <f>'2(b)'!R43</f>
        <v>7250.0000000000018</v>
      </c>
    </row>
    <row r="7" spans="2:18" x14ac:dyDescent="0.25">
      <c r="B7" s="142" t="str">
        <f>'2(b)'!B44</f>
        <v>x1</v>
      </c>
      <c r="C7" s="79">
        <f>'2(b)'!C44</f>
        <v>0</v>
      </c>
      <c r="D7" s="154">
        <f>'2(b)'!D44</f>
        <v>1</v>
      </c>
      <c r="E7" s="154">
        <f>'2(b)'!E44</f>
        <v>0</v>
      </c>
      <c r="F7" s="154">
        <f>'2(b)'!F44</f>
        <v>0</v>
      </c>
      <c r="G7" s="154">
        <f>'2(b)'!G44</f>
        <v>-2.5</v>
      </c>
      <c r="H7" s="154">
        <f>'2(b)'!H44</f>
        <v>0</v>
      </c>
      <c r="I7" s="154">
        <f>'2(b)'!I44</f>
        <v>0</v>
      </c>
      <c r="J7" s="155">
        <f>'2(b)'!J44</f>
        <v>-0.50000000000000011</v>
      </c>
      <c r="K7" s="164"/>
      <c r="L7" s="154"/>
      <c r="M7" s="154"/>
      <c r="N7" s="79">
        <f>'2(b)'!N44</f>
        <v>749.99999999999966</v>
      </c>
      <c r="P7" s="89" t="str">
        <f t="shared" ca="1" si="0"/>
        <v>='2(b)'!N44</v>
      </c>
      <c r="R7" s="79"/>
    </row>
    <row r="8" spans="2:18" x14ac:dyDescent="0.25">
      <c r="B8" s="142" t="str">
        <f>'2(b)'!B45</f>
        <v>x2</v>
      </c>
      <c r="C8" s="79">
        <f>'2(b)'!C45</f>
        <v>0</v>
      </c>
      <c r="D8" s="154">
        <f>'2(b)'!D45</f>
        <v>0</v>
      </c>
      <c r="E8" s="154">
        <f>'2(b)'!E45</f>
        <v>1</v>
      </c>
      <c r="F8" s="154">
        <f>'2(b)'!F45</f>
        <v>0</v>
      </c>
      <c r="G8" s="154">
        <f>'2(b)'!G45</f>
        <v>0</v>
      </c>
      <c r="H8" s="154">
        <f>'2(b)'!H45</f>
        <v>0</v>
      </c>
      <c r="I8" s="154">
        <f>'2(b)'!I45</f>
        <v>0</v>
      </c>
      <c r="J8" s="155">
        <f>'2(b)'!J45</f>
        <v>1</v>
      </c>
      <c r="K8" s="164"/>
      <c r="L8" s="156"/>
      <c r="M8" s="154"/>
      <c r="N8" s="79">
        <f>'2(b)'!N45</f>
        <v>6000</v>
      </c>
      <c r="P8" s="89" t="str">
        <f t="shared" ca="1" si="0"/>
        <v>='2(b)'!N45</v>
      </c>
      <c r="R8" s="145">
        <f>'2(b)'!R45</f>
        <v>6000</v>
      </c>
    </row>
    <row r="9" spans="2:18" x14ac:dyDescent="0.25">
      <c r="B9" s="142" t="str">
        <f>'2(b)'!B46</f>
        <v>S4</v>
      </c>
      <c r="C9" s="79">
        <f>'2(b)'!C46</f>
        <v>0</v>
      </c>
      <c r="D9" s="154">
        <f>'2(b)'!D46</f>
        <v>0</v>
      </c>
      <c r="E9" s="154">
        <f>'2(b)'!E46</f>
        <v>0</v>
      </c>
      <c r="F9" s="154">
        <f>'2(b)'!F46</f>
        <v>0</v>
      </c>
      <c r="G9" s="154">
        <f>'2(b)'!G46</f>
        <v>2.5</v>
      </c>
      <c r="H9" s="154">
        <f>'2(b)'!H46</f>
        <v>0</v>
      </c>
      <c r="I9" s="154">
        <f>'2(b)'!I46</f>
        <v>1</v>
      </c>
      <c r="J9" s="155">
        <f>'2(b)'!J46</f>
        <v>0.50000000000000011</v>
      </c>
      <c r="K9" s="164"/>
      <c r="L9" s="156"/>
      <c r="M9" s="154"/>
      <c r="N9" s="79">
        <f>'2(b)'!N46</f>
        <v>8250</v>
      </c>
      <c r="P9" s="89" t="str">
        <f t="shared" ca="1" si="0"/>
        <v>='2(b)'!N46</v>
      </c>
      <c r="R9" s="145">
        <f>'2(b)'!R46</f>
        <v>16499.999999999996</v>
      </c>
    </row>
    <row r="10" spans="2:18" x14ac:dyDescent="0.25">
      <c r="B10" s="143" t="str">
        <f>'2(b)'!B47</f>
        <v>s1</v>
      </c>
      <c r="C10" s="74">
        <f>'2(b)'!C47</f>
        <v>0</v>
      </c>
      <c r="D10" s="157">
        <f>'2(b)'!D47</f>
        <v>0</v>
      </c>
      <c r="E10" s="157">
        <f>'2(b)'!E47</f>
        <v>0</v>
      </c>
      <c r="F10" s="157">
        <f>'2(b)'!F47</f>
        <v>1</v>
      </c>
      <c r="G10" s="157">
        <f>'2(b)'!G47</f>
        <v>-0.75</v>
      </c>
      <c r="H10" s="157">
        <f>'2(b)'!H47</f>
        <v>0</v>
      </c>
      <c r="I10" s="157">
        <f>'2(b)'!I47</f>
        <v>0</v>
      </c>
      <c r="J10" s="158">
        <f>'2(b)'!J47</f>
        <v>0.25000000000000006</v>
      </c>
      <c r="K10" s="165"/>
      <c r="L10" s="159"/>
      <c r="M10" s="157"/>
      <c r="N10" s="74">
        <f>'2(b)'!N47</f>
        <v>625</v>
      </c>
      <c r="P10" s="89" t="str">
        <f t="shared" ca="1" si="0"/>
        <v>='2(b)'!N47</v>
      </c>
      <c r="R10" s="146">
        <f>'2(b)'!R47</f>
        <v>2499.9999999999995</v>
      </c>
    </row>
    <row r="11" spans="2:18" x14ac:dyDescent="0.25">
      <c r="B11" s="135" t="str">
        <f>'2(b)'!B48</f>
        <v>Z</v>
      </c>
      <c r="C11" s="136">
        <f>'2(b)'!C48</f>
        <v>1</v>
      </c>
      <c r="D11" s="160">
        <f>'2(b)'!D48</f>
        <v>20</v>
      </c>
      <c r="E11" s="160">
        <f>'2(b)'!E48</f>
        <v>15</v>
      </c>
      <c r="F11" s="161">
        <f>'2(b)'!F48</f>
        <v>0</v>
      </c>
      <c r="G11" s="161">
        <f>'2(b)'!G48</f>
        <v>-50</v>
      </c>
      <c r="H11" s="161">
        <f>'2(b)'!H48</f>
        <v>0</v>
      </c>
      <c r="I11" s="161">
        <f>'2(b)'!I48</f>
        <v>0</v>
      </c>
      <c r="J11" s="161">
        <f>'2(b)'!J48</f>
        <v>5</v>
      </c>
      <c r="K11" s="166"/>
      <c r="L11" s="160"/>
      <c r="M11" s="160"/>
      <c r="N11" s="107">
        <f>'2(b)'!N48</f>
        <v>105000</v>
      </c>
      <c r="P11" s="89" t="str">
        <f t="shared" ca="1" si="0"/>
        <v>='2(b)'!N48</v>
      </c>
      <c r="R11"/>
    </row>
    <row r="12" spans="2:18" x14ac:dyDescent="0.25">
      <c r="B12"/>
      <c r="C12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/>
      <c r="R12"/>
    </row>
    <row r="14" spans="2:18" x14ac:dyDescent="0.25">
      <c r="B14" s="137" t="s">
        <v>84</v>
      </c>
      <c r="C14" s="138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39"/>
      <c r="R14" s="139"/>
    </row>
    <row r="15" spans="2:18" x14ac:dyDescent="0.25">
      <c r="B15" s="104" t="s">
        <v>0</v>
      </c>
      <c r="C15" s="104" t="s">
        <v>23</v>
      </c>
      <c r="D15" s="153" t="s">
        <v>18</v>
      </c>
      <c r="E15" s="153" t="s">
        <v>19</v>
      </c>
      <c r="F15" s="153" t="s">
        <v>20</v>
      </c>
      <c r="G15" s="153" t="s">
        <v>21</v>
      </c>
      <c r="H15" s="153" t="s">
        <v>22</v>
      </c>
      <c r="I15" s="153" t="s">
        <v>2</v>
      </c>
      <c r="J15" s="153" t="s">
        <v>3</v>
      </c>
      <c r="K15" s="163" t="s">
        <v>4</v>
      </c>
      <c r="L15" s="153" t="s">
        <v>5</v>
      </c>
      <c r="M15" s="153" t="s">
        <v>6</v>
      </c>
      <c r="N15" s="104" t="s">
        <v>17</v>
      </c>
      <c r="P15" s="97" t="s">
        <v>51</v>
      </c>
      <c r="R15"/>
    </row>
    <row r="16" spans="2:18" x14ac:dyDescent="0.25">
      <c r="B16" s="142" t="s">
        <v>22</v>
      </c>
      <c r="C16" s="79">
        <v>0</v>
      </c>
      <c r="D16" s="154">
        <f t="shared" ref="D16:J19" si="1">D6 - $J6 * D$20</f>
        <v>0</v>
      </c>
      <c r="E16" s="154">
        <f t="shared" si="1"/>
        <v>0</v>
      </c>
      <c r="F16" s="154">
        <f t="shared" si="1"/>
        <v>-0.7999999999999996</v>
      </c>
      <c r="G16" s="154">
        <f t="shared" si="1"/>
        <v>9.9999999999999645E-2</v>
      </c>
      <c r="H16" s="154">
        <f t="shared" si="1"/>
        <v>1</v>
      </c>
      <c r="I16" s="154">
        <f t="shared" si="1"/>
        <v>0</v>
      </c>
      <c r="J16" s="155">
        <f t="shared" si="1"/>
        <v>0</v>
      </c>
      <c r="K16" s="164"/>
      <c r="L16" s="156"/>
      <c r="M16" s="154"/>
      <c r="N16" s="79">
        <f t="shared" ref="N16:N18" si="2">N6 - $J6 * N$20</f>
        <v>950.00000000000023</v>
      </c>
      <c r="P16" s="89" t="str">
        <f t="shared" ref="P16:P21" ca="1" si="3">IFERROR(_xlfn.FORMULATEXT(N16), "")</f>
        <v>=N6 - $J6 * N$20</v>
      </c>
      <c r="R16"/>
    </row>
    <row r="17" spans="2:18" x14ac:dyDescent="0.25">
      <c r="B17" s="173" t="s">
        <v>18</v>
      </c>
      <c r="C17" s="79">
        <v>0</v>
      </c>
      <c r="D17" s="174">
        <f t="shared" si="1"/>
        <v>1</v>
      </c>
      <c r="E17" s="154">
        <f t="shared" si="1"/>
        <v>0</v>
      </c>
      <c r="F17" s="154">
        <f t="shared" si="1"/>
        <v>2</v>
      </c>
      <c r="G17" s="154">
        <f t="shared" si="1"/>
        <v>-4</v>
      </c>
      <c r="H17" s="154">
        <f t="shared" si="1"/>
        <v>0</v>
      </c>
      <c r="I17" s="154">
        <f t="shared" si="1"/>
        <v>0</v>
      </c>
      <c r="J17" s="155">
        <f t="shared" si="1"/>
        <v>0</v>
      </c>
      <c r="K17" s="164"/>
      <c r="L17" s="154"/>
      <c r="M17" s="154"/>
      <c r="N17" s="79">
        <f>N7 - $J7 * N$20</f>
        <v>1999.9999999999995</v>
      </c>
      <c r="P17" s="89" t="str">
        <f t="shared" ca="1" si="3"/>
        <v>=N7 - $J7 * N$20</v>
      </c>
      <c r="R17"/>
    </row>
    <row r="18" spans="2:18" x14ac:dyDescent="0.25">
      <c r="B18" s="173" t="s">
        <v>19</v>
      </c>
      <c r="C18" s="79">
        <v>0</v>
      </c>
      <c r="D18" s="154">
        <f t="shared" si="1"/>
        <v>0</v>
      </c>
      <c r="E18" s="174">
        <f t="shared" si="1"/>
        <v>1</v>
      </c>
      <c r="F18" s="154">
        <f t="shared" si="1"/>
        <v>-3.9999999999999991</v>
      </c>
      <c r="G18" s="154">
        <f t="shared" si="1"/>
        <v>2.9999999999999991</v>
      </c>
      <c r="H18" s="154">
        <f t="shared" si="1"/>
        <v>0</v>
      </c>
      <c r="I18" s="154">
        <f t="shared" si="1"/>
        <v>0</v>
      </c>
      <c r="J18" s="155">
        <f t="shared" si="1"/>
        <v>0</v>
      </c>
      <c r="K18" s="164"/>
      <c r="L18" s="156"/>
      <c r="M18" s="154"/>
      <c r="N18" s="79">
        <f t="shared" si="2"/>
        <v>3500.0000000000005</v>
      </c>
      <c r="P18" s="89" t="str">
        <f t="shared" ca="1" si="3"/>
        <v>=N8 - $J8 * N$20</v>
      </c>
      <c r="R18"/>
    </row>
    <row r="19" spans="2:18" x14ac:dyDescent="0.25">
      <c r="B19" s="142" t="s">
        <v>2</v>
      </c>
      <c r="C19" s="79">
        <v>0</v>
      </c>
      <c r="D19" s="154">
        <f t="shared" si="1"/>
        <v>0</v>
      </c>
      <c r="E19" s="154">
        <f t="shared" si="1"/>
        <v>0</v>
      </c>
      <c r="F19" s="154">
        <f t="shared" si="1"/>
        <v>-2</v>
      </c>
      <c r="G19" s="154">
        <f t="shared" si="1"/>
        <v>4</v>
      </c>
      <c r="H19" s="154">
        <f t="shared" si="1"/>
        <v>0</v>
      </c>
      <c r="I19" s="154">
        <f t="shared" si="1"/>
        <v>1</v>
      </c>
      <c r="J19" s="155">
        <f>J9 - $J9 * J$20</f>
        <v>0</v>
      </c>
      <c r="K19" s="164"/>
      <c r="L19" s="156"/>
      <c r="M19" s="154"/>
      <c r="N19" s="79">
        <f>N9 - $J9 * N$20</f>
        <v>7000</v>
      </c>
      <c r="P19" s="89" t="str">
        <f t="shared" ca="1" si="3"/>
        <v>=N9 - $J9 * N$20</v>
      </c>
      <c r="R19"/>
    </row>
    <row r="20" spans="2:18" x14ac:dyDescent="0.25">
      <c r="B20" s="143" t="s">
        <v>28</v>
      </c>
      <c r="C20" s="74">
        <v>0</v>
      </c>
      <c r="D20" s="157">
        <f t="shared" ref="D20:I20" si="4">D10 / $J10</f>
        <v>0</v>
      </c>
      <c r="E20" s="157">
        <f t="shared" si="4"/>
        <v>0</v>
      </c>
      <c r="F20" s="157">
        <f t="shared" si="4"/>
        <v>3.9999999999999991</v>
      </c>
      <c r="G20" s="157">
        <f t="shared" si="4"/>
        <v>-2.9999999999999991</v>
      </c>
      <c r="H20" s="157">
        <f t="shared" si="4"/>
        <v>0</v>
      </c>
      <c r="I20" s="157">
        <f t="shared" si="4"/>
        <v>0</v>
      </c>
      <c r="J20" s="158">
        <f>J10 / $J10</f>
        <v>1</v>
      </c>
      <c r="K20" s="165"/>
      <c r="L20" s="159"/>
      <c r="M20" s="157"/>
      <c r="N20" s="74">
        <f>N10 / $J10</f>
        <v>2499.9999999999995</v>
      </c>
      <c r="P20" s="89" t="str">
        <f t="shared" ca="1" si="3"/>
        <v>=N10 / $J10</v>
      </c>
      <c r="R20"/>
    </row>
    <row r="21" spans="2:18" x14ac:dyDescent="0.25">
      <c r="B21" s="135" t="s">
        <v>16</v>
      </c>
      <c r="C21" s="136">
        <v>1</v>
      </c>
      <c r="D21" s="160">
        <f t="shared" ref="D21:I21" si="5">D11 - $J11 * D$20</f>
        <v>20</v>
      </c>
      <c r="E21" s="160">
        <f t="shared" si="5"/>
        <v>15</v>
      </c>
      <c r="F21" s="161">
        <f t="shared" si="5"/>
        <v>-19.999999999999996</v>
      </c>
      <c r="G21" s="161">
        <f t="shared" si="5"/>
        <v>-35</v>
      </c>
      <c r="H21" s="161">
        <f t="shared" si="5"/>
        <v>0</v>
      </c>
      <c r="I21" s="161">
        <f t="shared" si="5"/>
        <v>0</v>
      </c>
      <c r="J21" s="161">
        <f>J11 - $J11 * J$20</f>
        <v>0</v>
      </c>
      <c r="K21" s="166"/>
      <c r="L21" s="160"/>
      <c r="M21" s="160"/>
      <c r="N21" s="107">
        <f>N11 - $J11 * N$20</f>
        <v>92500</v>
      </c>
      <c r="P21" s="89" t="str">
        <f t="shared" ca="1" si="3"/>
        <v>=N11 - $J11 * N$20</v>
      </c>
      <c r="R21"/>
    </row>
    <row r="23" spans="2:18" x14ac:dyDescent="0.25">
      <c r="B23" s="129" t="s">
        <v>62</v>
      </c>
      <c r="C23"/>
      <c r="D23"/>
      <c r="E23"/>
    </row>
    <row r="24" spans="2:18" x14ac:dyDescent="0.25">
      <c r="B24" s="128" t="s">
        <v>70</v>
      </c>
      <c r="C24"/>
      <c r="D24"/>
      <c r="E24"/>
    </row>
    <row r="25" spans="2:18" x14ac:dyDescent="0.25">
      <c r="D25" s="12" t="s">
        <v>85</v>
      </c>
      <c r="E25" s="127">
        <f>N21</f>
        <v>92500</v>
      </c>
      <c r="F25" t="str">
        <f ca="1">_xlfn.FORMULATEXT(E25)</f>
        <v>=N21</v>
      </c>
    </row>
  </sheetData>
  <printOptions headings="1"/>
  <pageMargins left="0.25" right="0.25" top="0.25" bottom="0.25" header="0" footer="0"/>
  <pageSetup scale="77" fitToHeight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88D726F31234E856E2A1D5F8E3FCB" ma:contentTypeVersion="12" ma:contentTypeDescription="Create a new document." ma:contentTypeScope="" ma:versionID="828bff16225601138254ff5e71de6c5e">
  <xsd:schema xmlns:xsd="http://www.w3.org/2001/XMLSchema" xmlns:xs="http://www.w3.org/2001/XMLSchema" xmlns:p="http://schemas.microsoft.com/office/2006/metadata/properties" xmlns:ns3="34878772-60c1-4d27-aa3a-2b3fcedd817d" xmlns:ns4="4bf0bd1f-afcf-47f4-8179-f8f4eae87b02" targetNamespace="http://schemas.microsoft.com/office/2006/metadata/properties" ma:root="true" ma:fieldsID="463a6aa378c4e16e8e953422c70bcd77" ns3:_="" ns4:_="">
    <xsd:import namespace="34878772-60c1-4d27-aa3a-2b3fcedd817d"/>
    <xsd:import namespace="4bf0bd1f-afcf-47f4-8179-f8f4eae87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78772-60c1-4d27-aa3a-2b3fcedd8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0bd1f-afcf-47f4-8179-f8f4eae87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C6F1D2-E8DC-4627-A1CA-6FA7FF0E7D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36E953-9635-4099-8E11-1140AE8B30E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4bf0bd1f-afcf-47f4-8179-f8f4eae87b02"/>
    <ds:schemaRef ds:uri="34878772-60c1-4d27-aa3a-2b3fcedd817d"/>
  </ds:schemaRefs>
</ds:datastoreItem>
</file>

<file path=customXml/itemProps3.xml><?xml version="1.0" encoding="utf-8"?>
<ds:datastoreItem xmlns:ds="http://schemas.openxmlformats.org/officeDocument/2006/customXml" ds:itemID="{FA1F087B-A0A8-43AA-9103-68A764080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78772-60c1-4d27-aa3a-2b3fcedd817d"/>
    <ds:schemaRef ds:uri="4bf0bd1f-afcf-47f4-8179-f8f4eae87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1(c)</vt:lpstr>
      <vt:lpstr>Problem 2 Setup</vt:lpstr>
      <vt:lpstr>2(a)</vt:lpstr>
      <vt:lpstr>2(b)</vt:lpstr>
      <vt:lpstr>2(c)</vt:lpstr>
      <vt:lpstr>2(d)</vt:lpstr>
      <vt:lpstr>'Problem 2 Setup'!Print_Area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2021-09-27T15:37:01Z</cp:lastPrinted>
  <dcterms:created xsi:type="dcterms:W3CDTF">2021-09-26T18:36:06Z</dcterms:created>
  <dcterms:modified xsi:type="dcterms:W3CDTF">2021-09-28T21:16:04Z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0x010100D1788D726F31234E856E2A1D5F8E3FCB</vt:lpwstr>
  </property>
</Properties>
</file>