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02 - Notes and Assignments/Week 08 - Duality and Sensitivity Analysis/ASSN - Advanced LP/Submission/"/>
    </mc:Choice>
  </mc:AlternateContent>
  <xr:revisionPtr revIDLastSave="331" documentId="6_{499EB1B7-F0A2-4F4C-BA59-CE079DC42C8F}" xr6:coauthVersionLast="46" xr6:coauthVersionMax="47" xr10:uidLastSave="{ED089D81-0A88-4069-A348-970F9B7FAF03}"/>
  <bookViews>
    <workbookView xWindow="28680" yWindow="-120" windowWidth="29040" windowHeight="15840" xr2:uid="{B21D6554-DB0D-42FF-BDD5-DBC18A545821}"/>
  </bookViews>
  <sheets>
    <sheet name="1(e)" sheetId="6" r:id="rId1"/>
    <sheet name="1(f)" sheetId="7" r:id="rId2"/>
    <sheet name="2(b)" sheetId="9" r:id="rId3"/>
    <sheet name="2(d)" sheetId="11" r:id="rId4"/>
    <sheet name="2(e) (f)" sheetId="14" r:id="rId5"/>
  </sheets>
  <definedNames>
    <definedName name="_xlnm.Print_Area" localSheetId="0">'1(e)'!$T$32:$V$46</definedName>
    <definedName name="_xlnm.Print_Area" localSheetId="2">'2(b)'!$B$1:$G$17</definedName>
    <definedName name="_xlnm.Print_Area" localSheetId="3">'2(d)'!$B$1:$G$22</definedName>
    <definedName name="solver_adj" localSheetId="2" hidden="1">'2(b)'!$C$3:$G$3</definedName>
    <definedName name="solver_adj" localSheetId="3" hidden="1">'2(d)'!$C$3:$G$3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'2(b)'!$H$6:$H$7</definedName>
    <definedName name="solver_lhs1" localSheetId="3" hidden="1">'2(d)'!$H$6:$H$12</definedName>
    <definedName name="solver_lhs2" localSheetId="2" hidden="1">'2(b)'!$E$8:$E$9</definedName>
    <definedName name="solver_lhs2" localSheetId="3" hidden="1">'2(d)'!$E$13:$E$14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1</definedName>
    <definedName name="solver_num" localSheetId="3" hidden="1">1</definedName>
    <definedName name="solver_nwt" localSheetId="2" hidden="1">1</definedName>
    <definedName name="solver_nwt" localSheetId="3" hidden="1">1</definedName>
    <definedName name="solver_opt" localSheetId="2" hidden="1">'2(b)'!$H$3</definedName>
    <definedName name="solver_opt" localSheetId="3" hidden="1">'2(d)'!$H$3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2" localSheetId="2" hidden="1">1</definedName>
    <definedName name="solver_rel2" localSheetId="3" hidden="1">1</definedName>
    <definedName name="solver_rhs1" localSheetId="2" hidden="1">'2(b)'!$J$6:$J$7</definedName>
    <definedName name="solver_rhs1" localSheetId="3" hidden="1">'2(d)'!$J$6:$J$12</definedName>
    <definedName name="solver_rhs2" localSheetId="2" hidden="1">'2(b)'!$G$8:$G$9</definedName>
    <definedName name="solver_rhs2" localSheetId="3" hidden="1">'2(d)'!$G$13:$G$14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6" l="1"/>
  <c r="S9" i="6"/>
  <c r="S8" i="6"/>
  <c r="Q15" i="6"/>
  <c r="Q14" i="6"/>
  <c r="O34" i="6" a="1"/>
  <c r="O34" i="6"/>
  <c r="O35" i="6"/>
  <c r="D21" i="6" a="1"/>
  <c r="D21" i="6"/>
  <c r="D2" i="14"/>
  <c r="E2" i="14"/>
  <c r="F2" i="14"/>
  <c r="G2" i="14"/>
  <c r="H2" i="14"/>
  <c r="I2" i="14"/>
  <c r="J2" i="14"/>
  <c r="H15" i="14"/>
  <c r="H23" i="14"/>
  <c r="G23" i="14"/>
  <c r="F23" i="14"/>
  <c r="E23" i="14"/>
  <c r="D23" i="14"/>
  <c r="C17" i="14"/>
  <c r="D17" i="14"/>
  <c r="E17" i="14"/>
  <c r="F17" i="14"/>
  <c r="G17" i="14"/>
  <c r="H17" i="14"/>
  <c r="C18" i="14"/>
  <c r="D18" i="14"/>
  <c r="E18" i="14"/>
  <c r="F18" i="14"/>
  <c r="G18" i="14"/>
  <c r="H18" i="14"/>
  <c r="C19" i="14"/>
  <c r="D19" i="14"/>
  <c r="E19" i="14"/>
  <c r="F19" i="14"/>
  <c r="G19" i="14"/>
  <c r="H19" i="14"/>
  <c r="C20" i="14"/>
  <c r="D20" i="14"/>
  <c r="E20" i="14"/>
  <c r="F20" i="14"/>
  <c r="G20" i="14"/>
  <c r="H20" i="14"/>
  <c r="C21" i="14"/>
  <c r="D21" i="14"/>
  <c r="E21" i="14"/>
  <c r="F21" i="14"/>
  <c r="G21" i="14"/>
  <c r="H21" i="14"/>
  <c r="D28" i="14"/>
  <c r="E28" i="14"/>
  <c r="F28" i="14"/>
  <c r="G28" i="14"/>
  <c r="H28" i="14"/>
  <c r="I28" i="14"/>
  <c r="J28" i="14"/>
  <c r="H16" i="14"/>
  <c r="G16" i="14"/>
  <c r="F16" i="14"/>
  <c r="E16" i="14"/>
  <c r="D16" i="14"/>
  <c r="D12" i="14"/>
  <c r="E12" i="14"/>
  <c r="F12" i="14"/>
  <c r="G12" i="14"/>
  <c r="H12" i="14"/>
  <c r="I12" i="14"/>
  <c r="J12" i="14"/>
  <c r="C4" i="14"/>
  <c r="C5" i="14"/>
  <c r="C6" i="14"/>
  <c r="C7" i="14"/>
  <c r="C8" i="14"/>
  <c r="H12" i="11"/>
  <c r="H11" i="11"/>
  <c r="H10" i="11"/>
  <c r="H9" i="11"/>
  <c r="H8" i="11"/>
  <c r="H7" i="11"/>
  <c r="H6" i="11"/>
  <c r="H3" i="11"/>
  <c r="H3" i="9"/>
  <c r="H7" i="9"/>
  <c r="H6" i="9"/>
  <c r="D10" i="7"/>
  <c r="E10" i="7"/>
  <c r="F10" i="7"/>
  <c r="G10" i="7"/>
  <c r="H10" i="7"/>
  <c r="I10" i="7"/>
  <c r="F14" i="7" a="1"/>
  <c r="F14" i="7"/>
  <c r="B30" i="7"/>
  <c r="E14" i="7" a="1"/>
  <c r="E14" i="7"/>
  <c r="B29" i="7"/>
  <c r="D14" i="7" a="1"/>
  <c r="D14" i="7"/>
  <c r="B28" i="7"/>
  <c r="F21" i="7" a="1"/>
  <c r="F21" i="7"/>
  <c r="E21" i="7" a="1"/>
  <c r="E21" i="7"/>
  <c r="D21" i="7" a="1"/>
  <c r="D21" i="7"/>
  <c r="F17" i="7" a="1"/>
  <c r="F17" i="7"/>
  <c r="E17" i="7" a="1"/>
  <c r="E17" i="7"/>
  <c r="D17" i="7" a="1"/>
  <c r="D17" i="7"/>
  <c r="F16" i="7" a="1"/>
  <c r="F16" i="7"/>
  <c r="E16" i="7" a="1"/>
  <c r="E16" i="7"/>
  <c r="D16" i="7" a="1"/>
  <c r="D16" i="7"/>
  <c r="D15" i="7" a="1"/>
  <c r="D15" i="7"/>
  <c r="E15" i="7" a="1"/>
  <c r="E15" i="7"/>
  <c r="F15" i="7" a="1"/>
  <c r="F15" i="7"/>
  <c r="K15" i="7" a="1"/>
  <c r="K15" i="7"/>
  <c r="L15" i="7"/>
  <c r="M15" i="7"/>
  <c r="K16" i="7"/>
  <c r="L16" i="7"/>
  <c r="M16" i="7"/>
  <c r="K17" i="7"/>
  <c r="L17" i="7"/>
  <c r="M17" i="7"/>
  <c r="F14" i="6" a="1"/>
  <c r="F14" i="6"/>
  <c r="B30" i="6"/>
  <c r="E14" i="6" a="1"/>
  <c r="E14" i="6"/>
  <c r="B29" i="6"/>
  <c r="D14" i="6" a="1"/>
  <c r="D14" i="6"/>
  <c r="B28" i="6"/>
  <c r="F21" i="6" a="1"/>
  <c r="F21" i="6"/>
  <c r="E21" i="6" a="1"/>
  <c r="E21" i="6"/>
  <c r="F17" i="6" a="1"/>
  <c r="F17" i="6"/>
  <c r="E17" i="6" a="1"/>
  <c r="E17" i="6"/>
  <c r="D17" i="6" a="1"/>
  <c r="D17" i="6"/>
  <c r="F16" i="6" a="1"/>
  <c r="F16" i="6"/>
  <c r="E16" i="6" a="1"/>
  <c r="E16" i="6"/>
  <c r="D16" i="6" a="1"/>
  <c r="D16" i="6"/>
  <c r="D15" i="6" a="1"/>
  <c r="D15" i="6"/>
  <c r="E15" i="6" a="1"/>
  <c r="E15" i="6"/>
  <c r="F15" i="6" a="1"/>
  <c r="F15" i="6"/>
  <c r="I27" i="7" a="1"/>
  <c r="I27" i="7"/>
  <c r="D27" i="7" a="1"/>
  <c r="H27" i="7"/>
  <c r="G27" i="7"/>
  <c r="F27" i="7"/>
  <c r="E27" i="7"/>
  <c r="D27" i="7"/>
  <c r="D28" i="7" a="1"/>
  <c r="D28" i="7"/>
  <c r="E28" i="7"/>
  <c r="F28" i="7"/>
  <c r="G28" i="7"/>
  <c r="H28" i="7"/>
  <c r="D29" i="7"/>
  <c r="E29" i="7"/>
  <c r="F29" i="7"/>
  <c r="G29" i="7"/>
  <c r="H29" i="7"/>
  <c r="D30" i="7"/>
  <c r="E30" i="7"/>
  <c r="F30" i="7"/>
  <c r="G30" i="7"/>
  <c r="H30" i="7"/>
  <c r="I28" i="7" a="1"/>
  <c r="I28" i="7"/>
  <c r="I29" i="7"/>
  <c r="I30" i="7"/>
  <c r="K17" i="14" a="1"/>
  <c r="K17" i="14"/>
  <c r="L17" i="14"/>
  <c r="M17" i="14"/>
  <c r="N17" i="14"/>
  <c r="O17" i="14"/>
  <c r="K18" i="14"/>
  <c r="L18" i="14"/>
  <c r="M18" i="14"/>
  <c r="N18" i="14"/>
  <c r="O18" i="14"/>
  <c r="K19" i="14"/>
  <c r="L19" i="14"/>
  <c r="M19" i="14"/>
  <c r="N19" i="14"/>
  <c r="O19" i="14"/>
  <c r="K20" i="14"/>
  <c r="L20" i="14"/>
  <c r="M20" i="14"/>
  <c r="N20" i="14"/>
  <c r="O20" i="14"/>
  <c r="K21" i="14"/>
  <c r="L21" i="14"/>
  <c r="M21" i="14"/>
  <c r="N21" i="14"/>
  <c r="O21" i="14"/>
  <c r="B30" i="14" a="1"/>
  <c r="B30" i="14"/>
  <c r="B31" i="14"/>
  <c r="B32" i="14"/>
  <c r="B33" i="14"/>
  <c r="B34" i="14"/>
  <c r="K30" i="14" a="1"/>
  <c r="K30" i="14"/>
  <c r="K31" i="14"/>
  <c r="K32" i="14"/>
  <c r="D30" i="14" a="1"/>
  <c r="D30" i="14"/>
  <c r="E30" i="14"/>
  <c r="F30" i="14"/>
  <c r="G30" i="14"/>
  <c r="H30" i="14"/>
  <c r="I30" i="14"/>
  <c r="J30" i="14"/>
  <c r="D31" i="14"/>
  <c r="E31" i="14"/>
  <c r="F31" i="14"/>
  <c r="G31" i="14"/>
  <c r="H31" i="14"/>
  <c r="I31" i="14"/>
  <c r="J31" i="14"/>
  <c r="D32" i="14"/>
  <c r="E32" i="14"/>
  <c r="F32" i="14"/>
  <c r="G32" i="14"/>
  <c r="H32" i="14"/>
  <c r="I32" i="14"/>
  <c r="J32" i="14"/>
  <c r="D33" i="14"/>
  <c r="E33" i="14"/>
  <c r="F33" i="14"/>
  <c r="G33" i="14"/>
  <c r="H33" i="14"/>
  <c r="I33" i="14"/>
  <c r="J33" i="14"/>
  <c r="D34" i="14"/>
  <c r="E34" i="14"/>
  <c r="F34" i="14"/>
  <c r="G34" i="14"/>
  <c r="H34" i="14"/>
  <c r="I34" i="14"/>
  <c r="J34" i="14"/>
  <c r="K34" i="14"/>
  <c r="K33" i="14"/>
  <c r="D29" i="14" a="1"/>
  <c r="F29" i="14"/>
  <c r="H29" i="14"/>
  <c r="J29" i="14"/>
  <c r="D29" i="14"/>
  <c r="E29" i="14"/>
  <c r="G29" i="14"/>
  <c r="I29" i="14"/>
  <c r="K29" i="14" a="1"/>
  <c r="K29" i="14"/>
  <c r="K15" i="6" a="1"/>
  <c r="L15" i="6"/>
  <c r="M15" i="6"/>
  <c r="K16" i="6"/>
  <c r="L16" i="6"/>
  <c r="M16" i="6"/>
  <c r="K17" i="6"/>
  <c r="L17" i="6"/>
  <c r="M17" i="6"/>
  <c r="K15" i="6"/>
  <c r="I27" i="6" a="1"/>
  <c r="I27" i="6"/>
  <c r="D28" i="6" a="1"/>
  <c r="E28" i="6"/>
  <c r="F28" i="6"/>
  <c r="G28" i="6"/>
  <c r="H28" i="6"/>
  <c r="D29" i="6"/>
  <c r="E29" i="6"/>
  <c r="F29" i="6"/>
  <c r="G29" i="6"/>
  <c r="H29" i="6"/>
  <c r="D30" i="6"/>
  <c r="E30" i="6"/>
  <c r="F30" i="6"/>
  <c r="G30" i="6"/>
  <c r="H30" i="6"/>
  <c r="D28" i="6"/>
  <c r="L28" i="6" a="1"/>
  <c r="L29" i="6"/>
  <c r="L30" i="6"/>
  <c r="L28" i="6"/>
  <c r="I28" i="6" a="1"/>
  <c r="I29" i="6"/>
  <c r="M29" i="6"/>
  <c r="I30" i="6"/>
  <c r="M30" i="6"/>
  <c r="Q28" i="6" a="1"/>
  <c r="Q30" i="6"/>
  <c r="Q28" i="6"/>
  <c r="Q29" i="6"/>
  <c r="R30" i="6"/>
  <c r="I28" i="6"/>
  <c r="R28" i="6"/>
  <c r="D27" i="6" a="1"/>
  <c r="D27" i="6"/>
  <c r="H27" i="6"/>
  <c r="G27" i="6"/>
  <c r="F27" i="6"/>
  <c r="E27" i="6"/>
  <c r="L27" i="6"/>
  <c r="N28" i="6"/>
  <c r="R29" i="6"/>
  <c r="S2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<sst xmlns="http://schemas.openxmlformats.org/spreadsheetml/2006/main" count="142" uniqueCount="68">
  <si>
    <t>A</t>
  </si>
  <si>
    <t>x1</t>
  </si>
  <si>
    <t>x2</t>
  </si>
  <si>
    <t>s1</t>
  </si>
  <si>
    <t>s2</t>
  </si>
  <si>
    <t>s3</t>
  </si>
  <si>
    <t>s4</t>
  </si>
  <si>
    <t>b</t>
  </si>
  <si>
    <t>c^T</t>
  </si>
  <si>
    <t>B</t>
  </si>
  <si>
    <t>B^1</t>
  </si>
  <si>
    <t>c^T_B</t>
  </si>
  <si>
    <t>basic</t>
  </si>
  <si>
    <t>z</t>
  </si>
  <si>
    <t>solution</t>
  </si>
  <si>
    <t>x3</t>
  </si>
  <si>
    <t>Cost Change</t>
  </si>
  <si>
    <t>Unit per Constraint Change</t>
  </si>
  <si>
    <t>Change Electricity to New Optimal</t>
  </si>
  <si>
    <t>Change Gas to New Optimal</t>
  </si>
  <si>
    <t>Solution optimal since no more promising directions.</t>
  </si>
  <si>
    <t>Notes to Viewer</t>
  </si>
  <si>
    <t>Decision Variable Outcome</t>
  </si>
  <si>
    <t>Calculation</t>
  </si>
  <si>
    <t>Hard-Coded Input</t>
  </si>
  <si>
    <t>w1</t>
  </si>
  <si>
    <t>w2</t>
  </si>
  <si>
    <t>w3</t>
  </si>
  <si>
    <t>w4</t>
  </si>
  <si>
    <t>w5</t>
  </si>
  <si>
    <t>Max</t>
  </si>
  <si>
    <t>s.t.</t>
  </si>
  <si>
    <t>&lt;=</t>
  </si>
  <si>
    <t>Solution</t>
  </si>
  <si>
    <t>s5</t>
  </si>
  <si>
    <t>solution 
(Total Cost)</t>
  </si>
  <si>
    <t>Problem 1(e) - Daniel Carpenter</t>
  </si>
  <si>
    <t>Problem 1(f) - Daniel Carpenter</t>
  </si>
  <si>
    <t>Problem 2(b) - Daniel Carpenter</t>
  </si>
  <si>
    <t>Problem 2(d) - Daniel Carpenter</t>
  </si>
  <si>
    <t>Problem 2(e) and 2(f) - Daniel Carpenter</t>
  </si>
  <si>
    <t>RHS</t>
  </si>
  <si>
    <t>Primal Matrix with slacks</t>
  </si>
  <si>
    <t>Primal objective function</t>
  </si>
  <si>
    <t>RHS Constraints</t>
  </si>
  <si>
    <t>B^(-1)</t>
  </si>
  <si>
    <t>Inverse of B</t>
  </si>
  <si>
    <t>Cols that are not in final basis solution</t>
  </si>
  <si>
    <t>Obj Fun cols (that not in final basis)</t>
  </si>
  <si>
    <t>1 row x rows</t>
  </si>
  <si>
    <t>z row</t>
  </si>
  <si>
    <t>1 row x cols</t>
  </si>
  <si>
    <t>basis (body)</t>
  </si>
  <si>
    <r>
      <t>[</t>
    </r>
    <r>
      <rPr>
        <b/>
        <sz val="11"/>
        <color theme="5"/>
        <rFont val="Calibri"/>
        <family val="2"/>
        <scheme val="minor"/>
      </rPr>
      <t>c^T_B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4"/>
        <rFont val="Calibri"/>
        <family val="2"/>
        <scheme val="minor"/>
      </rPr>
      <t>B^(-1)</t>
    </r>
    <r>
      <rPr>
        <b/>
        <sz val="11"/>
        <color theme="1"/>
        <rFont val="Calibri"/>
        <family val="2"/>
        <scheme val="minor"/>
      </rPr>
      <t xml:space="preserve">] * </t>
    </r>
    <r>
      <rPr>
        <b/>
        <sz val="11"/>
        <color rgb="FFC00000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9"/>
        <rFont val="Calibri"/>
        <family val="2"/>
        <scheme val="minor"/>
      </rPr>
      <t>c^T</t>
    </r>
  </si>
  <si>
    <r>
      <rPr>
        <b/>
        <sz val="11"/>
        <color theme="4"/>
        <rFont val="Calibri"/>
        <family val="2"/>
        <scheme val="minor"/>
      </rPr>
      <t>B^(-1)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rgb="FFC00000"/>
        <rFont val="Calibri"/>
        <family val="2"/>
        <scheme val="minor"/>
      </rPr>
      <t>A</t>
    </r>
  </si>
  <si>
    <t>Description / Calc</t>
  </si>
  <si>
    <t>Var</t>
  </si>
  <si>
    <t>Simplex Algebraically</t>
  </si>
  <si>
    <r>
      <t>[</t>
    </r>
    <r>
      <rPr>
        <b/>
        <sz val="11"/>
        <color theme="5"/>
        <rFont val="Calibri"/>
        <family val="2"/>
        <scheme val="minor"/>
      </rPr>
      <t>c^T_B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4"/>
        <rFont val="Calibri"/>
        <family val="2"/>
        <scheme val="minor"/>
      </rPr>
      <t>B^(-1)</t>
    </r>
    <r>
      <rPr>
        <b/>
        <sz val="11"/>
        <color theme="1"/>
        <rFont val="Calibri"/>
        <family val="2"/>
        <scheme val="minor"/>
      </rPr>
      <t xml:space="preserve">] * </t>
    </r>
    <r>
      <rPr>
        <b/>
        <sz val="11"/>
        <color rgb="FF7030A0"/>
        <rFont val="Calibri"/>
        <family val="2"/>
        <scheme val="minor"/>
      </rPr>
      <t>b</t>
    </r>
  </si>
  <si>
    <t xml:space="preserve">Output: 
Num Rows x Num Cols </t>
  </si>
  <si>
    <t>rows  x cols</t>
  </si>
  <si>
    <t>rows  x 1 row</t>
  </si>
  <si>
    <t>rows  x rows (or cols - 2)</t>
  </si>
  <si>
    <t>rows  x rows</t>
  </si>
  <si>
    <t>Contain values of duals if optimal.
Note no improvement possible if 0</t>
  </si>
  <si>
    <t>Slack vars</t>
  </si>
  <si>
    <t>Betas</t>
  </si>
  <si>
    <r>
      <rPr>
        <b/>
        <u/>
        <sz val="11"/>
        <rFont val="Calibri"/>
        <family val="2"/>
        <scheme val="minor"/>
      </rPr>
      <t>1.</t>
    </r>
    <r>
      <rPr>
        <b/>
        <sz val="1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B^(-1)</t>
    </r>
    <r>
      <rPr>
        <sz val="11"/>
        <color theme="1"/>
        <rFont val="Calibri"/>
        <family val="2"/>
        <scheme val="minor"/>
      </rPr>
      <t xml:space="preserve"> * unit vector of rows x 1 col.
Unit vector &lt;- 1 where you have
the dual you are getting beta of, 
and 0 where not.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beta = solution of the row / -output of above for the dual row
Profit = beta * (dual - newChange)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</si>
</sst>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0.000"/>
    <numFmt numFmtId="165" formatCode="_(* #,##0.0000_);_(* \(#,##0.0000\);_(* &quot;-&quot;??_);_(@_)"/>
    <numFmt numFmtId="166" formatCode="_(* #,##0.000000_);_(* \(#,##0.000000\);_(* &quot;-&quot;??_);_(@_)"/>
    <numFmt numFmtId="167" formatCode="_(* #,##0.0000000_);_(* \(#,##0.0000000\);_(* &quot;-&quot;??_);_(@_)"/>
    <numFmt numFmtId="168" formatCode="_([$$-409]* #,##0.00_);_([$$-409]* \(#,##0.00\);_([$$-409]* &quot;-&quot;??_);_(@_)"/>
    <numFmt numFmtId="169" formatCode="_(* #,##0.0_);_(* \(#,##0.0\);_(* &quot;-&quot;??_);_(@_)"/>
    <numFmt numFmtId="170" formatCode="0.0"/>
    <numFmt numFmtId="171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5" borderId="1" applyNumberFormat="0" applyAlignment="0" applyProtection="0"/>
    <xf numFmtId="0" fontId="4" fillId="6" borderId="2" applyNumberFormat="0" applyAlignment="0" applyProtection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3" fontId="0" fillId="2" borderId="0" xfId="1" applyFont="1" applyFill="1"/>
    <xf numFmtId="0" fontId="0" fillId="2" borderId="0" xfId="1" applyNumberFormat="1" applyFont="1" applyFill="1"/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1" applyNumberFormat="1" applyFont="1"/>
    <xf numFmtId="167" fontId="0" fillId="0" borderId="0" xfId="1" applyNumberFormat="1" applyFont="1"/>
    <xf numFmtId="166" fontId="0" fillId="0" borderId="0" xfId="0" applyNumberFormat="1"/>
    <xf numFmtId="168" fontId="3" fillId="5" borderId="1" xfId="2" applyNumberFormat="1"/>
    <xf numFmtId="165" fontId="0" fillId="4" borderId="0" xfId="1" applyNumberFormat="1" applyFont="1" applyFill="1"/>
    <xf numFmtId="167" fontId="0" fillId="4" borderId="0" xfId="1" applyNumberFormat="1" applyFont="1" applyFill="1"/>
    <xf numFmtId="0" fontId="0" fillId="0" borderId="0" xfId="0" applyAlignment="1">
      <alignment horizontal="right"/>
    </xf>
    <xf numFmtId="168" fontId="3" fillId="5" borderId="4" xfId="2" applyNumberFormat="1" applyBorder="1"/>
    <xf numFmtId="0" fontId="0" fillId="0" borderId="3" xfId="0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0" fillId="0" borderId="3" xfId="0" applyBorder="1"/>
    <xf numFmtId="0" fontId="6" fillId="7" borderId="0" xfId="1" applyNumberFormat="1" applyFont="1" applyFill="1"/>
    <xf numFmtId="0" fontId="6" fillId="7" borderId="0" xfId="0" applyFont="1" applyFill="1"/>
    <xf numFmtId="43" fontId="0" fillId="0" borderId="0" xfId="1" applyFont="1" applyFill="1"/>
    <xf numFmtId="165" fontId="4" fillId="6" borderId="2" xfId="1" applyNumberFormat="1" applyFont="1" applyFill="1" applyBorder="1"/>
    <xf numFmtId="0" fontId="0" fillId="0" borderId="0" xfId="0" applyAlignment="1">
      <alignment horizontal="right" indent="1"/>
    </xf>
    <xf numFmtId="0" fontId="5" fillId="0" borderId="3" xfId="0" applyFont="1" applyBorder="1" applyAlignment="1">
      <alignment horizontal="center" wrapText="1"/>
    </xf>
    <xf numFmtId="169" fontId="4" fillId="4" borderId="2" xfId="1" applyNumberFormat="1" applyFont="1" applyFill="1" applyBorder="1"/>
    <xf numFmtId="41" fontId="0" fillId="0" borderId="0" xfId="0" applyNumberFormat="1"/>
    <xf numFmtId="0" fontId="7" fillId="0" borderId="0" xfId="0" applyFont="1"/>
    <xf numFmtId="0" fontId="0" fillId="0" borderId="3" xfId="0" applyBorder="1" applyAlignment="1">
      <alignment horizontal="left" indent="1"/>
    </xf>
    <xf numFmtId="8" fontId="0" fillId="0" borderId="3" xfId="0" applyNumberFormat="1" applyBorder="1"/>
    <xf numFmtId="8" fontId="0" fillId="0" borderId="0" xfId="0" applyNumberFormat="1"/>
    <xf numFmtId="0" fontId="4" fillId="4" borderId="2" xfId="3" applyFill="1" applyAlignment="1">
      <alignment horizontal="center"/>
    </xf>
    <xf numFmtId="0" fontId="4" fillId="6" borderId="2" xfId="3" applyAlignment="1">
      <alignment horizontal="center"/>
    </xf>
    <xf numFmtId="0" fontId="3" fillId="5" borderId="1" xfId="2" applyAlignment="1">
      <alignment horizontal="center"/>
    </xf>
    <xf numFmtId="170" fontId="0" fillId="0" borderId="5" xfId="1" applyNumberFormat="1" applyFont="1" applyBorder="1" applyAlignment="1">
      <alignment horizontal="center"/>
    </xf>
    <xf numFmtId="170" fontId="0" fillId="0" borderId="6" xfId="1" applyNumberFormat="1" applyFont="1" applyBorder="1" applyAlignment="1">
      <alignment horizontal="center"/>
    </xf>
    <xf numFmtId="1" fontId="3" fillId="5" borderId="1" xfId="2" applyNumberFormat="1"/>
    <xf numFmtId="170" fontId="3" fillId="5" borderId="1" xfId="2" applyNumberFormat="1"/>
    <xf numFmtId="170" fontId="4" fillId="6" borderId="2" xfId="3" applyNumberFormat="1"/>
    <xf numFmtId="41" fontId="4" fillId="6" borderId="2" xfId="3" applyNumberFormat="1"/>
    <xf numFmtId="41" fontId="3" fillId="5" borderId="1" xfId="2" applyNumberFormat="1"/>
    <xf numFmtId="170" fontId="0" fillId="0" borderId="0" xfId="1" applyNumberFormat="1" applyFont="1" applyBorder="1" applyAlignment="1">
      <alignment horizontal="center"/>
    </xf>
    <xf numFmtId="0" fontId="3" fillId="5" borderId="1" xfId="2" applyNumberFormat="1"/>
    <xf numFmtId="43" fontId="0" fillId="8" borderId="7" xfId="1" applyFont="1" applyFill="1" applyBorder="1"/>
    <xf numFmtId="43" fontId="0" fillId="10" borderId="7" xfId="1" applyFont="1" applyFill="1" applyBorder="1"/>
    <xf numFmtId="43" fontId="8" fillId="9" borderId="10" xfId="1" applyFont="1" applyFill="1" applyBorder="1"/>
    <xf numFmtId="43" fontId="0" fillId="11" borderId="8" xfId="1" applyFont="1" applyFill="1" applyBorder="1"/>
    <xf numFmtId="43" fontId="0" fillId="10" borderId="9" xfId="1" applyFont="1" applyFill="1" applyBorder="1"/>
    <xf numFmtId="171" fontId="0" fillId="2" borderId="0" xfId="1" applyNumberFormat="1" applyFont="1" applyFill="1"/>
    <xf numFmtId="4" fontId="0" fillId="3" borderId="0" xfId="1" applyNumberFormat="1" applyFont="1" applyFill="1"/>
    <xf numFmtId="2" fontId="0" fillId="2" borderId="0" xfId="1" applyNumberFormat="1" applyFont="1" applyFill="1"/>
    <xf numFmtId="0" fontId="1" fillId="0" borderId="0" xfId="0" applyFont="1"/>
    <xf numFmtId="0" fontId="5" fillId="12" borderId="3" xfId="0" applyFont="1" applyFill="1" applyBorder="1" applyAlignment="1">
      <alignment horizontal="center" wrapText="1"/>
    </xf>
    <xf numFmtId="0" fontId="14" fillId="12" borderId="0" xfId="0" applyFont="1" applyFill="1" applyBorder="1" applyAlignment="1">
      <alignment horizontal="centerContinuous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2" fillId="0" borderId="15" xfId="0" applyFont="1" applyBorder="1" applyAlignment="1">
      <alignment horizontal="right" vertical="top" indent="1"/>
    </xf>
    <xf numFmtId="0" fontId="13" fillId="0" borderId="11" xfId="0" applyFont="1" applyBorder="1" applyAlignment="1">
      <alignment horizontal="right" vertical="top" indent="1"/>
    </xf>
    <xf numFmtId="0" fontId="15" fillId="0" borderId="11" xfId="0" applyFont="1" applyBorder="1" applyAlignment="1">
      <alignment horizontal="right" vertical="top" indent="1"/>
    </xf>
    <xf numFmtId="0" fontId="1" fillId="0" borderId="11" xfId="0" applyFont="1" applyBorder="1" applyAlignment="1">
      <alignment horizontal="right" vertical="top" indent="1"/>
    </xf>
    <xf numFmtId="0" fontId="10" fillId="0" borderId="11" xfId="0" applyFont="1" applyBorder="1" applyAlignment="1">
      <alignment horizontal="right" vertical="top" indent="1"/>
    </xf>
    <xf numFmtId="0" fontId="11" fillId="0" borderId="11" xfId="0" applyFont="1" applyBorder="1" applyAlignment="1">
      <alignment horizontal="right" vertical="top" indent="1"/>
    </xf>
    <xf numFmtId="0" fontId="0" fillId="0" borderId="11" xfId="0" applyFont="1" applyBorder="1" applyAlignment="1">
      <alignment horizontal="right" vertical="top" indent="1"/>
    </xf>
    <xf numFmtId="0" fontId="0" fillId="0" borderId="13" xfId="0" applyFont="1" applyBorder="1" applyAlignment="1">
      <alignment horizontal="right" vertical="top" indent="1"/>
    </xf>
    <xf numFmtId="0" fontId="1" fillId="0" borderId="18" xfId="0" applyFont="1" applyBorder="1" applyAlignment="1">
      <alignment horizontal="right" vertical="top" indent="1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1" fillId="0" borderId="11" xfId="0" applyFont="1" applyBorder="1" applyAlignment="1">
      <alignment horizontal="right" vertical="top" wrapText="1"/>
    </xf>
    <xf numFmtId="0" fontId="0" fillId="0" borderId="1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</cellXfs>
  <cellStyles count="4">
    <cellStyle name="Comma" xfId="1" builtinId="3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6" name="OpenSolver1">
          <a:extLst>
            <a:ext uri="{FF2B5EF4-FFF2-40B4-BE49-F238E27FC236}">
              <a16:creationId xmlns:a16="http://schemas.microsoft.com/office/drawing/2014/main" id="{0D70244F-A374-4AC3-9AD7-67018195C63C}"/>
            </a:ext>
          </a:extLst>
        </xdr:cNvPr>
        <xdr:cNvSpPr/>
      </xdr:nvSpPr>
      <xdr:spPr>
        <a:xfrm>
          <a:off x="1895475" y="381000"/>
          <a:ext cx="3695700" cy="190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17" name="OpenSolver2">
          <a:extLst>
            <a:ext uri="{FF2B5EF4-FFF2-40B4-BE49-F238E27FC236}">
              <a16:creationId xmlns:a16="http://schemas.microsoft.com/office/drawing/2014/main" id="{1DB951D7-4B96-4490-8A44-793302BB94D9}"/>
            </a:ext>
          </a:extLst>
        </xdr:cNvPr>
        <xdr:cNvSpPr/>
      </xdr:nvSpPr>
      <xdr:spPr>
        <a:xfrm>
          <a:off x="5591175" y="381000"/>
          <a:ext cx="714375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698500</xdr:colOff>
      <xdr:row>1</xdr:row>
      <xdr:rowOff>114300</xdr:rowOff>
    </xdr:from>
    <xdr:to>
      <xdr:col>7</xdr:col>
      <xdr:colOff>233360</xdr:colOff>
      <xdr:row>2</xdr:row>
      <xdr:rowOff>50800</xdr:rowOff>
    </xdr:to>
    <xdr:sp macro="" textlink="">
      <xdr:nvSpPr>
        <xdr:cNvPr id="18" name="OpenSolver3">
          <a:extLst>
            <a:ext uri="{FF2B5EF4-FFF2-40B4-BE49-F238E27FC236}">
              <a16:creationId xmlns:a16="http://schemas.microsoft.com/office/drawing/2014/main" id="{0D4B744D-0F41-460B-B9F4-2AC09E0E6DE6}"/>
            </a:ext>
          </a:extLst>
        </xdr:cNvPr>
        <xdr:cNvSpPr/>
      </xdr:nvSpPr>
      <xdr:spPr>
        <a:xfrm>
          <a:off x="5575300" y="304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19" name="OpenSolver4">
          <a:extLst>
            <a:ext uri="{FF2B5EF4-FFF2-40B4-BE49-F238E27FC236}">
              <a16:creationId xmlns:a16="http://schemas.microsoft.com/office/drawing/2014/main" id="{D424F7C7-4C93-47FF-A5C1-450CF6C86AF8}"/>
            </a:ext>
          </a:extLst>
        </xdr:cNvPr>
        <xdr:cNvSpPr/>
      </xdr:nvSpPr>
      <xdr:spPr>
        <a:xfrm>
          <a:off x="5591175" y="847725"/>
          <a:ext cx="714375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0" name="OpenSolver5">
          <a:extLst>
            <a:ext uri="{FF2B5EF4-FFF2-40B4-BE49-F238E27FC236}">
              <a16:creationId xmlns:a16="http://schemas.microsoft.com/office/drawing/2014/main" id="{6E4F082F-9F0C-48FD-BC15-D809E66523BE}"/>
            </a:ext>
          </a:extLst>
        </xdr:cNvPr>
        <xdr:cNvSpPr/>
      </xdr:nvSpPr>
      <xdr:spPr>
        <a:xfrm>
          <a:off x="7019925" y="847725"/>
          <a:ext cx="714375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6</xdr:row>
      <xdr:rowOff>0</xdr:rowOff>
    </xdr:to>
    <xdr:cxnSp macro="">
      <xdr:nvCxnSpPr>
        <xdr:cNvPr id="21" name="OpenSolver6">
          <a:extLst>
            <a:ext uri="{FF2B5EF4-FFF2-40B4-BE49-F238E27FC236}">
              <a16:creationId xmlns:a16="http://schemas.microsoft.com/office/drawing/2014/main" id="{F6CD226D-C5D1-4CC2-ABA3-0017D74C10C5}"/>
            </a:ext>
          </a:extLst>
        </xdr:cNvPr>
        <xdr:cNvCxnSpPr>
          <a:stCxn id="19" idx="3"/>
          <a:endCxn id="20" idx="1"/>
        </xdr:cNvCxnSpPr>
      </xdr:nvCxnSpPr>
      <xdr:spPr>
        <a:xfrm>
          <a:off x="6305550" y="1038225"/>
          <a:ext cx="714375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166688</xdr:colOff>
      <xdr:row>5</xdr:row>
      <xdr:rowOff>63500</xdr:rowOff>
    </xdr:from>
    <xdr:to>
      <xdr:col>8</xdr:col>
      <xdr:colOff>547688</xdr:colOff>
      <xdr:row>6</xdr:row>
      <xdr:rowOff>127000</xdr:rowOff>
    </xdr:to>
    <xdr:sp macro="" textlink="">
      <xdr:nvSpPr>
        <xdr:cNvPr id="22" name="OpenSolver7">
          <a:extLst>
            <a:ext uri="{FF2B5EF4-FFF2-40B4-BE49-F238E27FC236}">
              <a16:creationId xmlns:a16="http://schemas.microsoft.com/office/drawing/2014/main" id="{3725B5C7-601C-4344-838B-0F7E0DB2C181}"/>
            </a:ext>
          </a:extLst>
        </xdr:cNvPr>
        <xdr:cNvSpPr/>
      </xdr:nvSpPr>
      <xdr:spPr>
        <a:xfrm>
          <a:off x="6472238" y="9112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30" name="OpenSolver1">
          <a:extLst>
            <a:ext uri="{FF2B5EF4-FFF2-40B4-BE49-F238E27FC236}">
              <a16:creationId xmlns:a16="http://schemas.microsoft.com/office/drawing/2014/main" id="{9373BA14-E1AE-472C-AD1D-B9B5D8325F4B}"/>
            </a:ext>
          </a:extLst>
        </xdr:cNvPr>
        <xdr:cNvSpPr/>
      </xdr:nvSpPr>
      <xdr:spPr>
        <a:xfrm>
          <a:off x="1895475" y="381000"/>
          <a:ext cx="3695700" cy="190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31" name="OpenSolver2">
          <a:extLst>
            <a:ext uri="{FF2B5EF4-FFF2-40B4-BE49-F238E27FC236}">
              <a16:creationId xmlns:a16="http://schemas.microsoft.com/office/drawing/2014/main" id="{9D55406B-4C0D-4357-AC4B-F80A373840AA}"/>
            </a:ext>
          </a:extLst>
        </xdr:cNvPr>
        <xdr:cNvSpPr/>
      </xdr:nvSpPr>
      <xdr:spPr>
        <a:xfrm>
          <a:off x="5591175" y="381000"/>
          <a:ext cx="714375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698500</xdr:colOff>
      <xdr:row>1</xdr:row>
      <xdr:rowOff>114300</xdr:rowOff>
    </xdr:from>
    <xdr:to>
      <xdr:col>7</xdr:col>
      <xdr:colOff>233360</xdr:colOff>
      <xdr:row>2</xdr:row>
      <xdr:rowOff>50800</xdr:rowOff>
    </xdr:to>
    <xdr:sp macro="" textlink="">
      <xdr:nvSpPr>
        <xdr:cNvPr id="32" name="OpenSolver3">
          <a:extLst>
            <a:ext uri="{FF2B5EF4-FFF2-40B4-BE49-F238E27FC236}">
              <a16:creationId xmlns:a16="http://schemas.microsoft.com/office/drawing/2014/main" id="{A355EA64-17B9-430C-B5BE-E9EE2DDC22FE}"/>
            </a:ext>
          </a:extLst>
        </xdr:cNvPr>
        <xdr:cNvSpPr/>
      </xdr:nvSpPr>
      <xdr:spPr>
        <a:xfrm>
          <a:off x="5575300" y="304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33" name="OpenSolver4">
          <a:extLst>
            <a:ext uri="{FF2B5EF4-FFF2-40B4-BE49-F238E27FC236}">
              <a16:creationId xmlns:a16="http://schemas.microsoft.com/office/drawing/2014/main" id="{538A5038-3258-42C7-B8CA-B9C3E925FE6C}"/>
            </a:ext>
          </a:extLst>
        </xdr:cNvPr>
        <xdr:cNvSpPr/>
      </xdr:nvSpPr>
      <xdr:spPr>
        <a:xfrm>
          <a:off x="5591175" y="847725"/>
          <a:ext cx="714375" cy="1333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34" name="OpenSolver5">
          <a:extLst>
            <a:ext uri="{FF2B5EF4-FFF2-40B4-BE49-F238E27FC236}">
              <a16:creationId xmlns:a16="http://schemas.microsoft.com/office/drawing/2014/main" id="{313CC969-9861-4501-9900-959D28D5836E}"/>
            </a:ext>
          </a:extLst>
        </xdr:cNvPr>
        <xdr:cNvSpPr/>
      </xdr:nvSpPr>
      <xdr:spPr>
        <a:xfrm>
          <a:off x="7019925" y="847725"/>
          <a:ext cx="714375" cy="1333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8</xdr:col>
      <xdr:colOff>0</xdr:colOff>
      <xdr:row>8</xdr:row>
      <xdr:rowOff>95250</xdr:rowOff>
    </xdr:from>
    <xdr:to>
      <xdr:col>9</xdr:col>
      <xdr:colOff>0</xdr:colOff>
      <xdr:row>8</xdr:row>
      <xdr:rowOff>95250</xdr:rowOff>
    </xdr:to>
    <xdr:cxnSp macro="">
      <xdr:nvCxnSpPr>
        <xdr:cNvPr id="35" name="OpenSolver6">
          <a:extLst>
            <a:ext uri="{FF2B5EF4-FFF2-40B4-BE49-F238E27FC236}">
              <a16:creationId xmlns:a16="http://schemas.microsoft.com/office/drawing/2014/main" id="{807AC618-F614-476A-84F7-ADE37DE6DA03}"/>
            </a:ext>
          </a:extLst>
        </xdr:cNvPr>
        <xdr:cNvCxnSpPr>
          <a:stCxn id="33" idx="3"/>
          <a:endCxn id="34" idx="1"/>
        </xdr:cNvCxnSpPr>
      </xdr:nvCxnSpPr>
      <xdr:spPr>
        <a:xfrm>
          <a:off x="6305550" y="1514475"/>
          <a:ext cx="714375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166688</xdr:colOff>
      <xdr:row>7</xdr:row>
      <xdr:rowOff>158750</xdr:rowOff>
    </xdr:from>
    <xdr:to>
      <xdr:col>8</xdr:col>
      <xdr:colOff>547688</xdr:colOff>
      <xdr:row>9</xdr:row>
      <xdr:rowOff>31750</xdr:rowOff>
    </xdr:to>
    <xdr:sp macro="" textlink="">
      <xdr:nvSpPr>
        <xdr:cNvPr id="36" name="OpenSolver7">
          <a:extLst>
            <a:ext uri="{FF2B5EF4-FFF2-40B4-BE49-F238E27FC236}">
              <a16:creationId xmlns:a16="http://schemas.microsoft.com/office/drawing/2014/main" id="{C6CE1DDB-25B4-48CE-80EB-75D12BF748A5}"/>
            </a:ext>
          </a:extLst>
        </xdr:cNvPr>
        <xdr:cNvSpPr/>
      </xdr:nvSpPr>
      <xdr:spPr>
        <a:xfrm>
          <a:off x="6472238" y="13874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6A1E-4613-4571-BEAE-0BC62F17BB0C}">
  <dimension ref="B1:V46"/>
  <sheetViews>
    <sheetView showGridLines="0" tabSelected="1" topLeftCell="A7" zoomScale="115" zoomScaleNormal="115" workbookViewId="0">
      <selection activeCell="J28" sqref="J28"/>
    </sheetView>
  </sheetViews>
  <sheetFormatPr defaultRowHeight="15" x14ac:dyDescent="0.25"/>
  <cols>
    <col min="1" max="1" width="2.7109375" customWidth="1"/>
    <col min="2" max="5" width="9.7109375" customWidth="1"/>
    <col min="6" max="6" width="11.85546875" bestFit="1" customWidth="1"/>
    <col min="7" max="7" width="6.28515625" bestFit="1" customWidth="1"/>
    <col min="8" max="8" width="11.85546875" bestFit="1" customWidth="1"/>
    <col min="9" max="11" width="9.7109375" customWidth="1"/>
    <col min="12" max="12" width="11.7109375" customWidth="1"/>
    <col min="13" max="13" width="14" bestFit="1" customWidth="1"/>
    <col min="14" max="17" width="11.7109375" customWidth="1"/>
    <col min="18" max="18" width="12.7109375" customWidth="1"/>
    <col min="19" max="19" width="11.7109375" customWidth="1"/>
    <col min="20" max="20" width="13.140625" style="25" bestFit="1" customWidth="1"/>
    <col min="21" max="21" width="35.42578125" bestFit="1" customWidth="1"/>
    <col min="22" max="22" width="22.5703125" customWidth="1"/>
  </cols>
  <sheetData>
    <row r="1" spans="2:19" x14ac:dyDescent="0.25">
      <c r="B1" s="53" t="s">
        <v>36</v>
      </c>
    </row>
    <row r="2" spans="2:19" x14ac:dyDescent="0.25">
      <c r="D2">
        <v>1</v>
      </c>
      <c r="E2">
        <v>2</v>
      </c>
      <c r="F2">
        <v>3</v>
      </c>
      <c r="G2">
        <v>4</v>
      </c>
      <c r="H2">
        <v>5</v>
      </c>
    </row>
    <row r="3" spans="2:19" x14ac:dyDescent="0.25"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2:19" x14ac:dyDescent="0.25">
      <c r="B4" s="16" t="s">
        <v>0</v>
      </c>
      <c r="C4">
        <v>1</v>
      </c>
      <c r="D4" s="4">
        <v>100.05</v>
      </c>
      <c r="E4" s="4">
        <v>60.75</v>
      </c>
      <c r="F4" s="5">
        <v>1</v>
      </c>
      <c r="G4" s="5">
        <v>0</v>
      </c>
      <c r="H4" s="5">
        <v>0</v>
      </c>
      <c r="L4" s="16" t="s">
        <v>7</v>
      </c>
      <c r="M4" s="1">
        <v>810.5</v>
      </c>
    </row>
    <row r="5" spans="2:19" x14ac:dyDescent="0.25">
      <c r="B5" s="16"/>
      <c r="C5">
        <v>2</v>
      </c>
      <c r="D5" s="4">
        <v>5.5</v>
      </c>
      <c r="E5" s="4">
        <v>10.25</v>
      </c>
      <c r="F5" s="5">
        <v>0</v>
      </c>
      <c r="G5" s="5">
        <v>1</v>
      </c>
      <c r="H5" s="5">
        <v>0</v>
      </c>
      <c r="M5" s="1">
        <v>655.8</v>
      </c>
    </row>
    <row r="6" spans="2:19" x14ac:dyDescent="0.25">
      <c r="B6" s="16"/>
      <c r="C6">
        <v>3</v>
      </c>
      <c r="D6" s="1">
        <v>75.3</v>
      </c>
      <c r="E6" s="1">
        <v>24.84</v>
      </c>
      <c r="F6" s="1">
        <v>0</v>
      </c>
      <c r="G6" s="1">
        <v>0</v>
      </c>
      <c r="H6" s="1">
        <v>1</v>
      </c>
      <c r="M6" s="1">
        <v>520.75</v>
      </c>
    </row>
    <row r="7" spans="2:19" x14ac:dyDescent="0.25">
      <c r="B7" s="16"/>
      <c r="P7">
        <v>0</v>
      </c>
      <c r="Q7">
        <v>50</v>
      </c>
    </row>
    <row r="8" spans="2:19" x14ac:dyDescent="0.25">
      <c r="B8" s="16"/>
      <c r="P8">
        <v>-10</v>
      </c>
      <c r="Q8">
        <v>30</v>
      </c>
      <c r="S8" s="6">
        <f>SLOPE(Q7:Q8, P7:P8)</f>
        <v>2</v>
      </c>
    </row>
    <row r="9" spans="2:19" x14ac:dyDescent="0.25">
      <c r="B9" s="16"/>
      <c r="S9">
        <f>INTERCEPT(Q7:Q8, P7:P8)</f>
        <v>50</v>
      </c>
    </row>
    <row r="10" spans="2:19" x14ac:dyDescent="0.25">
      <c r="B10" s="16"/>
      <c r="D10" t="s">
        <v>1</v>
      </c>
      <c r="E10" t="s">
        <v>2</v>
      </c>
      <c r="F10" t="s">
        <v>3</v>
      </c>
      <c r="G10" t="s">
        <v>4</v>
      </c>
      <c r="H10" t="s">
        <v>5</v>
      </c>
      <c r="P10">
        <v>-5</v>
      </c>
      <c r="Q10">
        <v>20</v>
      </c>
    </row>
    <row r="11" spans="2:19" x14ac:dyDescent="0.25">
      <c r="B11" s="16" t="s">
        <v>8</v>
      </c>
      <c r="D11" s="4">
        <v>275.75</v>
      </c>
      <c r="E11" s="4">
        <v>120.5</v>
      </c>
      <c r="F11" s="5">
        <v>0</v>
      </c>
      <c r="G11" s="5">
        <v>0</v>
      </c>
      <c r="H11" s="5">
        <v>0</v>
      </c>
    </row>
    <row r="12" spans="2:19" x14ac:dyDescent="0.25">
      <c r="B12" s="16"/>
      <c r="P12">
        <v>-15</v>
      </c>
      <c r="Q12">
        <v>10</v>
      </c>
    </row>
    <row r="13" spans="2:19" x14ac:dyDescent="0.25">
      <c r="B13" s="16"/>
      <c r="D13">
        <v>1</v>
      </c>
      <c r="E13">
        <v>2</v>
      </c>
      <c r="F13">
        <v>4</v>
      </c>
    </row>
    <row r="14" spans="2:19" x14ac:dyDescent="0.25">
      <c r="B14" s="16"/>
      <c r="D14" t="str" cm="1">
        <f t="array" ref="D14">INDEX($D$3:$I$7,$C14+1,D$13)</f>
        <v>x1</v>
      </c>
      <c r="E14" t="str" cm="1">
        <f t="array" ref="E14">INDEX($D$3:$I$7,$C14+1,E$13)</f>
        <v>x2</v>
      </c>
      <c r="F14" t="str" cm="1">
        <f t="array" ref="F14">INDEX($D$3:$I$7,$C14+1,F$13)</f>
        <v>s2</v>
      </c>
      <c r="Q14" s="6">
        <f>SLOPE(Q7:Q12, P7:P12)</f>
        <v>2.2000000000000002</v>
      </c>
    </row>
    <row r="15" spans="2:19" x14ac:dyDescent="0.25">
      <c r="B15" s="16" t="s">
        <v>9</v>
      </c>
      <c r="C15">
        <v>1</v>
      </c>
      <c r="D15" s="2" cm="1">
        <f t="array" ref="D15">INDEX($D$3:$H$6,$C15+1,D$13)</f>
        <v>100.05</v>
      </c>
      <c r="E15" s="2" cm="1">
        <f t="array" ref="E15">INDEX($D$3:$H$6,$C15+1,E$13)</f>
        <v>60.75</v>
      </c>
      <c r="F15" s="2" cm="1">
        <f t="array" ref="F15">INDEX($D$3:$H$6,$C15+1,F$13)</f>
        <v>0</v>
      </c>
      <c r="J15" s="16" t="s">
        <v>10</v>
      </c>
      <c r="K15" s="2">
        <f t="array" ref="K15:M17">MINVERSE(D15:F17)</f>
        <v>-1.1889530751237411E-2</v>
      </c>
      <c r="L15" s="2">
        <v>0</v>
      </c>
      <c r="M15" s="2">
        <v>2.907765672856976E-2</v>
      </c>
      <c r="Q15">
        <f>INTERCEPT(Q7:Q12, P7:P12)</f>
        <v>44</v>
      </c>
    </row>
    <row r="16" spans="2:19" x14ac:dyDescent="0.25">
      <c r="B16" s="16"/>
      <c r="C16">
        <v>2</v>
      </c>
      <c r="D16" s="2" cm="1">
        <f t="array" ref="D16">INDEX($D$3:$H$6,$C16+1,D$13)</f>
        <v>5.5</v>
      </c>
      <c r="E16" s="2" cm="1">
        <f t="array" ref="E16">INDEX($D$3:$H$6,$C16+1,E$13)</f>
        <v>10.25</v>
      </c>
      <c r="F16" s="2" cm="1">
        <f t="array" ref="F16">INDEX($D$3:$H$6,$C16+1,F$13)</f>
        <v>1</v>
      </c>
      <c r="K16" s="2">
        <v>3.6041935006770422E-2</v>
      </c>
      <c r="L16" s="2">
        <v>0</v>
      </c>
      <c r="M16" s="2">
        <v>-4.7888387748039579E-2</v>
      </c>
    </row>
    <row r="17" spans="2:22" x14ac:dyDescent="0.25">
      <c r="B17" s="16"/>
      <c r="C17">
        <v>3</v>
      </c>
      <c r="D17" s="2" cm="1">
        <f t="array" ref="D17">INDEX($D$3:$H$6,$C17+1,D$13)</f>
        <v>75.3</v>
      </c>
      <c r="E17" s="2" cm="1">
        <f t="array" ref="E17">INDEX($D$3:$H$6,$C17+1,E$13)</f>
        <v>24.84</v>
      </c>
      <c r="F17" s="2" cm="1">
        <f t="array" ref="F17">INDEX($D$3:$H$6,$C17+1,F$13)</f>
        <v>0</v>
      </c>
      <c r="K17" s="2">
        <v>-0.30403741468759105</v>
      </c>
      <c r="L17" s="2">
        <v>1</v>
      </c>
      <c r="M17" s="2">
        <v>0.33092886241027203</v>
      </c>
    </row>
    <row r="18" spans="2:22" x14ac:dyDescent="0.25">
      <c r="B18" s="16"/>
    </row>
    <row r="19" spans="2:22" x14ac:dyDescent="0.25">
      <c r="B19" s="16"/>
    </row>
    <row r="20" spans="2:22" x14ac:dyDescent="0.25">
      <c r="B20" s="16"/>
    </row>
    <row r="21" spans="2:22" x14ac:dyDescent="0.25">
      <c r="B21" s="16" t="s">
        <v>11</v>
      </c>
      <c r="D21" s="2" cm="1">
        <f t="array" ref="D21">INDEX($D$11:$H$11,1,D$13)</f>
        <v>275.75</v>
      </c>
      <c r="E21" s="2" cm="1">
        <f t="array" ref="E21">INDEX($D$11:$H$11,1,E$13)</f>
        <v>120.5</v>
      </c>
      <c r="F21" s="2" cm="1">
        <f t="array" ref="F21">INDEX($D$11:$H$11,1,F$13)</f>
        <v>0</v>
      </c>
    </row>
    <row r="25" spans="2:22" x14ac:dyDescent="0.25">
      <c r="K25" s="19" t="s">
        <v>18</v>
      </c>
      <c r="L25" s="18"/>
      <c r="M25" s="18"/>
      <c r="N25" s="18"/>
      <c r="P25" s="19" t="s">
        <v>19</v>
      </c>
      <c r="Q25" s="18"/>
      <c r="R25" s="18"/>
      <c r="S25" s="18"/>
    </row>
    <row r="26" spans="2:22" ht="45" x14ac:dyDescent="0.25">
      <c r="B26" s="7" t="s">
        <v>12</v>
      </c>
      <c r="C26" s="7" t="s">
        <v>13</v>
      </c>
      <c r="D26" s="7" t="s">
        <v>1</v>
      </c>
      <c r="E26" s="7" t="s">
        <v>2</v>
      </c>
      <c r="F26" s="7" t="s">
        <v>3</v>
      </c>
      <c r="G26" s="7" t="s">
        <v>4</v>
      </c>
      <c r="H26" s="7" t="s">
        <v>5</v>
      </c>
      <c r="I26" s="7" t="s">
        <v>14</v>
      </c>
      <c r="L26" s="8" t="s">
        <v>16</v>
      </c>
      <c r="M26" s="8" t="s">
        <v>17</v>
      </c>
      <c r="N26" s="17">
        <v>1</v>
      </c>
      <c r="Q26" s="8" t="s">
        <v>16</v>
      </c>
      <c r="R26" s="8" t="s">
        <v>17</v>
      </c>
      <c r="S26" s="13">
        <v>0.75</v>
      </c>
    </row>
    <row r="27" spans="2:22" x14ac:dyDescent="0.25">
      <c r="B27" t="s">
        <v>13</v>
      </c>
      <c r="C27" s="6">
        <v>1</v>
      </c>
      <c r="D27" s="6">
        <f t="array" ref="D27:H27">MMULT(MMULT($D$21:$F$21,$K$15:$M$17),$D$4:$H$6)-$D$11:$H$11</f>
        <v>0</v>
      </c>
      <c r="E27" s="6">
        <v>0</v>
      </c>
      <c r="F27" s="15">
        <v>1.0645150636621201</v>
      </c>
      <c r="G27" s="11">
        <v>0</v>
      </c>
      <c r="H27" s="15">
        <v>2.2476131192643427</v>
      </c>
      <c r="I27" s="6" cm="1">
        <f t="array" ref="I27">MMULT(MMULT($D$21:$F$21,$K$15:$M$17),$M$4:$M$6)</f>
        <v>2033.2339909550547</v>
      </c>
      <c r="J27" s="12"/>
      <c r="L27" s="10">
        <f>F27 - N26</f>
        <v>6.451506366212012E-2</v>
      </c>
      <c r="M27" s="10"/>
      <c r="N27" s="10"/>
      <c r="O27" s="10"/>
      <c r="P27" s="10"/>
      <c r="Q27" s="10"/>
      <c r="R27" s="10"/>
      <c r="S27" s="10"/>
    </row>
    <row r="28" spans="2:22" x14ac:dyDescent="0.25">
      <c r="B28" t="str">
        <f>D14</f>
        <v>x1</v>
      </c>
      <c r="C28" s="6">
        <v>0</v>
      </c>
      <c r="D28" s="6">
        <f t="array" ref="D28:H30">MMULT($K$15:$M$17,$D$4:$H$6)</f>
        <v>1</v>
      </c>
      <c r="E28" s="6">
        <v>1.1102230246251565E-16</v>
      </c>
      <c r="F28" s="6">
        <v>-1.1889530751237411E-2</v>
      </c>
      <c r="G28" s="6">
        <v>0</v>
      </c>
      <c r="H28" s="6">
        <v>2.907765672856976E-2</v>
      </c>
      <c r="I28" s="6">
        <f t="array" ref="I28:I30">MMULT($K$15:$M$17,$M$4:$M$6)</f>
        <v>5.5057250675247804</v>
      </c>
      <c r="K28">
        <v>1</v>
      </c>
      <c r="L28" s="10">
        <f t="array" ref="L28:L30">MMULT($K$15:$M$17,$K$28:$K$30)</f>
        <v>-1.1889530751237411E-2</v>
      </c>
      <c r="M28" s="14">
        <f>$I28/(-L28)</f>
        <v>463.07336956521755</v>
      </c>
      <c r="N28" s="24">
        <f>M28 * (F27 - N$26)</f>
        <v>29.875207917732489</v>
      </c>
      <c r="O28" s="10"/>
      <c r="P28" s="10">
        <v>0</v>
      </c>
      <c r="Q28" s="10">
        <f t="array" ref="Q28:Q30">MMULT($K$15:$M$17,$P$28:$P$30)</f>
        <v>2.907765672856976E-2</v>
      </c>
      <c r="R28" s="10">
        <f>$I28/(-Q28)</f>
        <v>-189.34555555555559</v>
      </c>
      <c r="S28" s="10"/>
    </row>
    <row r="29" spans="2:22" x14ac:dyDescent="0.25">
      <c r="B29" t="str">
        <f>E14</f>
        <v>x2</v>
      </c>
      <c r="C29" s="6">
        <v>0</v>
      </c>
      <c r="D29" s="6">
        <v>4.4408920985006262E-16</v>
      </c>
      <c r="E29" s="6">
        <v>0.99999999999999978</v>
      </c>
      <c r="F29" s="6">
        <v>3.6041935006770422E-2</v>
      </c>
      <c r="G29" s="6">
        <v>0</v>
      </c>
      <c r="H29" s="6">
        <v>-4.7888387748039579E-2</v>
      </c>
      <c r="I29" s="6">
        <v>4.2741104031958166</v>
      </c>
      <c r="K29">
        <v>0</v>
      </c>
      <c r="L29" s="10">
        <v>3.6041935006770422E-2</v>
      </c>
      <c r="M29" s="10">
        <f t="shared" ref="M29:M30" si="0">$I29/(-L29)</f>
        <v>-118.58715139442241</v>
      </c>
      <c r="N29" s="10"/>
      <c r="O29" s="10"/>
      <c r="P29" s="10">
        <v>0</v>
      </c>
      <c r="Q29" s="10">
        <v>-4.7888387748039579E-2</v>
      </c>
      <c r="R29" s="14">
        <f>$I29/(-Q29)</f>
        <v>89.251499250374891</v>
      </c>
      <c r="S29" s="24">
        <f>R29 * (H27 - S26)</f>
        <v>133.66421619137307</v>
      </c>
    </row>
    <row r="30" spans="2:22" x14ac:dyDescent="0.25">
      <c r="B30" t="str">
        <f>F14</f>
        <v>s2</v>
      </c>
      <c r="C30" s="6">
        <v>0</v>
      </c>
      <c r="D30" s="6">
        <v>0</v>
      </c>
      <c r="E30" s="6">
        <v>1.7763568394002505E-15</v>
      </c>
      <c r="F30" s="6">
        <v>-0.30403741468759105</v>
      </c>
      <c r="G30" s="6">
        <v>1</v>
      </c>
      <c r="H30" s="6">
        <v>0.33092886241027203</v>
      </c>
      <c r="I30" s="6">
        <v>581.70888049585653</v>
      </c>
      <c r="K30">
        <v>0</v>
      </c>
      <c r="L30" s="10">
        <v>-0.30403741468759105</v>
      </c>
      <c r="M30" s="10">
        <f t="shared" si="0"/>
        <v>1913.2805779630198</v>
      </c>
      <c r="N30" s="10"/>
      <c r="O30" s="10"/>
      <c r="P30" s="10">
        <v>1</v>
      </c>
      <c r="Q30" s="10">
        <v>0.33092886241027203</v>
      </c>
      <c r="R30" s="10">
        <f>$I30/(-Q30)</f>
        <v>-1757.8064247979607</v>
      </c>
      <c r="S30" s="10"/>
    </row>
    <row r="31" spans="2:22" x14ac:dyDescent="0.25">
      <c r="D31" s="3"/>
      <c r="E31" s="3"/>
      <c r="F31" s="3"/>
      <c r="G31" s="3"/>
      <c r="H31" s="3"/>
      <c r="I31" s="3"/>
    </row>
    <row r="32" spans="2:22" x14ac:dyDescent="0.25">
      <c r="T32" s="55" t="s">
        <v>57</v>
      </c>
      <c r="U32" s="55"/>
      <c r="V32" s="55"/>
    </row>
    <row r="33" spans="11:22" ht="30" x14ac:dyDescent="0.25">
      <c r="T33" s="54" t="s">
        <v>56</v>
      </c>
      <c r="U33" s="54" t="s">
        <v>55</v>
      </c>
      <c r="V33" s="54" t="s">
        <v>59</v>
      </c>
    </row>
    <row r="34" spans="11:22" x14ac:dyDescent="0.25">
      <c r="K34">
        <v>1</v>
      </c>
      <c r="L34">
        <v>-1</v>
      </c>
      <c r="N34">
        <v>1</v>
      </c>
      <c r="O34">
        <f t="array" ref="O34:O35">MMULT(K34:L35, N34:N35)</f>
        <v>1</v>
      </c>
      <c r="T34" s="63" t="s">
        <v>0</v>
      </c>
      <c r="U34" s="56" t="s">
        <v>42</v>
      </c>
      <c r="V34" s="57" t="s">
        <v>60</v>
      </c>
    </row>
    <row r="35" spans="11:22" x14ac:dyDescent="0.25">
      <c r="K35">
        <v>0</v>
      </c>
      <c r="L35">
        <v>1</v>
      </c>
      <c r="N35">
        <v>0</v>
      </c>
      <c r="O35">
        <v>0</v>
      </c>
      <c r="T35" s="64" t="s">
        <v>8</v>
      </c>
      <c r="U35" s="58" t="s">
        <v>43</v>
      </c>
      <c r="V35" s="59" t="s">
        <v>51</v>
      </c>
    </row>
    <row r="36" spans="11:22" x14ac:dyDescent="0.25">
      <c r="T36" s="65" t="s">
        <v>7</v>
      </c>
      <c r="U36" s="58" t="s">
        <v>44</v>
      </c>
      <c r="V36" s="59" t="s">
        <v>61</v>
      </c>
    </row>
    <row r="37" spans="11:22" x14ac:dyDescent="0.25">
      <c r="T37" s="71"/>
      <c r="U37" s="72"/>
      <c r="V37" s="73"/>
    </row>
    <row r="38" spans="11:22" x14ac:dyDescent="0.25">
      <c r="T38" s="66" t="s">
        <v>9</v>
      </c>
      <c r="U38" s="58" t="s">
        <v>47</v>
      </c>
      <c r="V38" s="59" t="s">
        <v>62</v>
      </c>
    </row>
    <row r="39" spans="11:22" x14ac:dyDescent="0.25">
      <c r="T39" s="67" t="s">
        <v>11</v>
      </c>
      <c r="U39" s="58" t="s">
        <v>48</v>
      </c>
      <c r="V39" s="59" t="s">
        <v>49</v>
      </c>
    </row>
    <row r="40" spans="11:22" x14ac:dyDescent="0.25">
      <c r="T40" s="68" t="s">
        <v>45</v>
      </c>
      <c r="U40" s="58" t="s">
        <v>46</v>
      </c>
      <c r="V40" s="59" t="s">
        <v>63</v>
      </c>
    </row>
    <row r="41" spans="11:22" x14ac:dyDescent="0.25">
      <c r="T41" s="71"/>
      <c r="U41" s="72"/>
      <c r="V41" s="73"/>
    </row>
    <row r="42" spans="11:22" x14ac:dyDescent="0.25">
      <c r="T42" s="69" t="s">
        <v>50</v>
      </c>
      <c r="U42" s="60" t="s">
        <v>53</v>
      </c>
      <c r="V42" s="59" t="s">
        <v>51</v>
      </c>
    </row>
    <row r="43" spans="11:22" x14ac:dyDescent="0.25">
      <c r="T43" s="69" t="s">
        <v>52</v>
      </c>
      <c r="U43" s="60" t="s">
        <v>54</v>
      </c>
      <c r="V43" s="59" t="s">
        <v>60</v>
      </c>
    </row>
    <row r="44" spans="11:22" x14ac:dyDescent="0.25">
      <c r="T44" s="70" t="s">
        <v>41</v>
      </c>
      <c r="U44" s="61" t="s">
        <v>58</v>
      </c>
      <c r="V44" s="62"/>
    </row>
    <row r="45" spans="11:22" ht="30" x14ac:dyDescent="0.25">
      <c r="T45" s="74" t="s">
        <v>65</v>
      </c>
      <c r="U45" s="75" t="s">
        <v>64</v>
      </c>
      <c r="V45" s="76"/>
    </row>
    <row r="46" spans="11:22" ht="138" customHeight="1" x14ac:dyDescent="0.25">
      <c r="T46" s="74" t="s">
        <v>66</v>
      </c>
      <c r="U46" s="77" t="s">
        <v>67</v>
      </c>
      <c r="V46" s="78"/>
    </row>
  </sheetData>
  <mergeCells count="1">
    <mergeCell ref="U46:V46"/>
  </mergeCells>
  <pageMargins left="0.7" right="0.7" top="0.75" bottom="0.75" header="0.3" footer="0.3"/>
  <pageSetup scale="125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7FE7-CF4E-4445-8FEB-DCB1177B1FB5}">
  <dimension ref="B1:M31"/>
  <sheetViews>
    <sheetView zoomScale="107" zoomScaleNormal="107" workbookViewId="0"/>
  </sheetViews>
  <sheetFormatPr defaultRowHeight="15" x14ac:dyDescent="0.25"/>
  <cols>
    <col min="1" max="1" width="2.7109375" customWidth="1"/>
    <col min="2" max="13" width="9.7109375" customWidth="1"/>
    <col min="14" max="14" width="12" bestFit="1" customWidth="1"/>
    <col min="15" max="15" width="2.7109375" customWidth="1"/>
    <col min="16" max="16" width="10.7109375" customWidth="1"/>
    <col min="17" max="17" width="11.85546875" bestFit="1" customWidth="1"/>
    <col min="18" max="18" width="12.28515625" bestFit="1" customWidth="1"/>
    <col min="19" max="19" width="12" bestFit="1" customWidth="1"/>
  </cols>
  <sheetData>
    <row r="1" spans="2:13" x14ac:dyDescent="0.25">
      <c r="B1" s="53" t="s">
        <v>37</v>
      </c>
    </row>
    <row r="2" spans="2:13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spans="2:13" x14ac:dyDescent="0.25">
      <c r="D3" s="7" t="s">
        <v>1</v>
      </c>
      <c r="E3" s="7" t="s">
        <v>2</v>
      </c>
      <c r="F3" s="7" t="s">
        <v>15</v>
      </c>
      <c r="G3" s="7" t="s">
        <v>3</v>
      </c>
      <c r="H3" s="7" t="s">
        <v>4</v>
      </c>
      <c r="I3" s="7" t="s">
        <v>5</v>
      </c>
    </row>
    <row r="4" spans="2:13" x14ac:dyDescent="0.25">
      <c r="B4" s="16" t="s">
        <v>0</v>
      </c>
      <c r="C4">
        <v>1</v>
      </c>
      <c r="D4" s="4">
        <v>100.05</v>
      </c>
      <c r="E4" s="4">
        <v>60.75</v>
      </c>
      <c r="F4" s="21">
        <v>80.55</v>
      </c>
      <c r="G4" s="5">
        <v>1</v>
      </c>
      <c r="H4" s="5">
        <v>0</v>
      </c>
      <c r="I4" s="5">
        <v>0</v>
      </c>
      <c r="L4" s="16" t="s">
        <v>7</v>
      </c>
      <c r="M4" s="1">
        <v>810.5</v>
      </c>
    </row>
    <row r="5" spans="2:13" x14ac:dyDescent="0.25">
      <c r="B5" s="16"/>
      <c r="C5">
        <v>2</v>
      </c>
      <c r="D5" s="4">
        <v>5.5</v>
      </c>
      <c r="E5" s="4">
        <v>10.25</v>
      </c>
      <c r="F5" s="21">
        <v>8.35</v>
      </c>
      <c r="G5" s="5">
        <v>0</v>
      </c>
      <c r="H5" s="5">
        <v>1</v>
      </c>
      <c r="I5" s="5">
        <v>0</v>
      </c>
      <c r="M5" s="1">
        <v>655.8</v>
      </c>
    </row>
    <row r="6" spans="2:13" x14ac:dyDescent="0.25">
      <c r="B6" s="16"/>
      <c r="C6">
        <v>3</v>
      </c>
      <c r="D6" s="1">
        <v>75.3</v>
      </c>
      <c r="E6" s="1">
        <v>24.84</v>
      </c>
      <c r="F6" s="22">
        <v>50.43</v>
      </c>
      <c r="G6" s="1">
        <v>0</v>
      </c>
      <c r="H6" s="1">
        <v>0</v>
      </c>
      <c r="I6" s="1">
        <v>1</v>
      </c>
      <c r="M6" s="1">
        <v>520.75</v>
      </c>
    </row>
    <row r="7" spans="2:13" x14ac:dyDescent="0.25">
      <c r="B7" s="16"/>
    </row>
    <row r="8" spans="2:13" x14ac:dyDescent="0.25">
      <c r="B8" s="16"/>
    </row>
    <row r="9" spans="2:13" x14ac:dyDescent="0.25">
      <c r="B9" s="16"/>
    </row>
    <row r="10" spans="2:13" x14ac:dyDescent="0.25">
      <c r="B10" s="16"/>
      <c r="D10" s="7" t="str">
        <f t="shared" ref="D10:I10" si="0">D3</f>
        <v>x1</v>
      </c>
      <c r="E10" s="7" t="str">
        <f t="shared" si="0"/>
        <v>x2</v>
      </c>
      <c r="F10" s="7" t="str">
        <f t="shared" si="0"/>
        <v>x3</v>
      </c>
      <c r="G10" s="7" t="str">
        <f t="shared" si="0"/>
        <v>s1</v>
      </c>
      <c r="H10" s="7" t="str">
        <f t="shared" si="0"/>
        <v>s2</v>
      </c>
      <c r="I10" s="7" t="str">
        <f t="shared" si="0"/>
        <v>s3</v>
      </c>
    </row>
    <row r="11" spans="2:13" x14ac:dyDescent="0.25">
      <c r="B11" s="16" t="s">
        <v>8</v>
      </c>
      <c r="D11" s="4">
        <v>275.75</v>
      </c>
      <c r="E11" s="4">
        <v>120.5</v>
      </c>
      <c r="F11" s="21">
        <v>170.45</v>
      </c>
      <c r="G11" s="5">
        <v>0</v>
      </c>
      <c r="H11" s="5">
        <v>0</v>
      </c>
      <c r="I11" s="5">
        <v>0</v>
      </c>
    </row>
    <row r="12" spans="2:13" x14ac:dyDescent="0.25">
      <c r="B12" s="16"/>
    </row>
    <row r="13" spans="2:13" x14ac:dyDescent="0.25">
      <c r="B13" s="16"/>
      <c r="D13">
        <v>1</v>
      </c>
      <c r="E13">
        <v>2</v>
      </c>
      <c r="F13">
        <v>5</v>
      </c>
    </row>
    <row r="14" spans="2:13" x14ac:dyDescent="0.25">
      <c r="B14" s="16"/>
      <c r="D14" s="7" t="str" cm="1">
        <f t="array" ref="D14">INDEX($D$3:$I$7,$C14+1,D$13)</f>
        <v>x1</v>
      </c>
      <c r="E14" s="7" t="str" cm="1">
        <f t="array" ref="E14">INDEX($D$3:$I$7,$C14+1,E$13)</f>
        <v>x2</v>
      </c>
      <c r="F14" s="7" t="str" cm="1">
        <f t="array" ref="F14">INDEX($D$3:$I$7,$C14+1,F$13)</f>
        <v>s2</v>
      </c>
    </row>
    <row r="15" spans="2:13" x14ac:dyDescent="0.25">
      <c r="B15" s="16" t="s">
        <v>9</v>
      </c>
      <c r="C15">
        <v>1</v>
      </c>
      <c r="D15" s="2" cm="1">
        <f t="array" ref="D15">INDEX($D$3:$I$6,$C15+1,D$13)</f>
        <v>100.05</v>
      </c>
      <c r="E15" s="2" cm="1">
        <f t="array" ref="E15">INDEX($D$3:$I$6,$C15+1,E$13)</f>
        <v>60.75</v>
      </c>
      <c r="F15" s="2" cm="1">
        <f t="array" ref="F15">INDEX($D$3:$I$6,$C15+1,F$13)</f>
        <v>0</v>
      </c>
      <c r="J15" s="16" t="s">
        <v>10</v>
      </c>
      <c r="K15" s="2">
        <f t="array" ref="K15:M17">MINVERSE(D15:F17)</f>
        <v>-1.1889530751237411E-2</v>
      </c>
      <c r="L15" s="2">
        <v>0</v>
      </c>
      <c r="M15" s="2">
        <v>2.907765672856976E-2</v>
      </c>
    </row>
    <row r="16" spans="2:13" x14ac:dyDescent="0.25">
      <c r="B16" s="16"/>
      <c r="C16">
        <v>2</v>
      </c>
      <c r="D16" s="2" cm="1">
        <f t="array" ref="D16">INDEX($D$3:$I$6,$C16+1,D$13)</f>
        <v>5.5</v>
      </c>
      <c r="E16" s="2" cm="1">
        <f t="array" ref="E16">INDEX($D$3:$I$6,$C16+1,E$13)</f>
        <v>10.25</v>
      </c>
      <c r="F16" s="2" cm="1">
        <f t="array" ref="F16">INDEX($D$3:$I$6,$C16+1,F$13)</f>
        <v>1</v>
      </c>
      <c r="K16" s="2">
        <v>3.6041935006770422E-2</v>
      </c>
      <c r="L16" s="2">
        <v>0</v>
      </c>
      <c r="M16" s="2">
        <v>-4.7888387748039579E-2</v>
      </c>
    </row>
    <row r="17" spans="2:13" x14ac:dyDescent="0.25">
      <c r="B17" s="16"/>
      <c r="C17">
        <v>3</v>
      </c>
      <c r="D17" s="2" cm="1">
        <f t="array" ref="D17">INDEX($D$3:$I$6,$C17+1,D$13)</f>
        <v>75.3</v>
      </c>
      <c r="E17" s="2" cm="1">
        <f t="array" ref="E17">INDEX($D$3:$I$6,$C17+1,E$13)</f>
        <v>24.84</v>
      </c>
      <c r="F17" s="2" cm="1">
        <f t="array" ref="F17">INDEX($D$3:$I$6,$C17+1,F$13)</f>
        <v>0</v>
      </c>
      <c r="K17" s="2">
        <v>-0.30403741468759105</v>
      </c>
      <c r="L17" s="2">
        <v>1</v>
      </c>
      <c r="M17" s="2">
        <v>0.33092886241027203</v>
      </c>
    </row>
    <row r="18" spans="2:13" x14ac:dyDescent="0.25">
      <c r="B18" s="16"/>
    </row>
    <row r="19" spans="2:13" x14ac:dyDescent="0.25">
      <c r="B19" s="16"/>
    </row>
    <row r="20" spans="2:13" x14ac:dyDescent="0.25">
      <c r="B20" s="16"/>
    </row>
    <row r="21" spans="2:13" x14ac:dyDescent="0.25">
      <c r="B21" s="16" t="s">
        <v>11</v>
      </c>
      <c r="D21" s="2" cm="1">
        <f t="array" ref="D21">INDEX($D$11:$H$11,1,D$13)</f>
        <v>275.75</v>
      </c>
      <c r="E21" s="2" cm="1">
        <f t="array" ref="E21">INDEX($D$11:$H$11,1,E$13)</f>
        <v>120.5</v>
      </c>
      <c r="F21" s="2" cm="1">
        <f t="array" ref="F21">INDEX($D$11:$H$11,1,F$13)</f>
        <v>0</v>
      </c>
    </row>
    <row r="26" spans="2:13" x14ac:dyDescent="0.25">
      <c r="B26" s="7" t="s">
        <v>12</v>
      </c>
      <c r="C26" s="7" t="s">
        <v>13</v>
      </c>
      <c r="D26" s="7" t="s">
        <v>1</v>
      </c>
      <c r="E26" s="7" t="s">
        <v>2</v>
      </c>
      <c r="F26" s="7" t="s">
        <v>3</v>
      </c>
      <c r="G26" s="7" t="s">
        <v>4</v>
      </c>
      <c r="H26" s="7" t="s">
        <v>5</v>
      </c>
      <c r="I26" s="7" t="s">
        <v>14</v>
      </c>
    </row>
    <row r="27" spans="2:13" x14ac:dyDescent="0.25">
      <c r="B27" t="s">
        <v>13</v>
      </c>
      <c r="C27" s="6">
        <v>1</v>
      </c>
      <c r="D27" s="6">
        <f t="array" ref="D27:H27">MMULT(MMULT($D$21:$F$21,$K$15:$M$17),$D$4:$I$6)-$D$11:$H$11</f>
        <v>0</v>
      </c>
      <c r="E27" s="6">
        <v>0</v>
      </c>
      <c r="F27" s="23">
        <v>28.643817982484592</v>
      </c>
      <c r="G27" s="23">
        <v>1.0645150636621201</v>
      </c>
      <c r="H27" s="23">
        <v>0</v>
      </c>
      <c r="I27" s="6">
        <f t="array" ref="I27">MMULT(MMULT($D$21:$F$21,$K$15:$M$17),$M$4:$M$6)</f>
        <v>2033.2339909550547</v>
      </c>
      <c r="J27" s="12"/>
      <c r="K27" t="s">
        <v>20</v>
      </c>
    </row>
    <row r="28" spans="2:13" x14ac:dyDescent="0.25">
      <c r="B28" t="str">
        <f>D14</f>
        <v>x1</v>
      </c>
      <c r="C28" s="6">
        <v>0</v>
      </c>
      <c r="D28" s="6">
        <f t="array" ref="D28:H30">MMULT($K$15:$M$17,$D$4:$I$6)</f>
        <v>1</v>
      </c>
      <c r="E28" s="6">
        <v>1.1102230246251565E-16</v>
      </c>
      <c r="F28" s="6">
        <v>0.50868452680959964</v>
      </c>
      <c r="G28" s="6">
        <v>-1.1889530751237411E-2</v>
      </c>
      <c r="H28" s="6">
        <v>0</v>
      </c>
      <c r="I28" s="6">
        <f t="array" ref="I28:I30">MMULT($K$15:$M$17,$M$4:$M$6)</f>
        <v>5.5057250675247804</v>
      </c>
    </row>
    <row r="29" spans="2:13" x14ac:dyDescent="0.25">
      <c r="B29" t="str">
        <f>E14</f>
        <v>x2</v>
      </c>
      <c r="C29" s="6">
        <v>0</v>
      </c>
      <c r="D29" s="6">
        <v>4.4408920985006262E-16</v>
      </c>
      <c r="E29" s="6">
        <v>0.99999999999999978</v>
      </c>
      <c r="F29" s="6">
        <v>0.4881664706617217</v>
      </c>
      <c r="G29" s="6">
        <v>3.6041935006770422E-2</v>
      </c>
      <c r="H29" s="6">
        <v>0</v>
      </c>
      <c r="I29" s="6">
        <v>4.2741104031958166</v>
      </c>
    </row>
    <row r="30" spans="2:13" x14ac:dyDescent="0.25">
      <c r="B30" t="str">
        <f>F14</f>
        <v>s2</v>
      </c>
      <c r="C30" s="6">
        <v>0</v>
      </c>
      <c r="D30" s="6">
        <v>0</v>
      </c>
      <c r="E30" s="6">
        <v>1.7763568394002505E-15</v>
      </c>
      <c r="F30" s="6">
        <v>0.54852877826455781</v>
      </c>
      <c r="G30" s="6">
        <v>-0.30403741468759105</v>
      </c>
      <c r="H30" s="6">
        <v>1</v>
      </c>
      <c r="I30" s="6">
        <v>581.70888049585653</v>
      </c>
    </row>
    <row r="31" spans="2:13" x14ac:dyDescent="0.25">
      <c r="D31" s="3"/>
      <c r="E31" s="3"/>
      <c r="F31" s="3"/>
      <c r="G31" s="3"/>
      <c r="H31" s="3"/>
      <c r="I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C580-F774-4A1A-B760-A8A893B1E138}">
  <dimension ref="B1:Q24"/>
  <sheetViews>
    <sheetView showGridLines="0" zoomScale="117" zoomScaleNormal="117" workbookViewId="0"/>
  </sheetViews>
  <sheetFormatPr defaultRowHeight="15" x14ac:dyDescent="0.25"/>
  <cols>
    <col min="1" max="1" width="2.7109375" customWidth="1"/>
    <col min="2" max="2" width="25.7109375" customWidth="1"/>
    <col min="3" max="4" width="10.7109375" customWidth="1"/>
    <col min="5" max="5" width="12.5703125" bestFit="1" customWidth="1"/>
    <col min="6" max="10" width="10.7109375" customWidth="1"/>
    <col min="17" max="17" width="4.7109375" style="9" customWidth="1"/>
  </cols>
  <sheetData>
    <row r="1" spans="2:17" x14ac:dyDescent="0.25">
      <c r="B1" s="53" t="s">
        <v>38</v>
      </c>
    </row>
    <row r="2" spans="2:17" x14ac:dyDescent="0.25">
      <c r="C2" s="26" t="s">
        <v>25</v>
      </c>
      <c r="D2" s="26" t="s">
        <v>26</v>
      </c>
      <c r="E2" s="26" t="s">
        <v>27</v>
      </c>
      <c r="F2" s="26" t="s">
        <v>28</v>
      </c>
      <c r="G2" s="26" t="s">
        <v>29</v>
      </c>
      <c r="H2" s="26" t="s">
        <v>33</v>
      </c>
    </row>
    <row r="3" spans="2:17" x14ac:dyDescent="0.25">
      <c r="C3" s="27">
        <v>19.999999999999986</v>
      </c>
      <c r="D3" s="27">
        <v>35.000000000000014</v>
      </c>
      <c r="E3" s="27">
        <v>0</v>
      </c>
      <c r="F3" s="27">
        <v>0</v>
      </c>
      <c r="G3" s="27">
        <v>0</v>
      </c>
      <c r="H3" s="41">
        <f>SUMPRODUCT(C$5:G$5, C3:G3)</f>
        <v>92500</v>
      </c>
    </row>
    <row r="4" spans="2:17" ht="6.95" customHeight="1" x14ac:dyDescent="0.25">
      <c r="Q4"/>
    </row>
    <row r="5" spans="2:17" x14ac:dyDescent="0.25">
      <c r="B5" s="25" t="s">
        <v>30</v>
      </c>
      <c r="C5" s="38">
        <v>2000</v>
      </c>
      <c r="D5" s="38">
        <v>1500</v>
      </c>
      <c r="E5" s="38">
        <v>500</v>
      </c>
      <c r="F5" s="38">
        <v>-9000</v>
      </c>
      <c r="G5" s="38">
        <v>-6000</v>
      </c>
    </row>
    <row r="6" spans="2:17" x14ac:dyDescent="0.25">
      <c r="B6" s="25" t="s">
        <v>31</v>
      </c>
      <c r="C6" s="39">
        <v>0.3</v>
      </c>
      <c r="D6" s="39">
        <v>0.4</v>
      </c>
      <c r="E6" s="39">
        <v>0.2</v>
      </c>
      <c r="F6" s="39">
        <v>-1</v>
      </c>
      <c r="G6" s="39">
        <v>0</v>
      </c>
      <c r="H6" s="40">
        <f>SUMPRODUCT(C$3:G$3, C6:G6)</f>
        <v>20.000000000000004</v>
      </c>
      <c r="I6" s="36" t="s">
        <v>32</v>
      </c>
      <c r="J6" s="39">
        <v>20</v>
      </c>
    </row>
    <row r="7" spans="2:17" x14ac:dyDescent="0.25">
      <c r="C7" s="39">
        <v>0.4</v>
      </c>
      <c r="D7" s="39">
        <v>0.2</v>
      </c>
      <c r="E7" s="39">
        <v>0.3</v>
      </c>
      <c r="F7" s="39">
        <v>0</v>
      </c>
      <c r="G7" s="39">
        <v>-1</v>
      </c>
      <c r="H7" s="40">
        <f t="shared" ref="H7" si="0">SUMPRODUCT(C$3:G$3, C7:G7)</f>
        <v>14.999999999999998</v>
      </c>
      <c r="I7" s="37" t="s">
        <v>32</v>
      </c>
      <c r="J7" s="39">
        <v>15</v>
      </c>
    </row>
    <row r="8" spans="2:17" x14ac:dyDescent="0.25">
      <c r="L8" s="28"/>
      <c r="M8" s="28"/>
      <c r="N8" s="28"/>
      <c r="O8" s="28"/>
      <c r="P8" s="28"/>
    </row>
    <row r="11" spans="2:17" x14ac:dyDescent="0.25">
      <c r="B11" s="25"/>
      <c r="F11" s="29"/>
    </row>
    <row r="12" spans="2:17" x14ac:dyDescent="0.25">
      <c r="B12" s="25"/>
      <c r="F12" s="29"/>
    </row>
    <row r="13" spans="2:17" x14ac:dyDescent="0.25">
      <c r="B13" s="30" t="s">
        <v>21</v>
      </c>
      <c r="C13" s="31"/>
      <c r="D13" s="20"/>
      <c r="E13" s="20"/>
      <c r="F13" s="20"/>
      <c r="G13" s="20"/>
      <c r="H13" s="20"/>
      <c r="I13" s="20"/>
      <c r="J13" s="20"/>
    </row>
    <row r="14" spans="2:17" x14ac:dyDescent="0.25">
      <c r="B14" s="25"/>
      <c r="C14" s="32"/>
    </row>
    <row r="15" spans="2:17" x14ac:dyDescent="0.25">
      <c r="B15" s="33" t="s">
        <v>22</v>
      </c>
      <c r="C15" s="32"/>
    </row>
    <row r="16" spans="2:17" x14ac:dyDescent="0.25">
      <c r="B16" s="34" t="s">
        <v>23</v>
      </c>
    </row>
    <row r="17" spans="2:2" x14ac:dyDescent="0.25">
      <c r="B17" s="35" t="s">
        <v>24</v>
      </c>
    </row>
    <row r="18" spans="2:2" x14ac:dyDescent="0.25">
      <c r="B18" s="25"/>
    </row>
    <row r="19" spans="2:2" x14ac:dyDescent="0.25">
      <c r="B19" s="25"/>
    </row>
    <row r="20" spans="2:2" x14ac:dyDescent="0.25">
      <c r="B20" s="25"/>
    </row>
    <row r="21" spans="2:2" x14ac:dyDescent="0.25">
      <c r="B21" s="25"/>
    </row>
    <row r="22" spans="2:2" x14ac:dyDescent="0.25">
      <c r="B22" s="25"/>
    </row>
    <row r="23" spans="2:2" x14ac:dyDescent="0.25">
      <c r="B23" s="25"/>
    </row>
    <row r="24" spans="2:2" x14ac:dyDescent="0.25">
      <c r="B24" s="25"/>
    </row>
  </sheetData>
  <pageMargins left="0.7" right="0.7" top="0.75" bottom="0.75" header="0.3" footer="0.3"/>
  <pageSetup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E514-6C85-4443-9175-96089B546D7C}">
  <dimension ref="B1:Q29"/>
  <sheetViews>
    <sheetView showGridLines="0" zoomScale="107" zoomScaleNormal="107" workbookViewId="0"/>
  </sheetViews>
  <sheetFormatPr defaultRowHeight="15" x14ac:dyDescent="0.25"/>
  <cols>
    <col min="1" max="1" width="2.7109375" customWidth="1"/>
    <col min="2" max="2" width="25.7109375" customWidth="1"/>
    <col min="3" max="4" width="10.7109375" customWidth="1"/>
    <col min="5" max="5" width="12.5703125" bestFit="1" customWidth="1"/>
    <col min="6" max="10" width="10.7109375" customWidth="1"/>
    <col min="14" max="16" width="12.7109375" customWidth="1"/>
    <col min="17" max="17" width="4.7109375" style="9" customWidth="1"/>
    <col min="18" max="21" width="12.7109375" customWidth="1"/>
  </cols>
  <sheetData>
    <row r="1" spans="2:17" x14ac:dyDescent="0.25">
      <c r="B1" s="53" t="s">
        <v>39</v>
      </c>
    </row>
    <row r="2" spans="2:17" x14ac:dyDescent="0.25">
      <c r="C2" s="26" t="s">
        <v>25</v>
      </c>
      <c r="D2" s="26" t="s">
        <v>26</v>
      </c>
      <c r="E2" s="26" t="s">
        <v>27</v>
      </c>
      <c r="F2" s="26" t="s">
        <v>28</v>
      </c>
      <c r="G2" s="26" t="s">
        <v>29</v>
      </c>
      <c r="H2" s="26" t="s">
        <v>33</v>
      </c>
    </row>
    <row r="3" spans="2:17" x14ac:dyDescent="0.25">
      <c r="C3" s="27">
        <v>19.999999999999989</v>
      </c>
      <c r="D3" s="27">
        <v>35.000000000000007</v>
      </c>
      <c r="E3" s="27">
        <v>0</v>
      </c>
      <c r="F3" s="27">
        <v>0</v>
      </c>
      <c r="G3" s="27">
        <v>0</v>
      </c>
      <c r="H3" s="41">
        <f>SUMPRODUCT(C$5:G$5, C3:G3)</f>
        <v>92499.999999999985</v>
      </c>
    </row>
    <row r="4" spans="2:17" ht="6.95" customHeight="1" x14ac:dyDescent="0.25">
      <c r="Q4"/>
    </row>
    <row r="5" spans="2:17" x14ac:dyDescent="0.25">
      <c r="B5" s="25" t="s">
        <v>30</v>
      </c>
      <c r="C5" s="42">
        <v>2000</v>
      </c>
      <c r="D5" s="42">
        <v>1500</v>
      </c>
      <c r="E5" s="42">
        <v>500</v>
      </c>
      <c r="F5" s="42">
        <v>9000</v>
      </c>
      <c r="G5" s="42">
        <v>6000</v>
      </c>
    </row>
    <row r="6" spans="2:17" x14ac:dyDescent="0.25">
      <c r="B6" s="25" t="s">
        <v>31</v>
      </c>
      <c r="C6" s="39">
        <v>0.3</v>
      </c>
      <c r="D6" s="39">
        <v>0.4</v>
      </c>
      <c r="E6" s="39">
        <v>0.2</v>
      </c>
      <c r="F6" s="39">
        <v>1</v>
      </c>
      <c r="G6" s="39">
        <v>0</v>
      </c>
      <c r="H6" s="40">
        <f t="shared" ref="H6:H12" si="0">SUMPRODUCT(C$3:G$3, C6:G6)</f>
        <v>20</v>
      </c>
      <c r="I6" s="36" t="s">
        <v>32</v>
      </c>
      <c r="J6" s="39">
        <v>20</v>
      </c>
    </row>
    <row r="7" spans="2:17" x14ac:dyDescent="0.25">
      <c r="C7" s="39">
        <v>0.4</v>
      </c>
      <c r="D7" s="39">
        <v>0.2</v>
      </c>
      <c r="E7" s="39">
        <v>0.3</v>
      </c>
      <c r="F7" s="39">
        <v>0</v>
      </c>
      <c r="G7" s="39">
        <v>1</v>
      </c>
      <c r="H7" s="40">
        <f t="shared" si="0"/>
        <v>14.999999999999998</v>
      </c>
      <c r="I7" s="37" t="s">
        <v>32</v>
      </c>
      <c r="J7" s="39">
        <v>15</v>
      </c>
    </row>
    <row r="8" spans="2:17" x14ac:dyDescent="0.25">
      <c r="C8" s="44">
        <v>-1</v>
      </c>
      <c r="D8" s="44">
        <v>0</v>
      </c>
      <c r="E8" s="44">
        <v>0</v>
      </c>
      <c r="F8" s="44">
        <v>0</v>
      </c>
      <c r="G8" s="44">
        <v>0</v>
      </c>
      <c r="H8" s="40">
        <f t="shared" si="0"/>
        <v>-19.999999999999989</v>
      </c>
      <c r="I8" s="43" t="s">
        <v>32</v>
      </c>
      <c r="J8" s="39">
        <v>0</v>
      </c>
    </row>
    <row r="9" spans="2:17" x14ac:dyDescent="0.25">
      <c r="C9" s="44">
        <v>0</v>
      </c>
      <c r="D9" s="44">
        <v>-1</v>
      </c>
      <c r="E9" s="44">
        <v>0</v>
      </c>
      <c r="F9" s="44">
        <v>0</v>
      </c>
      <c r="G9" s="44">
        <v>0</v>
      </c>
      <c r="H9" s="40">
        <f t="shared" si="0"/>
        <v>-35.000000000000007</v>
      </c>
      <c r="I9" s="43" t="s">
        <v>32</v>
      </c>
      <c r="J9" s="39">
        <v>0</v>
      </c>
    </row>
    <row r="10" spans="2:17" x14ac:dyDescent="0.25">
      <c r="C10" s="44">
        <v>0</v>
      </c>
      <c r="D10" s="44">
        <v>0</v>
      </c>
      <c r="E10" s="44">
        <v>-1</v>
      </c>
      <c r="F10" s="44">
        <v>0</v>
      </c>
      <c r="G10" s="44">
        <v>0</v>
      </c>
      <c r="H10" s="40">
        <f t="shared" si="0"/>
        <v>0</v>
      </c>
      <c r="I10" s="43" t="s">
        <v>32</v>
      </c>
      <c r="J10" s="39">
        <v>0</v>
      </c>
    </row>
    <row r="11" spans="2:17" x14ac:dyDescent="0.25">
      <c r="C11" s="44">
        <v>0</v>
      </c>
      <c r="D11" s="44">
        <v>0</v>
      </c>
      <c r="E11" s="44">
        <v>0</v>
      </c>
      <c r="F11" s="44">
        <v>1</v>
      </c>
      <c r="G11" s="44">
        <v>0</v>
      </c>
      <c r="H11" s="40">
        <f t="shared" si="0"/>
        <v>0</v>
      </c>
      <c r="I11" s="43" t="s">
        <v>32</v>
      </c>
      <c r="J11" s="39">
        <v>0</v>
      </c>
    </row>
    <row r="12" spans="2:17" x14ac:dyDescent="0.25">
      <c r="C12" s="44">
        <v>0</v>
      </c>
      <c r="D12" s="44">
        <v>0</v>
      </c>
      <c r="E12" s="44">
        <v>0</v>
      </c>
      <c r="F12" s="44">
        <v>0</v>
      </c>
      <c r="G12" s="44">
        <v>1</v>
      </c>
      <c r="H12" s="40">
        <f t="shared" si="0"/>
        <v>0</v>
      </c>
      <c r="I12" s="43" t="s">
        <v>32</v>
      </c>
      <c r="J12" s="39">
        <v>0</v>
      </c>
    </row>
    <row r="13" spans="2:17" x14ac:dyDescent="0.25">
      <c r="L13" s="28"/>
      <c r="M13" s="28"/>
      <c r="N13" s="28"/>
      <c r="O13" s="28"/>
      <c r="P13" s="28"/>
    </row>
    <row r="16" spans="2:17" x14ac:dyDescent="0.25">
      <c r="B16" s="25"/>
      <c r="F16" s="29"/>
    </row>
    <row r="17" spans="2:10" x14ac:dyDescent="0.25">
      <c r="B17" s="25"/>
      <c r="F17" s="29"/>
    </row>
    <row r="18" spans="2:10" x14ac:dyDescent="0.25">
      <c r="B18" s="30" t="s">
        <v>21</v>
      </c>
      <c r="C18" s="31"/>
      <c r="D18" s="20"/>
      <c r="E18" s="20"/>
      <c r="F18" s="20"/>
      <c r="G18" s="20"/>
      <c r="H18" s="20"/>
      <c r="I18" s="20"/>
      <c r="J18" s="20"/>
    </row>
    <row r="19" spans="2:10" x14ac:dyDescent="0.25">
      <c r="B19" s="25"/>
      <c r="C19" s="32"/>
    </row>
    <row r="20" spans="2:10" x14ac:dyDescent="0.25">
      <c r="B20" s="33" t="s">
        <v>22</v>
      </c>
      <c r="C20" s="32"/>
    </row>
    <row r="21" spans="2:10" x14ac:dyDescent="0.25">
      <c r="B21" s="34" t="s">
        <v>23</v>
      </c>
    </row>
    <row r="22" spans="2:10" x14ac:dyDescent="0.25">
      <c r="B22" s="35" t="s">
        <v>24</v>
      </c>
    </row>
    <row r="23" spans="2:10" x14ac:dyDescent="0.25">
      <c r="B23" s="25"/>
    </row>
    <row r="24" spans="2:10" x14ac:dyDescent="0.25">
      <c r="B24" s="25"/>
    </row>
    <row r="25" spans="2:10" x14ac:dyDescent="0.25">
      <c r="B25" s="25"/>
    </row>
    <row r="26" spans="2:10" x14ac:dyDescent="0.25">
      <c r="B26" s="25"/>
    </row>
    <row r="27" spans="2:10" x14ac:dyDescent="0.25">
      <c r="B27" s="25"/>
    </row>
    <row r="28" spans="2:10" x14ac:dyDescent="0.25">
      <c r="B28" s="25"/>
    </row>
    <row r="29" spans="2:10" x14ac:dyDescent="0.25">
      <c r="B29" s="25"/>
    </row>
  </sheetData>
  <pageMargins left="0.7" right="0.7" top="0.75" bottom="0.75" header="0.3" footer="0.3"/>
  <pageSetup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9E89-07AB-43D2-B234-AF6027D94557}">
  <dimension ref="B1:O34"/>
  <sheetViews>
    <sheetView workbookViewId="0"/>
  </sheetViews>
  <sheetFormatPr defaultRowHeight="15" x14ac:dyDescent="0.25"/>
  <cols>
    <col min="1" max="1" width="2.7109375" customWidth="1"/>
    <col min="2" max="5" width="9.7109375" customWidth="1"/>
    <col min="6" max="6" width="11" bestFit="1" customWidth="1"/>
    <col min="7" max="7" width="9.7109375" customWidth="1"/>
    <col min="8" max="8" width="11" bestFit="1" customWidth="1"/>
    <col min="9" max="10" width="9.7109375" customWidth="1"/>
    <col min="11" max="11" width="11.5703125" bestFit="1" customWidth="1"/>
    <col min="12" max="13" width="11.7109375" customWidth="1"/>
    <col min="14" max="16" width="12.7109375" customWidth="1"/>
    <col min="17" max="17" width="11.7109375" customWidth="1"/>
    <col min="18" max="21" width="12.7109375" customWidth="1"/>
  </cols>
  <sheetData>
    <row r="1" spans="2:13" x14ac:dyDescent="0.25">
      <c r="B1" s="53" t="s">
        <v>40</v>
      </c>
    </row>
    <row r="2" spans="2:13" x14ac:dyDescent="0.25">
      <c r="D2">
        <f t="shared" ref="D2:E2" si="0">C2 + 1</f>
        <v>1</v>
      </c>
      <c r="E2">
        <f t="shared" si="0"/>
        <v>2</v>
      </c>
      <c r="F2">
        <f>E2 + 1</f>
        <v>3</v>
      </c>
      <c r="G2">
        <f>F2 + 1</f>
        <v>4</v>
      </c>
      <c r="H2">
        <f>G2 + 1</f>
        <v>5</v>
      </c>
      <c r="I2">
        <f t="shared" ref="I2:J2" si="1">H2 + 1</f>
        <v>6</v>
      </c>
      <c r="J2">
        <f t="shared" si="1"/>
        <v>7</v>
      </c>
    </row>
    <row r="3" spans="2:13" s="7" customFormat="1" x14ac:dyDescent="0.25"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34</v>
      </c>
    </row>
    <row r="4" spans="2:13" x14ac:dyDescent="0.25">
      <c r="B4" s="16" t="s">
        <v>0</v>
      </c>
      <c r="C4">
        <f t="shared" ref="C4:C8" si="2">C3 + 1</f>
        <v>1</v>
      </c>
      <c r="D4" s="4">
        <v>0.3</v>
      </c>
      <c r="E4" s="4">
        <v>0.4</v>
      </c>
      <c r="F4" s="5">
        <v>-1</v>
      </c>
      <c r="G4" s="5">
        <v>0</v>
      </c>
      <c r="H4" s="5">
        <v>0</v>
      </c>
      <c r="I4" s="5">
        <v>0</v>
      </c>
      <c r="J4" s="5">
        <v>0</v>
      </c>
      <c r="L4" s="16" t="s">
        <v>7</v>
      </c>
      <c r="M4" s="50">
        <v>2000</v>
      </c>
    </row>
    <row r="5" spans="2:13" x14ac:dyDescent="0.25">
      <c r="B5" s="16"/>
      <c r="C5">
        <f t="shared" si="2"/>
        <v>2</v>
      </c>
      <c r="D5" s="4">
        <v>0.4</v>
      </c>
      <c r="E5" s="4">
        <v>0.2</v>
      </c>
      <c r="F5" s="5">
        <v>0</v>
      </c>
      <c r="G5" s="5">
        <v>-1</v>
      </c>
      <c r="H5" s="5">
        <v>0</v>
      </c>
      <c r="I5" s="5">
        <v>0</v>
      </c>
      <c r="J5" s="5">
        <v>0</v>
      </c>
      <c r="M5" s="50">
        <v>1500</v>
      </c>
    </row>
    <row r="6" spans="2:13" x14ac:dyDescent="0.25">
      <c r="B6" s="16"/>
      <c r="C6">
        <f t="shared" si="2"/>
        <v>3</v>
      </c>
      <c r="D6" s="4">
        <v>0.2</v>
      </c>
      <c r="E6" s="4">
        <v>0.3</v>
      </c>
      <c r="F6" s="1">
        <v>0</v>
      </c>
      <c r="G6" s="1">
        <v>0</v>
      </c>
      <c r="H6" s="1">
        <v>-1</v>
      </c>
      <c r="I6" s="1">
        <v>0</v>
      </c>
      <c r="J6" s="1">
        <v>0</v>
      </c>
      <c r="M6" s="50">
        <v>500</v>
      </c>
    </row>
    <row r="7" spans="2:13" x14ac:dyDescent="0.25">
      <c r="B7" s="16"/>
      <c r="C7">
        <f t="shared" si="2"/>
        <v>4</v>
      </c>
      <c r="D7" s="4">
        <v>1</v>
      </c>
      <c r="E7" s="4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M7" s="50">
        <v>9000</v>
      </c>
    </row>
    <row r="8" spans="2:13" x14ac:dyDescent="0.25">
      <c r="B8" s="16"/>
      <c r="C8">
        <f t="shared" si="2"/>
        <v>5</v>
      </c>
      <c r="D8" s="4">
        <v>0</v>
      </c>
      <c r="E8" s="4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M8" s="50">
        <v>6000</v>
      </c>
    </row>
    <row r="9" spans="2:13" x14ac:dyDescent="0.25">
      <c r="B9" s="16"/>
    </row>
    <row r="10" spans="2:13" x14ac:dyDescent="0.25">
      <c r="B10" s="16"/>
    </row>
    <row r="11" spans="2:13" x14ac:dyDescent="0.25">
      <c r="B11" s="16"/>
    </row>
    <row r="12" spans="2:13" s="7" customFormat="1" x14ac:dyDescent="0.25">
      <c r="D12" s="7" t="str">
        <f t="shared" ref="D12:E12" si="3">D3</f>
        <v>x1</v>
      </c>
      <c r="E12" s="7" t="str">
        <f t="shared" si="3"/>
        <v>x2</v>
      </c>
      <c r="F12" s="7" t="str">
        <f>F3</f>
        <v>s1</v>
      </c>
      <c r="G12" s="7" t="str">
        <f>G3</f>
        <v>s2</v>
      </c>
      <c r="H12" s="7" t="str">
        <f>H3</f>
        <v>s3</v>
      </c>
      <c r="I12" s="7" t="str">
        <f>I3</f>
        <v>s4</v>
      </c>
      <c r="J12" s="7" t="str">
        <f>J3</f>
        <v>s5</v>
      </c>
    </row>
    <row r="13" spans="2:13" x14ac:dyDescent="0.25">
      <c r="B13" s="16" t="s">
        <v>8</v>
      </c>
      <c r="D13" s="52">
        <v>20</v>
      </c>
      <c r="E13" s="52">
        <v>15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2:13" x14ac:dyDescent="0.25">
      <c r="B14" s="16"/>
    </row>
    <row r="15" spans="2:13" x14ac:dyDescent="0.25">
      <c r="B15" s="16"/>
      <c r="D15">
        <v>5</v>
      </c>
      <c r="E15">
        <v>1</v>
      </c>
      <c r="F15">
        <v>2</v>
      </c>
      <c r="G15">
        <v>6</v>
      </c>
      <c r="H15">
        <f>J2</f>
        <v>7</v>
      </c>
    </row>
    <row r="16" spans="2:13" s="7" customFormat="1" x14ac:dyDescent="0.25">
      <c r="D16" s="7" t="str">
        <f t="shared" ref="D16:H21" si="4">INDEX($D$3:$J$8,$C16+1,D$15)</f>
        <v>s3</v>
      </c>
      <c r="E16" s="7" t="str">
        <f t="shared" si="4"/>
        <v>x1</v>
      </c>
      <c r="F16" s="7" t="str">
        <f t="shared" si="4"/>
        <v>x2</v>
      </c>
      <c r="G16" s="7" t="str">
        <f t="shared" si="4"/>
        <v>s4</v>
      </c>
      <c r="H16" s="7" t="str">
        <f t="shared" si="4"/>
        <v>s5</v>
      </c>
    </row>
    <row r="17" spans="2:15" x14ac:dyDescent="0.25">
      <c r="B17" s="16" t="s">
        <v>9</v>
      </c>
      <c r="C17">
        <f t="shared" ref="C17:C21" si="5">C16 + 1</f>
        <v>1</v>
      </c>
      <c r="D17" s="51">
        <f t="shared" si="4"/>
        <v>0</v>
      </c>
      <c r="E17" s="51">
        <f t="shared" si="4"/>
        <v>0.3</v>
      </c>
      <c r="F17" s="51">
        <f t="shared" si="4"/>
        <v>0.4</v>
      </c>
      <c r="G17" s="51">
        <f t="shared" si="4"/>
        <v>0</v>
      </c>
      <c r="H17" s="51">
        <f t="shared" si="4"/>
        <v>0</v>
      </c>
      <c r="J17" s="16" t="s">
        <v>10</v>
      </c>
      <c r="K17" s="51">
        <f t="array" ref="K17:O21">MINVERSE(D17:H21)</f>
        <v>0.79999999999999993</v>
      </c>
      <c r="L17" s="51">
        <v>-9.9999999999999756E-2</v>
      </c>
      <c r="M17" s="51">
        <v>-1</v>
      </c>
      <c r="N17" s="51">
        <v>0</v>
      </c>
      <c r="O17" s="51">
        <v>0</v>
      </c>
    </row>
    <row r="18" spans="2:15" x14ac:dyDescent="0.25">
      <c r="B18" s="16"/>
      <c r="C18">
        <f t="shared" si="5"/>
        <v>2</v>
      </c>
      <c r="D18" s="51">
        <f t="shared" si="4"/>
        <v>0</v>
      </c>
      <c r="E18" s="51">
        <f t="shared" si="4"/>
        <v>0.4</v>
      </c>
      <c r="F18" s="51">
        <f t="shared" si="4"/>
        <v>0.2</v>
      </c>
      <c r="G18" s="51">
        <f t="shared" si="4"/>
        <v>0</v>
      </c>
      <c r="H18" s="51">
        <f t="shared" si="4"/>
        <v>0</v>
      </c>
      <c r="K18" s="51">
        <v>-2</v>
      </c>
      <c r="L18" s="51">
        <v>4</v>
      </c>
      <c r="M18" s="51">
        <v>0</v>
      </c>
      <c r="N18" s="51">
        <v>0</v>
      </c>
      <c r="O18" s="51">
        <v>0</v>
      </c>
    </row>
    <row r="19" spans="2:15" x14ac:dyDescent="0.25">
      <c r="B19" s="16"/>
      <c r="C19">
        <f t="shared" si="5"/>
        <v>3</v>
      </c>
      <c r="D19" s="51">
        <f t="shared" si="4"/>
        <v>-1</v>
      </c>
      <c r="E19" s="51">
        <f t="shared" si="4"/>
        <v>0.2</v>
      </c>
      <c r="F19" s="51">
        <f t="shared" si="4"/>
        <v>0.3</v>
      </c>
      <c r="G19" s="51">
        <f t="shared" si="4"/>
        <v>0</v>
      </c>
      <c r="H19" s="51">
        <f t="shared" si="4"/>
        <v>0</v>
      </c>
      <c r="K19" s="51">
        <v>4</v>
      </c>
      <c r="L19" s="51">
        <v>-2.9999999999999996</v>
      </c>
      <c r="M19" s="51">
        <v>0</v>
      </c>
      <c r="N19" s="51">
        <v>0</v>
      </c>
      <c r="O19" s="51">
        <v>0</v>
      </c>
    </row>
    <row r="20" spans="2:15" x14ac:dyDescent="0.25">
      <c r="B20" s="16"/>
      <c r="C20">
        <f t="shared" si="5"/>
        <v>4</v>
      </c>
      <c r="D20" s="51">
        <f t="shared" si="4"/>
        <v>0</v>
      </c>
      <c r="E20" s="51">
        <f t="shared" si="4"/>
        <v>1</v>
      </c>
      <c r="F20" s="51">
        <f t="shared" si="4"/>
        <v>0</v>
      </c>
      <c r="G20" s="51">
        <f t="shared" si="4"/>
        <v>1</v>
      </c>
      <c r="H20" s="51">
        <f t="shared" si="4"/>
        <v>0</v>
      </c>
      <c r="K20" s="51">
        <v>2</v>
      </c>
      <c r="L20" s="51">
        <v>-4</v>
      </c>
      <c r="M20" s="51">
        <v>0</v>
      </c>
      <c r="N20" s="51">
        <v>1</v>
      </c>
      <c r="O20" s="51">
        <v>0</v>
      </c>
    </row>
    <row r="21" spans="2:15" x14ac:dyDescent="0.25">
      <c r="B21" s="16"/>
      <c r="C21">
        <f t="shared" si="5"/>
        <v>5</v>
      </c>
      <c r="D21" s="51">
        <f t="shared" si="4"/>
        <v>0</v>
      </c>
      <c r="E21" s="51">
        <f t="shared" si="4"/>
        <v>0</v>
      </c>
      <c r="F21" s="51">
        <f t="shared" si="4"/>
        <v>1</v>
      </c>
      <c r="G21" s="51">
        <f t="shared" si="4"/>
        <v>0</v>
      </c>
      <c r="H21" s="51">
        <f t="shared" si="4"/>
        <v>1</v>
      </c>
      <c r="K21" s="51">
        <v>-4</v>
      </c>
      <c r="L21" s="51">
        <v>2.9999999999999996</v>
      </c>
      <c r="M21" s="51">
        <v>0</v>
      </c>
      <c r="N21" s="51">
        <v>0</v>
      </c>
      <c r="O21" s="51">
        <v>1</v>
      </c>
    </row>
    <row r="22" spans="2:15" x14ac:dyDescent="0.25">
      <c r="B22" s="16"/>
    </row>
    <row r="23" spans="2:15" x14ac:dyDescent="0.25">
      <c r="B23" s="16" t="s">
        <v>11</v>
      </c>
      <c r="D23" s="2">
        <f>INDEX($D$13:$J$13,1,D$15)</f>
        <v>0</v>
      </c>
      <c r="E23" s="2">
        <f t="shared" ref="E23:H23" si="6">INDEX($D$13:$J$13,1,E$15)</f>
        <v>20</v>
      </c>
      <c r="F23" s="2">
        <f t="shared" si="6"/>
        <v>15</v>
      </c>
      <c r="G23" s="2">
        <f t="shared" si="6"/>
        <v>0</v>
      </c>
      <c r="H23" s="2">
        <f t="shared" si="6"/>
        <v>0</v>
      </c>
    </row>
    <row r="28" spans="2:15" ht="30" x14ac:dyDescent="0.25">
      <c r="B28" s="7" t="s">
        <v>12</v>
      </c>
      <c r="C28" s="7" t="s">
        <v>13</v>
      </c>
      <c r="D28" s="7" t="str">
        <f t="shared" ref="D28:E28" si="7">D3</f>
        <v>x1</v>
      </c>
      <c r="E28" s="7" t="str">
        <f t="shared" si="7"/>
        <v>x2</v>
      </c>
      <c r="F28" s="7" t="str">
        <f>F3</f>
        <v>s1</v>
      </c>
      <c r="G28" s="7" t="str">
        <f>G3</f>
        <v>s2</v>
      </c>
      <c r="H28" s="7" t="str">
        <f>H3</f>
        <v>s3</v>
      </c>
      <c r="I28" s="7" t="str">
        <f>I3</f>
        <v>s4</v>
      </c>
      <c r="J28" s="7" t="str">
        <f>J3</f>
        <v>s5</v>
      </c>
      <c r="K28" s="8" t="s">
        <v>35</v>
      </c>
    </row>
    <row r="29" spans="2:15" x14ac:dyDescent="0.25">
      <c r="B29" t="s">
        <v>13</v>
      </c>
      <c r="C29" s="45">
        <v>1</v>
      </c>
      <c r="D29" s="45">
        <f t="array" ref="D29:J29">MMULT(MMULT($D$23:$H$23,$K$17:$O$21),$D$4:$J$8)-$D$13:$J$13</f>
        <v>0</v>
      </c>
      <c r="E29" s="45">
        <v>0</v>
      </c>
      <c r="F29" s="45">
        <v>-20</v>
      </c>
      <c r="G29" s="45">
        <v>-35.000000000000007</v>
      </c>
      <c r="H29" s="45">
        <v>0</v>
      </c>
      <c r="I29" s="45">
        <v>0</v>
      </c>
      <c r="J29" s="45">
        <v>0</v>
      </c>
      <c r="K29" s="47">
        <f t="array" ref="K29">MMULT(MMULT($D$23:$H$23,$K$17:$O$21),$M$4:$M$8)</f>
        <v>92500</v>
      </c>
    </row>
    <row r="30" spans="2:15" x14ac:dyDescent="0.25">
      <c r="B30" t="str">
        <f t="array" ref="B30:B34">TRANSPOSE(D16:H16)</f>
        <v>s3</v>
      </c>
      <c r="C30" s="46">
        <v>0</v>
      </c>
      <c r="D30" s="46">
        <f t="array" ref="D30:J34">MMULT($K$17:$O$21,$D$4:$J$8)</f>
        <v>5.5511151231257827E-17</v>
      </c>
      <c r="E30" s="46">
        <v>5.5511151231257827E-17</v>
      </c>
      <c r="F30" s="46">
        <v>-0.79999999999999993</v>
      </c>
      <c r="G30" s="46">
        <v>9.9999999999999756E-2</v>
      </c>
      <c r="H30" s="46">
        <v>1</v>
      </c>
      <c r="I30" s="46">
        <v>0</v>
      </c>
      <c r="J30" s="49">
        <v>0</v>
      </c>
      <c r="K30" s="48">
        <f t="array" ref="K30:K34">MMULT($K$17:$O$21,$M$4:$M$8)</f>
        <v>950.00000000000023</v>
      </c>
    </row>
    <row r="31" spans="2:15" x14ac:dyDescent="0.25">
      <c r="B31" t="str">
        <v>x1</v>
      </c>
      <c r="C31" s="46">
        <v>0</v>
      </c>
      <c r="D31" s="46">
        <v>1</v>
      </c>
      <c r="E31" s="46">
        <v>0</v>
      </c>
      <c r="F31" s="46">
        <v>2</v>
      </c>
      <c r="G31" s="46">
        <v>-4</v>
      </c>
      <c r="H31" s="46">
        <v>0</v>
      </c>
      <c r="I31" s="46">
        <v>0</v>
      </c>
      <c r="J31" s="49">
        <v>0</v>
      </c>
      <c r="K31" s="48">
        <v>2000</v>
      </c>
    </row>
    <row r="32" spans="2:15" x14ac:dyDescent="0.25">
      <c r="B32" t="str">
        <v>x2</v>
      </c>
      <c r="C32" s="46">
        <v>0</v>
      </c>
      <c r="D32" s="46">
        <v>0</v>
      </c>
      <c r="E32" s="46">
        <v>1</v>
      </c>
      <c r="F32" s="46">
        <v>-4</v>
      </c>
      <c r="G32" s="46">
        <v>2.9999999999999996</v>
      </c>
      <c r="H32" s="46">
        <v>0</v>
      </c>
      <c r="I32" s="46">
        <v>0</v>
      </c>
      <c r="J32" s="49">
        <v>0</v>
      </c>
      <c r="K32" s="48">
        <v>3500.0000000000009</v>
      </c>
    </row>
    <row r="33" spans="2:11" x14ac:dyDescent="0.25">
      <c r="B33" t="str">
        <v>s4</v>
      </c>
      <c r="C33" s="46">
        <v>0</v>
      </c>
      <c r="D33" s="46">
        <v>0</v>
      </c>
      <c r="E33" s="46">
        <v>0</v>
      </c>
      <c r="F33" s="46">
        <v>-2</v>
      </c>
      <c r="G33" s="46">
        <v>4</v>
      </c>
      <c r="H33" s="46">
        <v>0</v>
      </c>
      <c r="I33" s="46">
        <v>1</v>
      </c>
      <c r="J33" s="49">
        <v>0</v>
      </c>
      <c r="K33" s="48">
        <v>7000</v>
      </c>
    </row>
    <row r="34" spans="2:11" x14ac:dyDescent="0.25">
      <c r="B34" t="str">
        <v>s5</v>
      </c>
      <c r="C34" s="46">
        <v>0</v>
      </c>
      <c r="D34" s="46">
        <v>0</v>
      </c>
      <c r="E34" s="46">
        <v>0</v>
      </c>
      <c r="F34" s="46">
        <v>4</v>
      </c>
      <c r="G34" s="46">
        <v>-2.9999999999999996</v>
      </c>
      <c r="H34" s="46">
        <v>0</v>
      </c>
      <c r="I34" s="46">
        <v>0</v>
      </c>
      <c r="J34" s="49">
        <v>1</v>
      </c>
      <c r="K34" s="48">
        <v>2499.9999999999991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1(e)</vt:lpstr>
      <vt:lpstr>1(f)</vt:lpstr>
      <vt:lpstr>2(b)</vt:lpstr>
      <vt:lpstr>2(d)</vt:lpstr>
      <vt:lpstr>2(e) (f)</vt:lpstr>
      <vt:lpstr>'1(e)'!Print_Area</vt:lpstr>
      <vt:lpstr>'2(b)'!Print_Area</vt:lpstr>
      <vt:lpstr>'2(d)'!Print_Area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Daniel Carpenter</cp:lastModifiedBy>
  <cp:lastPrinted>2021-11-16T17:55:57Z</cp:lastPrinted>
  <dcterms:created xsi:type="dcterms:W3CDTF">2021-10-19T20:38:28Z</dcterms:created>
  <dcterms:modified xsi:type="dcterms:W3CDTF">2021-11-16T22:33:59Z</dcterms:modified>
</cp:coreProperties>
</file>