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02b65d19af0b3/GitHub/my_tools/astronomy/"/>
    </mc:Choice>
  </mc:AlternateContent>
  <xr:revisionPtr revIDLastSave="26" documentId="8_{61853B7C-3EA3-4E12-8DE5-37AA441687D9}" xr6:coauthVersionLast="47" xr6:coauthVersionMax="47" xr10:uidLastSave="{46B73AA5-773F-49DC-B8E2-0DB7CC6304FC}"/>
  <bookViews>
    <workbookView xWindow="5115" yWindow="1950" windowWidth="15375" windowHeight="7875" xr2:uid="{00000000-000D-0000-FFFF-FFFF00000000}"/>
  </bookViews>
  <sheets>
    <sheet name="planet_properties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3" i="1"/>
  <c r="L4" i="1"/>
  <c r="L5" i="1"/>
  <c r="M5" i="1" s="1"/>
  <c r="L6" i="1"/>
  <c r="M6" i="1" s="1"/>
  <c r="L7" i="1"/>
  <c r="L8" i="1"/>
  <c r="L9" i="1"/>
  <c r="M9" i="1" s="1"/>
  <c r="L10" i="1"/>
  <c r="M10" i="1" s="1"/>
  <c r="L11" i="1"/>
  <c r="L2" i="1"/>
  <c r="M2" i="1" s="1"/>
  <c r="M3" i="1"/>
  <c r="M4" i="1"/>
  <c r="M7" i="1"/>
  <c r="M8" i="1"/>
  <c r="M11" i="1"/>
  <c r="M12" i="1"/>
  <c r="U6" i="1"/>
  <c r="U7" i="1"/>
  <c r="U8" i="1"/>
  <c r="U9" i="1"/>
  <c r="U10" i="1"/>
  <c r="U4" i="1"/>
  <c r="U5" i="1"/>
  <c r="J3" i="1"/>
  <c r="J4" i="1"/>
  <c r="J5" i="1"/>
  <c r="J6" i="1"/>
  <c r="J7" i="1"/>
  <c r="J8" i="1"/>
  <c r="J9" i="1"/>
  <c r="J10" i="1"/>
  <c r="J11" i="1"/>
  <c r="J12" i="1"/>
  <c r="J2" i="1"/>
  <c r="I5" i="1"/>
  <c r="I8" i="1"/>
  <c r="I12" i="1"/>
  <c r="H7" i="1"/>
  <c r="I7" i="1" s="1"/>
  <c r="H8" i="1"/>
  <c r="H9" i="1"/>
  <c r="I9" i="1" s="1"/>
  <c r="H10" i="1"/>
  <c r="I10" i="1" s="1"/>
  <c r="H11" i="1"/>
  <c r="I11" i="1" s="1"/>
  <c r="H12" i="1"/>
  <c r="H6" i="1"/>
  <c r="I6" i="1" s="1"/>
  <c r="H3" i="1"/>
  <c r="I3" i="1" s="1"/>
  <c r="H4" i="1"/>
  <c r="I4" i="1" s="1"/>
  <c r="H2" i="1"/>
  <c r="I2" i="1" s="1"/>
  <c r="G3" i="1"/>
  <c r="G7" i="1"/>
  <c r="F3" i="1"/>
  <c r="F4" i="1"/>
  <c r="G4" i="1" s="1"/>
  <c r="F5" i="1"/>
  <c r="G5" i="1" s="1"/>
  <c r="F6" i="1"/>
  <c r="G6" i="1" s="1"/>
  <c r="F7" i="1"/>
  <c r="F8" i="1"/>
  <c r="G8" i="1" s="1"/>
  <c r="F9" i="1"/>
  <c r="G9" i="1" s="1"/>
  <c r="F10" i="1"/>
  <c r="G10" i="1" s="1"/>
  <c r="F11" i="1"/>
  <c r="G11" i="1" s="1"/>
  <c r="F12" i="1"/>
  <c r="G12" i="1" s="1"/>
  <c r="F2" i="1"/>
  <c r="G2" i="1" s="1"/>
</calcChain>
</file>

<file path=xl/sharedStrings.xml><?xml version="1.0" encoding="utf-8"?>
<sst xmlns="http://schemas.openxmlformats.org/spreadsheetml/2006/main" count="49" uniqueCount="47">
  <si>
    <t>object_id</t>
  </si>
  <si>
    <t>name</t>
  </si>
  <si>
    <t>mass</t>
  </si>
  <si>
    <t>radius_eq</t>
  </si>
  <si>
    <t>radius_avg</t>
  </si>
  <si>
    <t>volume</t>
  </si>
  <si>
    <t>gravity</t>
  </si>
  <si>
    <t>gravity_fraction</t>
  </si>
  <si>
    <t>escape_velocity</t>
  </si>
  <si>
    <t>obliquity</t>
  </si>
  <si>
    <t>pressure</t>
  </si>
  <si>
    <t>temperature</t>
  </si>
  <si>
    <t>heat_capacity_ratio</t>
  </si>
  <si>
    <t>molecular_mass</t>
  </si>
  <si>
    <t>viscosity</t>
  </si>
  <si>
    <t>color</t>
  </si>
  <si>
    <t>albedo</t>
  </si>
  <si>
    <t>Sun</t>
  </si>
  <si>
    <t>orange</t>
  </si>
  <si>
    <t>Mercury</t>
  </si>
  <si>
    <t>grey</t>
  </si>
  <si>
    <t>Venus</t>
  </si>
  <si>
    <t>sandybrown</t>
  </si>
  <si>
    <t>Earth</t>
  </si>
  <si>
    <t>navy</t>
  </si>
  <si>
    <t>Mars</t>
  </si>
  <si>
    <t>red</t>
  </si>
  <si>
    <t>Jupiter</t>
  </si>
  <si>
    <t>tan</t>
  </si>
  <si>
    <t>Saturn</t>
  </si>
  <si>
    <t>brown</t>
  </si>
  <si>
    <t>Uranus</t>
  </si>
  <si>
    <t>lightblue</t>
  </si>
  <si>
    <t>Neptune</t>
  </si>
  <si>
    <t>blue</t>
  </si>
  <si>
    <t>Pluto</t>
  </si>
  <si>
    <t>The Moon</t>
  </si>
  <si>
    <t>rock_density</t>
  </si>
  <si>
    <t>pi</t>
  </si>
  <si>
    <t>G</t>
  </si>
  <si>
    <t>R_u</t>
  </si>
  <si>
    <t>atmosphere</t>
  </si>
  <si>
    <t>density</t>
  </si>
  <si>
    <t>gas_constant</t>
  </si>
  <si>
    <t>angular_speed</t>
  </si>
  <si>
    <t>sidereal_days</t>
  </si>
  <si>
    <t>sidereal_sec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</si>
</sst>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164" fontId="0" fillId="0" borderId="10" xfId="0" applyNumberFormat="1" applyBorder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H1" workbookViewId="0">
      <selection activeCell="M10" sqref="M10"/>
    </sheetView>
  </sheetViews>
  <sheetFormatPr defaultRowHeight="15" x14ac:dyDescent="0.25"/>
  <cols>
    <col min="2" max="2" width="9.85546875" bestFit="1" customWidth="1"/>
    <col min="3" max="6" width="10.5703125" bestFit="1" customWidth="1"/>
    <col min="7" max="7" width="12.28515625" bestFit="1" customWidth="1"/>
    <col min="8" max="8" width="10.5703125" bestFit="1" customWidth="1"/>
    <col min="9" max="9" width="15" bestFit="1" customWidth="1"/>
    <col min="10" max="10" width="15.28515625" bestFit="1" customWidth="1"/>
    <col min="11" max="11" width="13.28515625" bestFit="1" customWidth="1"/>
    <col min="12" max="12" width="12" bestFit="1" customWidth="1"/>
    <col min="13" max="13" width="14.140625" bestFit="1" customWidth="1"/>
    <col min="14" max="14" width="10.5703125" bestFit="1" customWidth="1"/>
    <col min="15" max="15" width="11.7109375" bestFit="1" customWidth="1"/>
    <col min="16" max="16" width="15.28515625" bestFit="1" customWidth="1"/>
    <col min="17" max="17" width="14.140625" bestFit="1" customWidth="1"/>
    <col min="18" max="18" width="19" bestFit="1" customWidth="1"/>
    <col min="19" max="19" width="22.5703125" bestFit="1" customWidth="1"/>
    <col min="20" max="20" width="15.42578125" bestFit="1" customWidth="1"/>
    <col min="21" max="21" width="12.42578125" bestFit="1" customWidth="1"/>
    <col min="22" max="22" width="10.28515625" bestFit="1" customWidth="1"/>
    <col min="23" max="23" width="11.85546875" bestFit="1" customWidth="1"/>
    <col min="24" max="24" width="10.28515625" bestFit="1" customWidth="1"/>
  </cols>
  <sheetData>
    <row r="1" spans="1:2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6</v>
      </c>
      <c r="I1" s="2" t="s">
        <v>7</v>
      </c>
      <c r="J1" s="2" t="s">
        <v>8</v>
      </c>
      <c r="K1" s="2" t="s">
        <v>45</v>
      </c>
      <c r="L1" s="2" t="s">
        <v>46</v>
      </c>
      <c r="M1" s="2" t="s">
        <v>44</v>
      </c>
      <c r="N1" s="2" t="s">
        <v>9</v>
      </c>
      <c r="O1" s="2" t="s">
        <v>41</v>
      </c>
      <c r="P1" s="2" t="s">
        <v>10</v>
      </c>
      <c r="Q1" s="2" t="s">
        <v>42</v>
      </c>
      <c r="R1" s="2" t="s">
        <v>11</v>
      </c>
      <c r="S1" s="2" t="s">
        <v>12</v>
      </c>
      <c r="T1" s="2" t="s">
        <v>13</v>
      </c>
      <c r="U1" s="2" t="s">
        <v>43</v>
      </c>
      <c r="V1" s="2" t="s">
        <v>14</v>
      </c>
      <c r="W1" s="2" t="s">
        <v>15</v>
      </c>
      <c r="X1" s="2" t="s">
        <v>16</v>
      </c>
    </row>
    <row r="2" spans="1:24" x14ac:dyDescent="0.25">
      <c r="A2" s="1">
        <v>0</v>
      </c>
      <c r="B2" s="1" t="s">
        <v>17</v>
      </c>
      <c r="C2" s="4">
        <v>1.99E+30</v>
      </c>
      <c r="D2" s="4">
        <v>695510000</v>
      </c>
      <c r="E2" s="4">
        <v>695510000</v>
      </c>
      <c r="F2" s="4">
        <f>(4/3) * constants!B$1 * E2 ^ 3</f>
        <v>1.4092847265903667E+27</v>
      </c>
      <c r="G2" s="4">
        <f>C2 / F2</f>
        <v>1412.0638380965215</v>
      </c>
      <c r="H2" s="4">
        <f xml:space="preserve"> (constants!B$2 * C2) / (E2 ^ 2)</f>
        <v>274.5693419140444</v>
      </c>
      <c r="I2" s="4">
        <f>H2 / H$5</f>
        <v>27.998280953643132</v>
      </c>
      <c r="J2" s="4">
        <f>(2 * constants!B$2 * C2 / E2) ^ 0.5</f>
        <v>618006.02423380478</v>
      </c>
      <c r="K2">
        <v>11</v>
      </c>
      <c r="L2" s="4">
        <f>K2*86400</f>
        <v>950400</v>
      </c>
      <c r="M2" s="4">
        <f xml:space="preserve"> 2 *constants!B$1 / L2</f>
        <v>6.6110956514936657E-6</v>
      </c>
      <c r="N2" s="4">
        <v>0</v>
      </c>
      <c r="O2" s="4" t="b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 t="s">
        <v>18</v>
      </c>
      <c r="X2" s="4">
        <v>0</v>
      </c>
    </row>
    <row r="3" spans="1:24" x14ac:dyDescent="0.25">
      <c r="A3" s="1">
        <v>1</v>
      </c>
      <c r="B3" s="1" t="s">
        <v>19</v>
      </c>
      <c r="C3" s="4">
        <v>3.3301139999999997E+23</v>
      </c>
      <c r="D3" s="4">
        <v>2440530</v>
      </c>
      <c r="E3" s="4">
        <v>2439400</v>
      </c>
      <c r="F3" s="4">
        <f>(4/3) * constants!B$1 * E3 ^ 3</f>
        <v>6.0804772477188973E+19</v>
      </c>
      <c r="G3" s="4">
        <f t="shared" ref="G3:G12" si="0">C3 / F3</f>
        <v>5476.731289882383</v>
      </c>
      <c r="H3" s="4">
        <f xml:space="preserve"> (constants!B$2 * C3) / (E3 ^ 2)</f>
        <v>3.7350703459331438</v>
      </c>
      <c r="I3" s="4">
        <f t="shared" ref="I3:I12" si="1">H3 / H$5</f>
        <v>0.3808711788361106</v>
      </c>
      <c r="J3" s="4">
        <f>(2 * constants!B$2 * C3 / E3) ^ 0.5</f>
        <v>4268.8009093583441</v>
      </c>
      <c r="K3" s="4">
        <v>58.6462</v>
      </c>
      <c r="L3" s="4">
        <f t="shared" ref="L3:L12" si="2">K3*86400</f>
        <v>5067031.68</v>
      </c>
      <c r="M3" s="4">
        <f xml:space="preserve"> 2 *constants!B$1 / L3</f>
        <v>1.2400130301098848E-6</v>
      </c>
      <c r="N3" s="4">
        <v>0</v>
      </c>
      <c r="O3" s="4" t="b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 t="s">
        <v>20</v>
      </c>
      <c r="X3" s="4">
        <v>0.106</v>
      </c>
    </row>
    <row r="4" spans="1:24" x14ac:dyDescent="0.25">
      <c r="A4" s="1">
        <v>2</v>
      </c>
      <c r="B4" s="1" t="s">
        <v>21</v>
      </c>
      <c r="C4" s="4">
        <v>4.8674699999999998E+24</v>
      </c>
      <c r="D4" s="4">
        <v>6051800</v>
      </c>
      <c r="E4" s="4">
        <v>6051800</v>
      </c>
      <c r="F4" s="4">
        <f>(4/3) * constants!B$1 * E4 ^ 3</f>
        <v>9.2841534589286443E+20</v>
      </c>
      <c r="G4" s="4">
        <f t="shared" si="0"/>
        <v>5242.772021738735</v>
      </c>
      <c r="H4" s="4">
        <f xml:space="preserve"> (constants!B$2 * C4) / (E4 ^ 2)</f>
        <v>8.8703319620242187</v>
      </c>
      <c r="I4" s="4">
        <f t="shared" si="1"/>
        <v>0.90452213161724127</v>
      </c>
      <c r="J4" s="4">
        <f>(2 * constants!B$2 * C4 / E4) ^ 0.5</f>
        <v>10361.609427861888</v>
      </c>
      <c r="K4" s="4">
        <v>243.018</v>
      </c>
      <c r="L4" s="4">
        <f t="shared" si="2"/>
        <v>20996755.199999999</v>
      </c>
      <c r="M4" s="4">
        <f xml:space="preserve"> 2 *constants!B$1 / L4</f>
        <v>2.9924553805245013E-7</v>
      </c>
      <c r="N4" s="4">
        <v>0</v>
      </c>
      <c r="O4" s="4" t="b">
        <v>1</v>
      </c>
      <c r="P4" s="4">
        <v>9200000</v>
      </c>
      <c r="Q4" s="4">
        <v>67</v>
      </c>
      <c r="R4" s="4">
        <v>735</v>
      </c>
      <c r="S4" s="4">
        <v>1.2857000000000001</v>
      </c>
      <c r="T4" s="4">
        <v>4.3999999999999997E-2</v>
      </c>
      <c r="U4" s="4">
        <f>constants!B$3 / T4</f>
        <v>188.96505950348273</v>
      </c>
      <c r="V4" s="4">
        <v>3.5500000000000002E-5</v>
      </c>
      <c r="W4" s="4" t="s">
        <v>22</v>
      </c>
      <c r="X4" s="4">
        <v>0.65</v>
      </c>
    </row>
    <row r="5" spans="1:24" x14ac:dyDescent="0.25">
      <c r="A5" s="1">
        <v>3</v>
      </c>
      <c r="B5" s="1" t="s">
        <v>23</v>
      </c>
      <c r="C5" s="4">
        <v>5.9723699999999995E+24</v>
      </c>
      <c r="D5" s="4">
        <v>6378000</v>
      </c>
      <c r="E5" s="4">
        <v>6371000</v>
      </c>
      <c r="F5" s="4">
        <f>(4/3) * constants!B$1 * E5 ^ 3</f>
        <v>1.0832069168457524E+21</v>
      </c>
      <c r="G5" s="4">
        <f t="shared" si="0"/>
        <v>5513.6003169101432</v>
      </c>
      <c r="H5" s="4">
        <v>9.8066499999999994</v>
      </c>
      <c r="I5" s="4">
        <f t="shared" si="1"/>
        <v>1</v>
      </c>
      <c r="J5" s="4">
        <f>(2 * constants!B$2 * C5 / E5) ^ 0.5</f>
        <v>11186.324404552197</v>
      </c>
      <c r="K5" s="4">
        <v>0.99726968000000005</v>
      </c>
      <c r="L5" s="4">
        <f t="shared" si="2"/>
        <v>86164.100352000009</v>
      </c>
      <c r="M5" s="4">
        <f xml:space="preserve"> 2 *constants!B$1 / L5</f>
        <v>7.2921150241357294E-5</v>
      </c>
      <c r="N5" s="4">
        <v>0</v>
      </c>
      <c r="O5" s="4" t="b">
        <v>1</v>
      </c>
      <c r="P5" s="4">
        <v>101325</v>
      </c>
      <c r="Q5" s="4">
        <v>1.2250000000000001</v>
      </c>
      <c r="R5" s="4">
        <v>288.14999999999998</v>
      </c>
      <c r="S5" s="4">
        <v>1.4</v>
      </c>
      <c r="T5" s="4">
        <v>2.9000000000000001E-2</v>
      </c>
      <c r="U5" s="4">
        <f>constants!B$3 / T5</f>
        <v>286.7056075225255</v>
      </c>
      <c r="V5" s="4">
        <v>1.8E-5</v>
      </c>
      <c r="W5" s="4" t="s">
        <v>24</v>
      </c>
      <c r="X5" s="4">
        <v>0.36699999999999999</v>
      </c>
    </row>
    <row r="6" spans="1:24" x14ac:dyDescent="0.25">
      <c r="A6" s="1">
        <v>4</v>
      </c>
      <c r="B6" s="1" t="s">
        <v>25</v>
      </c>
      <c r="C6" s="4">
        <v>6.4171200000000005E+23</v>
      </c>
      <c r="D6" s="4">
        <v>3396190</v>
      </c>
      <c r="E6" s="4">
        <v>3389500</v>
      </c>
      <c r="F6" s="4">
        <f>(4/3) * constants!B$1 * E6 ^ 3</f>
        <v>1.6311560979872973E+20</v>
      </c>
      <c r="G6" s="4">
        <f t="shared" si="0"/>
        <v>3934.0931305827571</v>
      </c>
      <c r="H6" s="4">
        <f xml:space="preserve"> (constants!B$2 * C6) / (E6 ^ 2)</f>
        <v>3.7279888763841007</v>
      </c>
      <c r="I6" s="4">
        <f t="shared" si="1"/>
        <v>0.38014906990502373</v>
      </c>
      <c r="J6" s="4">
        <f>(2 * constants!B$2 * C6 / E6) ^ 0.5</f>
        <v>5027.1300553106657</v>
      </c>
      <c r="K6" s="4">
        <v>1.0259567599999999</v>
      </c>
      <c r="L6" s="4">
        <f t="shared" si="2"/>
        <v>88642.664063999997</v>
      </c>
      <c r="M6" s="4">
        <f xml:space="preserve"> 2 *constants!B$1 / L6</f>
        <v>7.0882180420966595E-5</v>
      </c>
      <c r="N6" s="4">
        <v>0</v>
      </c>
      <c r="O6" s="4" t="b">
        <v>1</v>
      </c>
      <c r="P6" s="4">
        <v>610</v>
      </c>
      <c r="Q6" s="4">
        <v>1.4999999999999999E-2</v>
      </c>
      <c r="R6" s="4">
        <v>210</v>
      </c>
      <c r="S6" s="4">
        <v>1.2941</v>
      </c>
      <c r="T6" s="4">
        <v>4.3999999999999997E-2</v>
      </c>
      <c r="U6" s="4">
        <f>constants!B$3 / T6</f>
        <v>188.96505950348273</v>
      </c>
      <c r="V6" s="4">
        <v>1.4219999999999999E-5</v>
      </c>
      <c r="W6" s="4" t="s">
        <v>26</v>
      </c>
      <c r="X6" s="4">
        <v>0.15</v>
      </c>
    </row>
    <row r="7" spans="1:24" x14ac:dyDescent="0.25">
      <c r="A7" s="1">
        <v>5</v>
      </c>
      <c r="B7" s="1" t="s">
        <v>27</v>
      </c>
      <c r="C7" s="4">
        <v>1.8981869999999999E+27</v>
      </c>
      <c r="D7" s="4">
        <v>71492000</v>
      </c>
      <c r="E7" s="4">
        <v>69911000</v>
      </c>
      <c r="F7" s="4">
        <f>(4/3) * constants!B$1 * E7 ^ 3</f>
        <v>1.4312818107393556E+24</v>
      </c>
      <c r="G7" s="4">
        <f t="shared" si="0"/>
        <v>1326.2147158982309</v>
      </c>
      <c r="H7" s="4">
        <f xml:space="preserve"> (constants!B$2 * C7) / (E7 ^ 2)</f>
        <v>25.921115657333313</v>
      </c>
      <c r="I7" s="4">
        <f t="shared" si="1"/>
        <v>2.6432181894258808</v>
      </c>
      <c r="J7" s="4">
        <f>(2 * constants!B$2 * C7 / E7) ^ 0.5</f>
        <v>60202.510192181013</v>
      </c>
      <c r="K7" s="4">
        <v>0.41354000000000002</v>
      </c>
      <c r="L7" s="4">
        <f t="shared" si="2"/>
        <v>35729.856</v>
      </c>
      <c r="M7" s="4">
        <f xml:space="preserve"> 2 *constants!B$1 / L7</f>
        <v>1.7585252252848654E-4</v>
      </c>
      <c r="N7" s="4">
        <v>0</v>
      </c>
      <c r="O7" s="4" t="b">
        <v>1</v>
      </c>
      <c r="P7" s="4">
        <v>100000</v>
      </c>
      <c r="Q7" s="4">
        <v>0.16</v>
      </c>
      <c r="R7" s="4">
        <v>165</v>
      </c>
      <c r="S7" s="4">
        <v>1.4348000000000001</v>
      </c>
      <c r="T7" s="4">
        <v>2.2200000000000002E-3</v>
      </c>
      <c r="U7" s="4">
        <f>constants!B$3 / T7</f>
        <v>3745.2534316005581</v>
      </c>
      <c r="V7" s="4">
        <v>7.6550000000000004E-5</v>
      </c>
      <c r="W7" s="4" t="s">
        <v>28</v>
      </c>
      <c r="X7" s="4">
        <v>0.52</v>
      </c>
    </row>
    <row r="8" spans="1:24" x14ac:dyDescent="0.25">
      <c r="A8" s="1">
        <v>6</v>
      </c>
      <c r="B8" s="1" t="s">
        <v>29</v>
      </c>
      <c r="C8" s="4">
        <v>5.6831739999999997E+26</v>
      </c>
      <c r="D8" s="4">
        <v>60268000</v>
      </c>
      <c r="E8" s="4">
        <v>58232000</v>
      </c>
      <c r="F8" s="4">
        <f>(4/3) * constants!B$1 * E8 ^ 3</f>
        <v>8.2712991515089667E+23</v>
      </c>
      <c r="G8" s="4">
        <f t="shared" si="0"/>
        <v>687.09569027777161</v>
      </c>
      <c r="H8" s="4">
        <f xml:space="preserve"> (constants!B$2 * C8) / (E8 ^ 2)</f>
        <v>11.18596004705708</v>
      </c>
      <c r="I8" s="4">
        <f t="shared" si="1"/>
        <v>1.1406504817707455</v>
      </c>
      <c r="J8" s="4">
        <f>(2 * constants!B$2 * C8 / E8) ^ 0.5</f>
        <v>36093.789644763761</v>
      </c>
      <c r="K8" s="4">
        <v>0.44401000000000002</v>
      </c>
      <c r="L8" s="4">
        <f t="shared" si="2"/>
        <v>38362.464</v>
      </c>
      <c r="M8" s="4">
        <f xml:space="preserve"> 2 *constants!B$1 / L8</f>
        <v>1.6378471693527245E-4</v>
      </c>
      <c r="N8" s="4">
        <v>0</v>
      </c>
      <c r="O8" s="4" t="b">
        <v>1</v>
      </c>
      <c r="P8" s="4">
        <v>140000</v>
      </c>
      <c r="Q8" s="4">
        <v>0.16</v>
      </c>
      <c r="R8" s="4">
        <v>134</v>
      </c>
      <c r="S8" s="4">
        <v>1.3846000000000001</v>
      </c>
      <c r="T8" s="4">
        <v>2.14E-3</v>
      </c>
      <c r="U8" s="4">
        <f>constants!B$3 / T8</f>
        <v>3885.2629056790838</v>
      </c>
      <c r="V8" s="4">
        <v>7.6550000000000004E-5</v>
      </c>
      <c r="W8" s="4" t="s">
        <v>30</v>
      </c>
      <c r="X8" s="4">
        <v>0.47</v>
      </c>
    </row>
    <row r="9" spans="1:24" x14ac:dyDescent="0.25">
      <c r="A9" s="1">
        <v>7</v>
      </c>
      <c r="B9" s="1" t="s">
        <v>31</v>
      </c>
      <c r="C9" s="4">
        <v>8.68127E+25</v>
      </c>
      <c r="D9" s="4">
        <v>25559000</v>
      </c>
      <c r="E9" s="4">
        <v>25362000</v>
      </c>
      <c r="F9" s="4">
        <f>(4/3) * constants!B$1 * E9 ^ 3</f>
        <v>6.8334355695583892E+22</v>
      </c>
      <c r="G9" s="4">
        <f t="shared" si="0"/>
        <v>1270.4107489757203</v>
      </c>
      <c r="H9" s="4">
        <f xml:space="preserve"> (constants!B$2 * C9) / (E9 ^ 2)</f>
        <v>9.0078675308774407</v>
      </c>
      <c r="I9" s="4">
        <f t="shared" si="1"/>
        <v>0.91854685655931856</v>
      </c>
      <c r="J9" s="4">
        <f>(2 * constants!B$2 * C9 / E9) ^ 0.5</f>
        <v>21375.571866881768</v>
      </c>
      <c r="K9" s="4">
        <v>0.71833000000000002</v>
      </c>
      <c r="L9" s="4">
        <f t="shared" si="2"/>
        <v>62063.712</v>
      </c>
      <c r="M9" s="4">
        <f xml:space="preserve"> 2 *constants!B$1 / L9</f>
        <v>1.0123766537166807E-4</v>
      </c>
      <c r="N9" s="4">
        <v>0</v>
      </c>
      <c r="O9" s="4" t="b">
        <v>1</v>
      </c>
      <c r="P9" s="4">
        <v>140000</v>
      </c>
      <c r="Q9" s="4">
        <v>0.16</v>
      </c>
      <c r="R9" s="4">
        <v>76</v>
      </c>
      <c r="S9" s="4">
        <v>1.3846000000000001</v>
      </c>
      <c r="T9" s="4">
        <v>2.3E-3</v>
      </c>
      <c r="U9" s="4">
        <f>constants!B$3 / T9</f>
        <v>3614.9837470231478</v>
      </c>
      <c r="V9" s="4">
        <v>7.6550000000000004E-5</v>
      </c>
      <c r="W9" s="4" t="s">
        <v>32</v>
      </c>
      <c r="X9" s="4">
        <v>0.51</v>
      </c>
    </row>
    <row r="10" spans="1:24" x14ac:dyDescent="0.25">
      <c r="A10" s="1">
        <v>8</v>
      </c>
      <c r="B10" s="1" t="s">
        <v>33</v>
      </c>
      <c r="C10" s="4">
        <v>1.024126E+26</v>
      </c>
      <c r="D10" s="4">
        <v>24764000</v>
      </c>
      <c r="E10" s="4">
        <v>24622000</v>
      </c>
      <c r="F10" s="4">
        <f>(4/3) * constants!B$1 * E10 ^ 3</f>
        <v>6.2525703987420834E+22</v>
      </c>
      <c r="G10" s="4">
        <f t="shared" si="0"/>
        <v>1637.9279795170921</v>
      </c>
      <c r="H10" s="4">
        <f xml:space="preserve"> (constants!B$2 * C10) / (E10 ^ 2)</f>
        <v>11.274893845681822</v>
      </c>
      <c r="I10" s="4">
        <f t="shared" si="1"/>
        <v>1.1497192054046819</v>
      </c>
      <c r="J10" s="4">
        <f>(2 * constants!B$2 * C10 / E10) ^ 0.5</f>
        <v>23563.125270998236</v>
      </c>
      <c r="K10" s="4">
        <v>0.67125000000000001</v>
      </c>
      <c r="L10" s="4">
        <f t="shared" si="2"/>
        <v>57996</v>
      </c>
      <c r="M10" s="4">
        <f xml:space="preserve"> 2 *constants!B$1 / L10</f>
        <v>1.0833825276190737E-4</v>
      </c>
      <c r="N10" s="4">
        <v>0</v>
      </c>
      <c r="O10" s="4" t="b">
        <v>1</v>
      </c>
      <c r="P10" s="4">
        <v>140000</v>
      </c>
      <c r="Q10" s="4">
        <v>0.16</v>
      </c>
      <c r="R10" s="4">
        <v>72</v>
      </c>
      <c r="S10" s="4">
        <v>1.3846000000000001</v>
      </c>
      <c r="T10" s="4">
        <v>2.3E-3</v>
      </c>
      <c r="U10" s="4">
        <f>constants!B$3 / T10</f>
        <v>3614.9837470231478</v>
      </c>
      <c r="V10" s="4">
        <v>7.6550000000000004E-5</v>
      </c>
      <c r="W10" s="4" t="s">
        <v>34</v>
      </c>
      <c r="X10" s="4">
        <v>0.41</v>
      </c>
    </row>
    <row r="11" spans="1:24" x14ac:dyDescent="0.25">
      <c r="A11" s="1">
        <v>9</v>
      </c>
      <c r="B11" s="1" t="s">
        <v>35</v>
      </c>
      <c r="C11" s="4">
        <v>1.3030000000000001E+22</v>
      </c>
      <c r="D11" s="4">
        <v>1188300</v>
      </c>
      <c r="E11" s="4">
        <v>1188300</v>
      </c>
      <c r="F11" s="4">
        <f>(4/3) * constants!B$1 * E11 ^ 3</f>
        <v>7.0285688055073853E+18</v>
      </c>
      <c r="G11" s="4">
        <f t="shared" si="0"/>
        <v>1853.8624804796768</v>
      </c>
      <c r="H11" s="4">
        <f xml:space="preserve"> (constants!B$2 * C11) / (E11 ^ 2)</f>
        <v>0.61588261504109798</v>
      </c>
      <c r="I11" s="4">
        <f t="shared" si="1"/>
        <v>6.2802548784865173E-2</v>
      </c>
      <c r="J11" s="4">
        <f>(2 * constants!B$2 * C11 / E11) ^ 0.5</f>
        <v>1209.8374365619018</v>
      </c>
      <c r="K11" s="4">
        <v>6.3672000000000004</v>
      </c>
      <c r="L11" s="4">
        <f t="shared" si="2"/>
        <v>550126.08000000007</v>
      </c>
      <c r="M11" s="4">
        <f xml:space="preserve"> 2 *constants!B$1 / L11</f>
        <v>1.1421355095871076E-5</v>
      </c>
      <c r="N11" s="4">
        <v>0</v>
      </c>
      <c r="O11" s="4" t="b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 t="s">
        <v>20</v>
      </c>
      <c r="X11" s="4">
        <v>0.3</v>
      </c>
    </row>
    <row r="12" spans="1:24" x14ac:dyDescent="0.25">
      <c r="A12" s="1">
        <v>10</v>
      </c>
      <c r="B12" s="1" t="s">
        <v>36</v>
      </c>
      <c r="C12" s="4">
        <v>7.3500000000000001E+22</v>
      </c>
      <c r="D12" s="4">
        <v>1737100</v>
      </c>
      <c r="E12" s="4">
        <v>1740000</v>
      </c>
      <c r="F12" s="4">
        <f>(4/3) * constants!B$1 * E12 ^ 3</f>
        <v>2.2066647329779597E+19</v>
      </c>
      <c r="G12" s="4">
        <f t="shared" si="0"/>
        <v>3330.8186287460881</v>
      </c>
      <c r="H12" s="4">
        <f xml:space="preserve"> (constants!B$2 * C12) / (E12 ^ 2)</f>
        <v>1.620296769718589</v>
      </c>
      <c r="I12" s="4">
        <f t="shared" si="1"/>
        <v>0.16522428859178101</v>
      </c>
      <c r="J12" s="4">
        <f>(2 * constants!B$2 * C12 / E12) ^ 0.5</f>
        <v>2374.580543721499</v>
      </c>
      <c r="K12" s="4">
        <v>27.321999999999999</v>
      </c>
      <c r="L12" s="4">
        <f t="shared" si="2"/>
        <v>2360620.7999999998</v>
      </c>
      <c r="M12" s="4">
        <f xml:space="preserve"> 2 *constants!B$1 / K12</f>
        <v>0.22996798576896202</v>
      </c>
      <c r="N12" s="4">
        <v>0</v>
      </c>
      <c r="O12" s="4" t="b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 t="s">
        <v>20</v>
      </c>
      <c r="X12" s="4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4B10-84F0-45B6-B1B9-5AC31F62EBAB}">
  <dimension ref="A1:B3"/>
  <sheetViews>
    <sheetView workbookViewId="0">
      <selection activeCell="E3" sqref="E3"/>
    </sheetView>
  </sheetViews>
  <sheetFormatPr defaultRowHeight="15" x14ac:dyDescent="0.25"/>
  <sheetData>
    <row r="1" spans="1:2" x14ac:dyDescent="0.25">
      <c r="A1" t="s">
        <v>38</v>
      </c>
      <c r="B1">
        <v>3.14159265358979</v>
      </c>
    </row>
    <row r="2" spans="1:2" x14ac:dyDescent="0.25">
      <c r="A2" t="s">
        <v>39</v>
      </c>
      <c r="B2" s="5">
        <v>6.6742999999999994E-11</v>
      </c>
    </row>
    <row r="3" spans="1:2" x14ac:dyDescent="0.25">
      <c r="A3" t="s">
        <v>40</v>
      </c>
      <c r="B3">
        <v>8.3144626181532395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planet_properties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MacSwayne</dc:creator>
  <cp:lastModifiedBy>Daniel MacSwayne</cp:lastModifiedBy>
  <dcterms:created xsi:type="dcterms:W3CDTF">2021-09-05T15:52:39Z</dcterms:created>
  <dcterms:modified xsi:type="dcterms:W3CDTF">2021-09-05T17:56:30Z</dcterms:modified>
</cp:coreProperties>
</file>