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PORTFOLIO\"/>
    </mc:Choice>
  </mc:AlternateContent>
  <bookViews>
    <workbookView xWindow="0" yWindow="0" windowWidth="19200" windowHeight="7500" firstSheet="5" activeTab="9"/>
  </bookViews>
  <sheets>
    <sheet name="CAR SALES" sheetId="1" r:id="rId1"/>
    <sheet name="HOSPITAL DATA" sheetId="2" r:id="rId2"/>
    <sheet name="MOTORCARSHOW" sheetId="3" r:id="rId3"/>
    <sheet name="COMPUTER STORE" sheetId="4" r:id="rId4"/>
    <sheet name="GRADE BOOK" sheetId="5" r:id="rId5"/>
    <sheet name="JUICE COMPANY" sheetId="6" r:id="rId6"/>
    <sheet name="UNIFORM DISTRIBUTERS" sheetId="7" r:id="rId7"/>
    <sheet name="DRIVER EARNINGS" sheetId="8" r:id="rId8"/>
    <sheet name="SELF-HELP GROUP" sheetId="9" r:id="rId9"/>
    <sheet name="STUDENT RANK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H6" i="10" l="1"/>
  <c r="G11" i="10"/>
  <c r="H11" i="10" s="1"/>
  <c r="G3" i="10"/>
  <c r="H3" i="10" s="1"/>
  <c r="G4" i="10"/>
  <c r="H4" i="10" s="1"/>
  <c r="G5" i="10"/>
  <c r="H5" i="10" s="1"/>
  <c r="G6" i="10"/>
  <c r="G7" i="10"/>
  <c r="H7" i="10" s="1"/>
  <c r="G8" i="10"/>
  <c r="H10" i="10" s="1"/>
  <c r="G9" i="10"/>
  <c r="H9" i="10" s="1"/>
  <c r="G10" i="10"/>
  <c r="G2" i="10"/>
  <c r="E15" i="10"/>
  <c r="F15" i="10"/>
  <c r="E14" i="10"/>
  <c r="F14" i="10"/>
  <c r="E13" i="10"/>
  <c r="F13" i="10"/>
  <c r="D15" i="10"/>
  <c r="D14" i="10"/>
  <c r="D13" i="10"/>
  <c r="D4" i="9"/>
  <c r="D5" i="9"/>
  <c r="D6" i="9"/>
  <c r="D7" i="9"/>
  <c r="D8" i="9"/>
  <c r="D9" i="9"/>
  <c r="D10" i="9"/>
  <c r="D3" i="9"/>
  <c r="C4" i="9"/>
  <c r="C5" i="9"/>
  <c r="C6" i="9"/>
  <c r="C7" i="9"/>
  <c r="C8" i="9"/>
  <c r="C9" i="9"/>
  <c r="C10" i="9"/>
  <c r="C3" i="9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4" i="7"/>
  <c r="F5" i="7"/>
  <c r="F6" i="7"/>
  <c r="F7" i="7"/>
  <c r="E4" i="7"/>
  <c r="E5" i="7"/>
  <c r="E6" i="7"/>
  <c r="E7" i="7"/>
  <c r="E3" i="7"/>
  <c r="G3" i="6"/>
  <c r="G4" i="6"/>
  <c r="G5" i="6"/>
  <c r="G6" i="6"/>
  <c r="G7" i="6"/>
  <c r="F3" i="6"/>
  <c r="F4" i="6"/>
  <c r="F5" i="6"/>
  <c r="F6" i="6"/>
  <c r="F7" i="6"/>
  <c r="D14" i="5"/>
  <c r="E14" i="5"/>
  <c r="C14" i="5"/>
  <c r="D13" i="5"/>
  <c r="E13" i="5"/>
  <c r="C13" i="5"/>
  <c r="D12" i="5"/>
  <c r="E12" i="5"/>
  <c r="C12" i="5"/>
  <c r="D11" i="5"/>
  <c r="E11" i="5"/>
  <c r="F11" i="5"/>
  <c r="C11" i="5"/>
  <c r="D10" i="5"/>
  <c r="E10" i="5"/>
  <c r="F10" i="5"/>
  <c r="C10" i="5"/>
  <c r="D9" i="5"/>
  <c r="E9" i="5"/>
  <c r="F9" i="5"/>
  <c r="C9" i="5"/>
  <c r="G3" i="5"/>
  <c r="H3" i="5" s="1"/>
  <c r="G4" i="5"/>
  <c r="H4" i="5" s="1"/>
  <c r="G5" i="5"/>
  <c r="H5" i="5" s="1"/>
  <c r="G6" i="5"/>
  <c r="H6" i="5" s="1"/>
  <c r="G7" i="5"/>
  <c r="H7" i="5" s="1"/>
  <c r="C15" i="4"/>
  <c r="C14" i="4"/>
  <c r="C13" i="4"/>
  <c r="C12" i="4"/>
  <c r="I4" i="4"/>
  <c r="I5" i="4"/>
  <c r="I8" i="4"/>
  <c r="I9" i="4"/>
  <c r="H4" i="4"/>
  <c r="H5" i="4"/>
  <c r="H6" i="4"/>
  <c r="H7" i="4"/>
  <c r="H8" i="4"/>
  <c r="H9" i="4"/>
  <c r="H10" i="4"/>
  <c r="G4" i="4"/>
  <c r="G5" i="4"/>
  <c r="G6" i="4"/>
  <c r="I6" i="4" s="1"/>
  <c r="G7" i="4"/>
  <c r="I7" i="4" s="1"/>
  <c r="G8" i="4"/>
  <c r="G9" i="4"/>
  <c r="G10" i="4"/>
  <c r="I10" i="4" s="1"/>
  <c r="E4" i="3"/>
  <c r="E5" i="3"/>
  <c r="E6" i="3"/>
  <c r="E7" i="3"/>
  <c r="E8" i="3"/>
  <c r="E9" i="3"/>
  <c r="E10" i="3"/>
  <c r="E11" i="3"/>
  <c r="E12" i="3"/>
  <c r="E13" i="3"/>
  <c r="E3" i="3"/>
  <c r="C8" i="2"/>
  <c r="C7" i="2"/>
  <c r="C6" i="2"/>
  <c r="C5" i="2"/>
  <c r="C4" i="2"/>
  <c r="C3" i="2"/>
  <c r="B10" i="2"/>
  <c r="H2" i="10" l="1"/>
  <c r="H8" i="10"/>
</calcChain>
</file>

<file path=xl/sharedStrings.xml><?xml version="1.0" encoding="utf-8"?>
<sst xmlns="http://schemas.openxmlformats.org/spreadsheetml/2006/main" count="236" uniqueCount="207">
  <si>
    <t>CORAL AUTOMAIL</t>
  </si>
  <si>
    <t>Serial No.</t>
  </si>
  <si>
    <t>Sales Person</t>
  </si>
  <si>
    <t>Car Type</t>
  </si>
  <si>
    <t>New/Used</t>
  </si>
  <si>
    <t>Date of Transaction</t>
  </si>
  <si>
    <t>Amount</t>
  </si>
  <si>
    <t>Ali</t>
  </si>
  <si>
    <t>Moha</t>
  </si>
  <si>
    <t>Hussein</t>
  </si>
  <si>
    <t>Saud</t>
  </si>
  <si>
    <t>Ahmed</t>
  </si>
  <si>
    <t>Audi</t>
  </si>
  <si>
    <t>Mercedes</t>
  </si>
  <si>
    <t>BMW</t>
  </si>
  <si>
    <t>Lexus</t>
  </si>
  <si>
    <t>Toyota</t>
  </si>
  <si>
    <t>New</t>
  </si>
  <si>
    <t>Used</t>
  </si>
  <si>
    <t>Frequency</t>
  </si>
  <si>
    <t xml:space="preserve">Cause </t>
  </si>
  <si>
    <t xml:space="preserve"> Percentage frequency</t>
  </si>
  <si>
    <t>Malaria</t>
  </si>
  <si>
    <t>Tuberculosis</t>
  </si>
  <si>
    <t>HIV/AIDS</t>
  </si>
  <si>
    <t>Cancer</t>
  </si>
  <si>
    <t>Typhoid</t>
  </si>
  <si>
    <t>Diabetes</t>
  </si>
  <si>
    <t>Total Frequency</t>
  </si>
  <si>
    <t>HOSPITAL DATA</t>
  </si>
  <si>
    <t xml:space="preserve">Car Type </t>
  </si>
  <si>
    <t>Vehicle</t>
  </si>
  <si>
    <t>Balance (Ksh)</t>
  </si>
  <si>
    <t xml:space="preserve">Car Price (Ksh)   </t>
  </si>
  <si>
    <t xml:space="preserve">Amount Paid (Ksh) </t>
  </si>
  <si>
    <t>Truck</t>
  </si>
  <si>
    <t>Bus</t>
  </si>
  <si>
    <t>Saloon</t>
  </si>
  <si>
    <t>Pick-Up</t>
  </si>
  <si>
    <t>Lorry</t>
  </si>
  <si>
    <t>Nissan</t>
  </si>
  <si>
    <t>Mazda</t>
  </si>
  <si>
    <t>Peugeot</t>
  </si>
  <si>
    <t>Isuzu</t>
  </si>
  <si>
    <t>Scania</t>
  </si>
  <si>
    <t>MOTORCAR SHOW</t>
  </si>
  <si>
    <t>NTU COMPUTER STORE</t>
  </si>
  <si>
    <t>Inventory Status</t>
  </si>
  <si>
    <t>Item Num</t>
  </si>
  <si>
    <t>Description</t>
  </si>
  <si>
    <t>Quantity</t>
  </si>
  <si>
    <t>Unt Price</t>
  </si>
  <si>
    <t>Types</t>
  </si>
  <si>
    <t xml:space="preserve"> Price Increase</t>
  </si>
  <si>
    <t>Sales Price</t>
  </si>
  <si>
    <t>Warranty</t>
  </si>
  <si>
    <t>Total Price</t>
  </si>
  <si>
    <t>F0020</t>
  </si>
  <si>
    <t>F0021</t>
  </si>
  <si>
    <t>F0022</t>
  </si>
  <si>
    <t>F0023</t>
  </si>
  <si>
    <t>F0024</t>
  </si>
  <si>
    <t>F0025</t>
  </si>
  <si>
    <t>F0026</t>
  </si>
  <si>
    <t>Dell Monitor</t>
  </si>
  <si>
    <t>Ms Mouse</t>
  </si>
  <si>
    <t>LG Monitor</t>
  </si>
  <si>
    <t>Intel CPU</t>
  </si>
  <si>
    <t>MS Keyboard</t>
  </si>
  <si>
    <t>Ms  Joystick</t>
  </si>
  <si>
    <t>Ms Keyboard</t>
  </si>
  <si>
    <t>M</t>
  </si>
  <si>
    <t>K</t>
  </si>
  <si>
    <t>J</t>
  </si>
  <si>
    <t>O</t>
  </si>
  <si>
    <t>C</t>
  </si>
  <si>
    <t>Average Price</t>
  </si>
  <si>
    <t>Highest Price</t>
  </si>
  <si>
    <t>Minimum Price</t>
  </si>
  <si>
    <t>PROFESSOR'S GRADE BOOK</t>
  </si>
  <si>
    <t>Student Name</t>
  </si>
  <si>
    <t>Khalid</t>
  </si>
  <si>
    <t>Naija</t>
  </si>
  <si>
    <t>Latifa</t>
  </si>
  <si>
    <t>Jassim</t>
  </si>
  <si>
    <t>Zuhair</t>
  </si>
  <si>
    <t>Average</t>
  </si>
  <si>
    <t>Highest Mark</t>
  </si>
  <si>
    <t>Lowest Mark</t>
  </si>
  <si>
    <t>Number of students with Midterm 1&lt;20</t>
  </si>
  <si>
    <t>Number of students with Midterm &gt;7</t>
  </si>
  <si>
    <t>Number of Students with Final &lt; 30</t>
  </si>
  <si>
    <t>Midterm 1 (25%)</t>
  </si>
  <si>
    <t>Midterm 2(29%)</t>
  </si>
  <si>
    <t>Project (10%)</t>
  </si>
  <si>
    <t>Final (40%)</t>
  </si>
  <si>
    <t>Grade (100%)</t>
  </si>
  <si>
    <t>Status</t>
  </si>
  <si>
    <t>Admission Number</t>
  </si>
  <si>
    <t>TYPE OF JUICE</t>
  </si>
  <si>
    <t>SUPPLIERS NAME</t>
  </si>
  <si>
    <t>NUMBER OF BOTTLES</t>
  </si>
  <si>
    <t>BUYING PRICE</t>
  </si>
  <si>
    <t>NO. OF BOTTLES SOLD</t>
  </si>
  <si>
    <t>Orange</t>
  </si>
  <si>
    <t>Mango</t>
  </si>
  <si>
    <t>Pineapple</t>
  </si>
  <si>
    <t>Lemon</t>
  </si>
  <si>
    <t>EDY JUICE COMPANY</t>
  </si>
  <si>
    <t>SELLING PRICE</t>
  </si>
  <si>
    <t>THE VALUE OF JUICE NOT SOLD</t>
  </si>
  <si>
    <t>Bobby</t>
  </si>
  <si>
    <t>Grace</t>
  </si>
  <si>
    <t>Andi</t>
  </si>
  <si>
    <t>Luiz</t>
  </si>
  <si>
    <t>Derrick</t>
  </si>
  <si>
    <t>Customers</t>
  </si>
  <si>
    <t>Items Bought</t>
  </si>
  <si>
    <t>Price</t>
  </si>
  <si>
    <t>Quantity Bought</t>
  </si>
  <si>
    <t>Lenny Distributors</t>
  </si>
  <si>
    <t>Maky Distributors</t>
  </si>
  <si>
    <t>Top Hill Distributors</t>
  </si>
  <si>
    <t>Karigi Distributors</t>
  </si>
  <si>
    <t>Lonny Distributors</t>
  </si>
  <si>
    <t>Tunic</t>
  </si>
  <si>
    <t>Stockings</t>
  </si>
  <si>
    <t>Tie</t>
  </si>
  <si>
    <t>Shirt</t>
  </si>
  <si>
    <t>Discount</t>
  </si>
  <si>
    <t>Pullnecks</t>
  </si>
  <si>
    <t xml:space="preserve">Total Cost </t>
  </si>
  <si>
    <t>New Cost</t>
  </si>
  <si>
    <t>UNIFORM DISTRIBUTERS</t>
  </si>
  <si>
    <t>Driver Name</t>
  </si>
  <si>
    <t>Car No.</t>
  </si>
  <si>
    <t>Qtr1</t>
  </si>
  <si>
    <t>Qtr2</t>
  </si>
  <si>
    <t>Qtr3</t>
  </si>
  <si>
    <t>Grand Total</t>
  </si>
  <si>
    <t>Commission</t>
  </si>
  <si>
    <t>Rebecca Njoma</t>
  </si>
  <si>
    <t>Job Wanjau</t>
  </si>
  <si>
    <t>Fred Achwanga</t>
  </si>
  <si>
    <t>Kimberly Tim</t>
  </si>
  <si>
    <t>Vinke Mwasote</t>
  </si>
  <si>
    <t>Jane Siboi</t>
  </si>
  <si>
    <t>Ruth Kawanga</t>
  </si>
  <si>
    <t>John Alihabar</t>
  </si>
  <si>
    <t>MKM324</t>
  </si>
  <si>
    <t>KJM234</t>
  </si>
  <si>
    <t>KTM345</t>
  </si>
  <si>
    <t>KJM590</t>
  </si>
  <si>
    <t>KKT356</t>
  </si>
  <si>
    <t>KLM357</t>
  </si>
  <si>
    <t>KLM567</t>
  </si>
  <si>
    <t>KJM578</t>
  </si>
  <si>
    <t xml:space="preserve">Commission Criteria </t>
  </si>
  <si>
    <t xml:space="preserve">Less than </t>
  </si>
  <si>
    <t>Between</t>
  </si>
  <si>
    <t>Greater Than</t>
  </si>
  <si>
    <t>DRIVER EARNINGS</t>
  </si>
  <si>
    <t>SELF HELP GROUP MONTHLY CONTRIBUTION</t>
  </si>
  <si>
    <t>Members</t>
  </si>
  <si>
    <t>Number of months contributed</t>
  </si>
  <si>
    <t>Amount Contributed (ksh)</t>
  </si>
  <si>
    <t>Lilian Wilson</t>
  </si>
  <si>
    <t>Monica Johns</t>
  </si>
  <si>
    <t>Brown James</t>
  </si>
  <si>
    <t>Linda Henson</t>
  </si>
  <si>
    <t>Helen Checks</t>
  </si>
  <si>
    <t>Peter Siboi</t>
  </si>
  <si>
    <t>Vivian Fox</t>
  </si>
  <si>
    <t>John Gregory</t>
  </si>
  <si>
    <t>Monthly Contibution</t>
  </si>
  <si>
    <t>Adm. No.</t>
  </si>
  <si>
    <t>Name</t>
  </si>
  <si>
    <t>Stream</t>
  </si>
  <si>
    <t>Business Studies</t>
  </si>
  <si>
    <t>English</t>
  </si>
  <si>
    <t>Maths</t>
  </si>
  <si>
    <t>Student Mean</t>
  </si>
  <si>
    <t>Rank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</si>
  <si>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</si>
  <si>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</si>
  <si>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</si>
  <si>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</si>
  <si>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</si>
  <si>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</si>
  <si>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</si>
  <si>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</si>
  <si>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</si>
  <si>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</si>
  <si>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Barasa</t>
  </si>
  <si>
    <t>Ambayo</t>
  </si>
  <si>
    <t>Kamau</t>
  </si>
  <si>
    <t>Kirui</t>
  </si>
  <si>
    <t>Kerubo</t>
  </si>
  <si>
    <t>Akinyi</t>
  </si>
  <si>
    <t>Ndida</t>
  </si>
  <si>
    <t>Zeinabu</t>
  </si>
  <si>
    <t>Muli</t>
  </si>
  <si>
    <t>Tamoh</t>
  </si>
  <si>
    <t>H</t>
  </si>
  <si>
    <t>TOTAL</t>
  </si>
  <si>
    <t>TOTAL FOR STREAM H</t>
  </si>
  <si>
    <t>TOTAL FOR STREAM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</si>
</sst>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KES]\ #,##0.00"/>
    <numFmt numFmtId="165" formatCode="[$KES]\ #,##0.00_);\([$KES]\ #,##0.00\)"/>
    <numFmt numFmtId="166" formatCode="&quot;$&quot;#,##0.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Elephant"/>
      <family val="1"/>
    </font>
    <font>
      <sz val="18"/>
      <color theme="1"/>
      <name val="Elephant"/>
      <family val="1"/>
    </font>
    <font>
      <sz val="18"/>
      <color rgb="FF00B0F0"/>
      <name val="Elephant"/>
      <family val="1"/>
    </font>
    <font>
      <sz val="22"/>
      <color theme="1"/>
      <name val="Elephant"/>
      <family val="1"/>
    </font>
    <font>
      <b/>
      <sz val="11"/>
      <color theme="1"/>
      <name val="Times New Roman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2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9" fontId="0" fillId="0" borderId="3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4" xfId="0" applyFont="1" applyBorder="1"/>
    <xf numFmtId="0" fontId="10" fillId="0" borderId="3" xfId="0" applyFont="1" applyBorder="1"/>
    <xf numFmtId="0" fontId="10" fillId="0" borderId="9" xfId="0" applyFont="1" applyBorder="1"/>
    <xf numFmtId="0" fontId="10" fillId="0" borderId="10" xfId="0" applyFont="1" applyBorder="1"/>
    <xf numFmtId="43" fontId="10" fillId="0" borderId="7" xfId="1" applyFont="1" applyBorder="1" applyAlignment="1">
      <alignment horizontal="center" wrapText="1"/>
    </xf>
    <xf numFmtId="43" fontId="10" fillId="0" borderId="3" xfId="1" applyFont="1" applyBorder="1"/>
    <xf numFmtId="43" fontId="10" fillId="0" borderId="10" xfId="1" applyFont="1" applyBorder="1"/>
    <xf numFmtId="4" fontId="10" fillId="0" borderId="3" xfId="0" applyNumberFormat="1" applyFont="1" applyBorder="1"/>
    <xf numFmtId="4" fontId="10" fillId="0" borderId="10" xfId="0" applyNumberFormat="1" applyFont="1" applyBorder="1"/>
    <xf numFmtId="164" fontId="10" fillId="0" borderId="3" xfId="0" applyNumberFormat="1" applyFont="1" applyBorder="1"/>
    <xf numFmtId="164" fontId="10" fillId="0" borderId="10" xfId="0" applyNumberFormat="1" applyFont="1" applyBorder="1"/>
    <xf numFmtId="165" fontId="10" fillId="0" borderId="5" xfId="1" applyNumberFormat="1" applyFont="1" applyBorder="1"/>
    <xf numFmtId="165" fontId="10" fillId="0" borderId="11" xfId="1" applyNumberFormat="1" applyFont="1" applyBorder="1"/>
    <xf numFmtId="0" fontId="2" fillId="0" borderId="0" xfId="0" applyFont="1" applyAlignment="1"/>
    <xf numFmtId="166" fontId="0" fillId="0" borderId="0" xfId="1" applyNumberFormat="1" applyFont="1"/>
    <xf numFmtId="167" fontId="0" fillId="0" borderId="0" xfId="1" applyNumberFormat="1" applyFont="1"/>
    <xf numFmtId="9" fontId="0" fillId="0" borderId="3" xfId="0" applyNumberFormat="1" applyBorder="1"/>
    <xf numFmtId="44" fontId="2" fillId="0" borderId="0" xfId="2" applyFont="1" applyAlignment="1"/>
    <xf numFmtId="44" fontId="0" fillId="0" borderId="0" xfId="2" applyFont="1"/>
    <xf numFmtId="43" fontId="2" fillId="0" borderId="0" xfId="1" applyFont="1" applyAlignment="1"/>
    <xf numFmtId="164" fontId="0" fillId="0" borderId="0" xfId="1" applyNumberFormat="1" applyFont="1"/>
    <xf numFmtId="164" fontId="0" fillId="0" borderId="0" xfId="0" applyNumberFormat="1"/>
    <xf numFmtId="0" fontId="11" fillId="0" borderId="3" xfId="1" applyNumberFormat="1" applyFont="1" applyBorder="1" applyAlignment="1">
      <alignment horizontal="left"/>
    </xf>
    <xf numFmtId="9" fontId="11" fillId="0" borderId="3" xfId="0" applyNumberFormat="1" applyFont="1" applyBorder="1"/>
    <xf numFmtId="0" fontId="11" fillId="0" borderId="3" xfId="0" applyFont="1" applyBorder="1"/>
    <xf numFmtId="43" fontId="11" fillId="0" borderId="3" xfId="1" applyFont="1" applyBorder="1"/>
    <xf numFmtId="165" fontId="0" fillId="0" borderId="0" xfId="0" applyNumberFormat="1"/>
    <xf numFmtId="0" fontId="0" fillId="0" borderId="0" xfId="0" applyAlignment="1">
      <alignment horizontal="right" wrapText="1"/>
    </xf>
    <xf numFmtId="2" fontId="0" fillId="0" borderId="0" xfId="0" applyNumberFormat="1"/>
    <xf numFmtId="0" fontId="2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43" fontId="11" fillId="0" borderId="5" xfId="1" applyFont="1" applyBorder="1" applyAlignment="1">
      <alignment horizontal="center"/>
    </xf>
    <xf numFmtId="43" fontId="11" fillId="0" borderId="4" xfId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61">
    <dxf>
      <numFmt numFmtId="2" formatCode="0.00"/>
    </dxf>
    <dxf>
      <alignment horizontal="center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164" formatCode="[$KES]\ #,##0.00"/>
    </dxf>
    <dxf>
      <numFmt numFmtId="164" formatCode="[$KES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KES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KES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KES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[$KES]\ #,##0.00_);\([$KES]\ #,##0.00\)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KES]\ #,##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4" formatCode="#,##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KES]\ #,##0.0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numFmt numFmtId="0" formatCode="General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border outline="0">
        <bottom style="thin">
          <color theme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 patternType="gray0625">
          <bgColor rgb="FF00B050"/>
        </patternFill>
      </fill>
    </dxf>
    <dxf>
      <fill>
        <patternFill patternType="lightVertical">
          <bgColor rgb="FFFF0000"/>
        </patternFill>
      </fill>
    </dxf>
    <dxf>
      <fill>
        <patternFill patternType="lightDown">
          <bgColor rgb="FFFF0000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'CAR SALES'!$F$2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'CAR SALES'!$A$3:$E$7</c:f>
              <c:multiLvlStrCache>
                <c:ptCount val="5"/>
                <c:lvl>
                  <c:pt idx="0">
                    <c:v>9/10/2018</c:v>
                  </c:pt>
                  <c:pt idx="1">
                    <c:v>2/4/2012</c:v>
                  </c:pt>
                  <c:pt idx="2">
                    <c:v>2/6/2022</c:v>
                  </c:pt>
                  <c:pt idx="3">
                    <c:v>5/31/2022</c:v>
                  </c:pt>
                  <c:pt idx="4">
                    <c:v>9/7/2014</c:v>
                  </c:pt>
                </c:lvl>
                <c:lvl>
                  <c:pt idx="0">
                    <c:v>New</c:v>
                  </c:pt>
                  <c:pt idx="1">
                    <c:v>Used</c:v>
                  </c:pt>
                  <c:pt idx="2">
                    <c:v>New</c:v>
                  </c:pt>
                  <c:pt idx="3">
                    <c:v>New</c:v>
                  </c:pt>
                  <c:pt idx="4">
                    <c:v>Used</c:v>
                  </c:pt>
                </c:lvl>
                <c:lvl>
                  <c:pt idx="0">
                    <c:v>Audi</c:v>
                  </c:pt>
                  <c:pt idx="1">
                    <c:v>Mercedes</c:v>
                  </c:pt>
                  <c:pt idx="2">
                    <c:v>BMW</c:v>
                  </c:pt>
                  <c:pt idx="3">
                    <c:v>Lexus</c:v>
                  </c:pt>
                  <c:pt idx="4">
                    <c:v>Toyota</c:v>
                  </c:pt>
                </c:lvl>
                <c:lvl>
                  <c:pt idx="0">
                    <c:v>Ali</c:v>
                  </c:pt>
                  <c:pt idx="1">
                    <c:v>Moha</c:v>
                  </c:pt>
                  <c:pt idx="2">
                    <c:v>Hussein</c:v>
                  </c:pt>
                  <c:pt idx="3">
                    <c:v>Saud</c:v>
                  </c:pt>
                  <c:pt idx="4">
                    <c:v>Ahmed</c:v>
                  </c:pt>
                </c:lvl>
                <c:lvl>
                  <c:pt idx="0">
                    <c:v>111</c:v>
                  </c:pt>
                  <c:pt idx="1">
                    <c:v>112</c:v>
                  </c:pt>
                  <c:pt idx="2">
                    <c:v>113</c:v>
                  </c:pt>
                  <c:pt idx="3">
                    <c:v>114</c:v>
                  </c:pt>
                  <c:pt idx="4">
                    <c:v>115</c:v>
                  </c:pt>
                </c:lvl>
              </c:multiLvlStrCache>
            </c:multiLvlStrRef>
          </c:cat>
          <c:val>
            <c:numRef>
              <c:f>'CAR SALES'!$F$3:$F$7</c:f>
              <c:numCache>
                <c:formatCode>_("$"* #,##0.00_);_("$"* \(#,##0.00\);_("$"* "-"??_);_(@_)</c:formatCode>
                <c:ptCount val="5"/>
                <c:pt idx="0">
                  <c:v>19000</c:v>
                </c:pt>
                <c:pt idx="1">
                  <c:v>24200</c:v>
                </c:pt>
                <c:pt idx="2">
                  <c:v>46000</c:v>
                </c:pt>
                <c:pt idx="3">
                  <c:v>45000</c:v>
                </c:pt>
                <c:pt idx="4">
                  <c:v>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679936"/>
        <c:axId val="207685376"/>
        <c:axId val="438471680"/>
      </c:bar3DChart>
      <c:catAx>
        <c:axId val="2076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5376"/>
        <c:crosses val="autoZero"/>
        <c:auto val="1"/>
        <c:lblAlgn val="ctr"/>
        <c:lblOffset val="100"/>
        <c:noMultiLvlLbl val="0"/>
      </c:catAx>
      <c:valAx>
        <c:axId val="207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9936"/>
        <c:crosses val="autoZero"/>
        <c:crossBetween val="between"/>
      </c:valAx>
      <c:serAx>
        <c:axId val="43847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53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 HOSPITAL</a:t>
            </a:r>
            <a:r>
              <a:rPr lang="en-US" b="1" baseline="0">
                <a:solidFill>
                  <a:srgbClr val="FF0000"/>
                </a:solidFill>
              </a:rPr>
              <a:t> DATA</a:t>
            </a:r>
            <a:endParaRPr lang="en-US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'HOSPITAL DATA'!$C$2</c:f>
              <c:strCache>
                <c:ptCount val="1"/>
                <c:pt idx="0">
                  <c:v> Percentage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'HOSPITAL DATA'!$A$3:$A$8</c:f>
              <c:strCache>
                <c:ptCount val="6"/>
                <c:pt idx="0">
                  <c:v>Malaria</c:v>
                </c:pt>
                <c:pt idx="1">
                  <c:v>Tuberculosis</c:v>
                </c:pt>
                <c:pt idx="2">
                  <c:v>HIV/AIDS</c:v>
                </c:pt>
                <c:pt idx="3">
                  <c:v>Cancer</c:v>
                </c:pt>
                <c:pt idx="4">
                  <c:v>Typhoid</c:v>
                </c:pt>
                <c:pt idx="5">
                  <c:v>Diabetes</c:v>
                </c:pt>
              </c:strCache>
            </c:strRef>
          </c:cat>
          <c:val>
            <c:numRef>
              <c:f>'HOSPITAL DATA'!$C$3:$C$8</c:f>
              <c:numCache>
                <c:formatCode>General</c:formatCode>
                <c:ptCount val="6"/>
                <c:pt idx="0">
                  <c:v>9.6474953617810755</c:v>
                </c:pt>
                <c:pt idx="1">
                  <c:v>24.304267161410017</c:v>
                </c:pt>
                <c:pt idx="2">
                  <c:v>18.181818181818183</c:v>
                </c:pt>
                <c:pt idx="3">
                  <c:v>11.131725417439704</c:v>
                </c:pt>
                <c:pt idx="4">
                  <c:v>21.89239332096475</c:v>
                </c:pt>
                <c:pt idx="5">
                  <c:v>14.842300556586272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MOTORCARSHOW!$D$2</c:f>
              <c:strCache>
                <c:ptCount val="1"/>
                <c:pt idx="0">
                  <c:v>Amount Paid (Ksh)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MOTORCARSHOW!$A$3:$B$13</c:f>
              <c:multiLvlStrCache>
                <c:ptCount val="11"/>
                <c:lvl>
                  <c:pt idx="0">
                    <c:v>Nissan</c:v>
                  </c:pt>
                  <c:pt idx="1">
                    <c:v>Mazda</c:v>
                  </c:pt>
                  <c:pt idx="2">
                    <c:v>Toyota</c:v>
                  </c:pt>
                  <c:pt idx="3">
                    <c:v>Peugeot</c:v>
                  </c:pt>
                  <c:pt idx="4">
                    <c:v>Isuzu</c:v>
                  </c:pt>
                  <c:pt idx="5">
                    <c:v>Toyota</c:v>
                  </c:pt>
                  <c:pt idx="6">
                    <c:v>Scania</c:v>
                  </c:pt>
                  <c:pt idx="7">
                    <c:v>Toyota</c:v>
                  </c:pt>
                  <c:pt idx="8">
                    <c:v>Nissan</c:v>
                  </c:pt>
                  <c:pt idx="9">
                    <c:v>Isuzu</c:v>
                  </c:pt>
                  <c:pt idx="10">
                    <c:v>Peugeot</c:v>
                  </c:pt>
                </c:lvl>
                <c:lvl>
                  <c:pt idx="0">
                    <c:v>Truck</c:v>
                  </c:pt>
                  <c:pt idx="1">
                    <c:v>Bus</c:v>
                  </c:pt>
                  <c:pt idx="2">
                    <c:v>Saloon</c:v>
                  </c:pt>
                  <c:pt idx="3">
                    <c:v>Pick-Up</c:v>
                  </c:pt>
                  <c:pt idx="4">
                    <c:v>Lorry</c:v>
                  </c:pt>
                  <c:pt idx="5">
                    <c:v>Pick-Up</c:v>
                  </c:pt>
                  <c:pt idx="6">
                    <c:v>Bus</c:v>
                  </c:pt>
                  <c:pt idx="7">
                    <c:v>Truck</c:v>
                  </c:pt>
                  <c:pt idx="8">
                    <c:v>Saloon</c:v>
                  </c:pt>
                  <c:pt idx="9">
                    <c:v>Pick-Up</c:v>
                  </c:pt>
                  <c:pt idx="10">
                    <c:v>Saloon</c:v>
                  </c:pt>
                </c:lvl>
              </c:multiLvlStrCache>
            </c:multiLvlStrRef>
          </c:cat>
          <c:val>
            <c:numRef>
              <c:f>MOTORCARSHOW!$D$3:$D$13</c:f>
              <c:numCache>
                <c:formatCode>_(* #,##0.00_);_(* \(#,##0.00\);_(* "-"??_);_(@_)</c:formatCode>
                <c:ptCount val="11"/>
                <c:pt idx="0">
                  <c:v>800000</c:v>
                </c:pt>
                <c:pt idx="1">
                  <c:v>2000000</c:v>
                </c:pt>
                <c:pt idx="2">
                  <c:v>800000</c:v>
                </c:pt>
                <c:pt idx="3">
                  <c:v>700000</c:v>
                </c:pt>
                <c:pt idx="4">
                  <c:v>2000000</c:v>
                </c:pt>
                <c:pt idx="5">
                  <c:v>1600000</c:v>
                </c:pt>
                <c:pt idx="6">
                  <c:v>7500000</c:v>
                </c:pt>
                <c:pt idx="7">
                  <c:v>1800000</c:v>
                </c:pt>
                <c:pt idx="8">
                  <c:v>900000</c:v>
                </c:pt>
                <c:pt idx="9">
                  <c:v>1200000</c:v>
                </c:pt>
                <c:pt idx="10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MOTORCARSHOW!$E$2</c:f>
              <c:strCache>
                <c:ptCount val="1"/>
                <c:pt idx="0">
                  <c:v>Balance (Ksh)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MOTORCARSHOW!$A$3:$B$13</c:f>
              <c:multiLvlStrCache>
                <c:ptCount val="11"/>
                <c:lvl>
                  <c:pt idx="0">
                    <c:v>Nissan</c:v>
                  </c:pt>
                  <c:pt idx="1">
                    <c:v>Mazda</c:v>
                  </c:pt>
                  <c:pt idx="2">
                    <c:v>Toyota</c:v>
                  </c:pt>
                  <c:pt idx="3">
                    <c:v>Peugeot</c:v>
                  </c:pt>
                  <c:pt idx="4">
                    <c:v>Isuzu</c:v>
                  </c:pt>
                  <c:pt idx="5">
                    <c:v>Toyota</c:v>
                  </c:pt>
                  <c:pt idx="6">
                    <c:v>Scania</c:v>
                  </c:pt>
                  <c:pt idx="7">
                    <c:v>Toyota</c:v>
                  </c:pt>
                  <c:pt idx="8">
                    <c:v>Nissan</c:v>
                  </c:pt>
                  <c:pt idx="9">
                    <c:v>Isuzu</c:v>
                  </c:pt>
                  <c:pt idx="10">
                    <c:v>Peugeot</c:v>
                  </c:pt>
                </c:lvl>
                <c:lvl>
                  <c:pt idx="0">
                    <c:v>Truck</c:v>
                  </c:pt>
                  <c:pt idx="1">
                    <c:v>Bus</c:v>
                  </c:pt>
                  <c:pt idx="2">
                    <c:v>Saloon</c:v>
                  </c:pt>
                  <c:pt idx="3">
                    <c:v>Pick-Up</c:v>
                  </c:pt>
                  <c:pt idx="4">
                    <c:v>Lorry</c:v>
                  </c:pt>
                  <c:pt idx="5">
                    <c:v>Pick-Up</c:v>
                  </c:pt>
                  <c:pt idx="6">
                    <c:v>Bus</c:v>
                  </c:pt>
                  <c:pt idx="7">
                    <c:v>Truck</c:v>
                  </c:pt>
                  <c:pt idx="8">
                    <c:v>Saloon</c:v>
                  </c:pt>
                  <c:pt idx="9">
                    <c:v>Pick-Up</c:v>
                  </c:pt>
                  <c:pt idx="10">
                    <c:v>Saloon</c:v>
                  </c:pt>
                </c:lvl>
              </c:multiLvlStrCache>
            </c:multiLvlStrRef>
          </c:cat>
          <c:val>
            <c:numRef>
              <c:f>MOTORCARSHOW!$E$3:$E$13</c:f>
              <c:numCache>
                <c:formatCode>_(* #,##0.00_);_(* \(#,##0.00\);_(* "-"??_);_(@_)</c:formatCode>
                <c:ptCount val="11"/>
                <c:pt idx="0">
                  <c:v>300000</c:v>
                </c:pt>
                <c:pt idx="1">
                  <c:v>400000</c:v>
                </c:pt>
                <c:pt idx="2">
                  <c:v>0</c:v>
                </c:pt>
                <c:pt idx="3">
                  <c:v>300000</c:v>
                </c:pt>
                <c:pt idx="4">
                  <c:v>1000000</c:v>
                </c:pt>
                <c:pt idx="5">
                  <c:v>200000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300000</c:v>
                </c:pt>
                <c:pt idx="10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685920"/>
        <c:axId val="207688640"/>
      </c:lineChart>
      <c:catAx>
        <c:axId val="20768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8640"/>
        <c:crosses val="autoZero"/>
        <c:auto val="1"/>
        <c:lblAlgn val="ctr"/>
        <c:lblOffset val="100"/>
        <c:noMultiLvlLbl val="0"/>
      </c:catAx>
      <c:valAx>
        <c:axId val="20768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'COMPUTER STORE'!$C$3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'COMPUTER STORE'!$A$4:$B$10</c:f>
              <c:multiLvlStrCache>
                <c:ptCount val="7"/>
                <c:lvl>
                  <c:pt idx="0">
                    <c:v>Dell Monitor</c:v>
                  </c:pt>
                  <c:pt idx="1">
                    <c:v>Ms Mouse</c:v>
                  </c:pt>
                  <c:pt idx="2">
                    <c:v>LG Monitor</c:v>
                  </c:pt>
                  <c:pt idx="3">
                    <c:v>Intel CPU</c:v>
                  </c:pt>
                  <c:pt idx="4">
                    <c:v>MS Keyboard</c:v>
                  </c:pt>
                  <c:pt idx="5">
                    <c:v>Ms  Joystick</c:v>
                  </c:pt>
                  <c:pt idx="6">
                    <c:v>Ms Keyboard</c:v>
                  </c:pt>
                </c:lvl>
                <c:lvl>
                  <c:pt idx="0">
                    <c:v>F0020</c:v>
                  </c:pt>
                  <c:pt idx="1">
                    <c:v>F0021</c:v>
                  </c:pt>
                  <c:pt idx="2">
                    <c:v>F0022</c:v>
                  </c:pt>
                  <c:pt idx="3">
                    <c:v>F0023</c:v>
                  </c:pt>
                  <c:pt idx="4">
                    <c:v>F0024</c:v>
                  </c:pt>
                  <c:pt idx="5">
                    <c:v>F0025</c:v>
                  </c:pt>
                  <c:pt idx="6">
                    <c:v>F0026</c:v>
                  </c:pt>
                </c:lvl>
              </c:multiLvlStrCache>
            </c:multiLvlStrRef>
          </c:cat>
          <c:val>
            <c:numRef>
              <c:f>'COMPUTER STORE'!$C$4:$C$10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'COMPUTER STORE'!$D$3</c:f>
              <c:strCache>
                <c:ptCount val="1"/>
                <c:pt idx="0">
                  <c:v>Unt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'COMPUTER STORE'!$A$4:$B$10</c:f>
              <c:multiLvlStrCache>
                <c:ptCount val="7"/>
                <c:lvl>
                  <c:pt idx="0">
                    <c:v>Dell Monitor</c:v>
                  </c:pt>
                  <c:pt idx="1">
                    <c:v>Ms Mouse</c:v>
                  </c:pt>
                  <c:pt idx="2">
                    <c:v>LG Monitor</c:v>
                  </c:pt>
                  <c:pt idx="3">
                    <c:v>Intel CPU</c:v>
                  </c:pt>
                  <c:pt idx="4">
                    <c:v>MS Keyboard</c:v>
                  </c:pt>
                  <c:pt idx="5">
                    <c:v>Ms  Joystick</c:v>
                  </c:pt>
                  <c:pt idx="6">
                    <c:v>Ms Keyboard</c:v>
                  </c:pt>
                </c:lvl>
                <c:lvl>
                  <c:pt idx="0">
                    <c:v>F0020</c:v>
                  </c:pt>
                  <c:pt idx="1">
                    <c:v>F0021</c:v>
                  </c:pt>
                  <c:pt idx="2">
                    <c:v>F0022</c:v>
                  </c:pt>
                  <c:pt idx="3">
                    <c:v>F0023</c:v>
                  </c:pt>
                  <c:pt idx="4">
                    <c:v>F0024</c:v>
                  </c:pt>
                  <c:pt idx="5">
                    <c:v>F0025</c:v>
                  </c:pt>
                  <c:pt idx="6">
                    <c:v>F0026</c:v>
                  </c:pt>
                </c:lvl>
              </c:multiLvlStrCache>
            </c:multiLvlStrRef>
          </c:cat>
          <c:val>
            <c:numRef>
              <c:f>'COMPUTER STORE'!$D$4:$D$10</c:f>
              <c:numCache>
                <c:formatCode>General</c:formatCode>
                <c:ptCount val="7"/>
                <c:pt idx="0">
                  <c:v>120</c:v>
                </c:pt>
                <c:pt idx="1">
                  <c:v>5</c:v>
                </c:pt>
                <c:pt idx="2">
                  <c:v>90</c:v>
                </c:pt>
                <c:pt idx="3">
                  <c:v>170</c:v>
                </c:pt>
                <c:pt idx="4">
                  <c:v>15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673408"/>
        <c:axId val="207674496"/>
        <c:axId val="0"/>
      </c:bar3DChart>
      <c:catAx>
        <c:axId val="20767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496"/>
        <c:crosses val="autoZero"/>
        <c:auto val="1"/>
        <c:lblAlgn val="ctr"/>
        <c:lblOffset val="100"/>
        <c:noMultiLvlLbl val="0"/>
      </c:catAx>
      <c:valAx>
        <c:axId val="207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'GRADE BOOK'!$G$2</c:f>
              <c:strCache>
                <c:ptCount val="1"/>
                <c:pt idx="0">
                  <c:v>Grade (100%)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BOOK'!$A$3:$A$7</c:f>
              <c:strCache>
                <c:ptCount val="5"/>
                <c:pt idx="0">
                  <c:v>Khalid</c:v>
                </c:pt>
                <c:pt idx="1">
                  <c:v>Naija</c:v>
                </c:pt>
                <c:pt idx="2">
                  <c:v>Latifa</c:v>
                </c:pt>
                <c:pt idx="3">
                  <c:v>Jassim</c:v>
                </c:pt>
                <c:pt idx="4">
                  <c:v>Zuhair</c:v>
                </c:pt>
              </c:strCache>
            </c:strRef>
          </c:cat>
          <c:val>
            <c:numRef>
              <c:f>'GRADE BOOK'!$G$3:$G$7</c:f>
              <c:numCache>
                <c:formatCode>General</c:formatCode>
                <c:ptCount val="5"/>
                <c:pt idx="0">
                  <c:v>84</c:v>
                </c:pt>
                <c:pt idx="1">
                  <c:v>73</c:v>
                </c:pt>
                <c:pt idx="2">
                  <c:v>57</c:v>
                </c:pt>
                <c:pt idx="3">
                  <c:v>66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7129056"/>
        <c:axId val="439295200"/>
        <c:axId val="0"/>
      </c:bar3DChart>
      <c:catAx>
        <c:axId val="20712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5200"/>
        <c:crosses val="autoZero"/>
        <c:auto val="1"/>
        <c:lblAlgn val="ctr"/>
        <c:lblOffset val="100"/>
        <c:noMultiLvlLbl val="0"/>
      </c:catAx>
      <c:valAx>
        <c:axId val="4392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2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COMPARISSON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'JUICE COMPANY'!$C$2</c:f>
              <c:strCache>
                <c:ptCount val="1"/>
                <c:pt idx="0">
                  <c:v>NUMBER OF BOTTLES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'JUICE COMPANY'!$A$3:$B$7</c:f>
              <c:multiLvlStrCache>
                <c:ptCount val="5"/>
                <c:lvl>
                  <c:pt idx="0">
                    <c:v>Bobby</c:v>
                  </c:pt>
                  <c:pt idx="1">
                    <c:v>Grace</c:v>
                  </c:pt>
                  <c:pt idx="2">
                    <c:v>Andi</c:v>
                  </c:pt>
                  <c:pt idx="3">
                    <c:v>Luiz</c:v>
                  </c:pt>
                  <c:pt idx="4">
                    <c:v>Derrick</c:v>
                  </c:pt>
                </c:lvl>
                <c:lvl>
                  <c:pt idx="0">
                    <c:v>Orange</c:v>
                  </c:pt>
                  <c:pt idx="1">
                    <c:v>Mango</c:v>
                  </c:pt>
                  <c:pt idx="2">
                    <c:v>Pineapple</c:v>
                  </c:pt>
                  <c:pt idx="3">
                    <c:v>Lemon</c:v>
                  </c:pt>
                  <c:pt idx="4">
                    <c:v>Orange</c:v>
                  </c:pt>
                </c:lvl>
              </c:multiLvlStrCache>
            </c:multiLvlStrRef>
          </c:cat>
          <c:val>
            <c:numRef>
              <c:f>'JUICE COMPANY'!$C$3:$C$7</c:f>
              <c:numCache>
                <c:formatCode>_(* #,##0.00_);_(* \(#,##0.00\);_(* "-"??_);_(@_)</c:formatCode>
                <c:ptCount val="5"/>
                <c:pt idx="0">
                  <c:v>1570</c:v>
                </c:pt>
                <c:pt idx="1">
                  <c:v>2347</c:v>
                </c:pt>
                <c:pt idx="2">
                  <c:v>850</c:v>
                </c:pt>
                <c:pt idx="3">
                  <c:v>745</c:v>
                </c:pt>
                <c:pt idx="4">
                  <c:v>867</c:v>
                </c:pt>
              </c:numCache>
            </c:numRef>
          </c:val>
        </c:ser>
        <c:ser>
          <c:idx val="1"/>
          <c:order val="1"/>
          <c:tx>
            <c:strRef>
              <c:f>'JUICE COMPANY'!$D$2</c:f>
              <c:strCache>
                <c:ptCount val="1"/>
                <c:pt idx="0">
                  <c:v>BUYING PRICE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'JUICE COMPANY'!$A$3:$B$7</c:f>
              <c:multiLvlStrCache>
                <c:ptCount val="5"/>
                <c:lvl>
                  <c:pt idx="0">
                    <c:v>Bobby</c:v>
                  </c:pt>
                  <c:pt idx="1">
                    <c:v>Grace</c:v>
                  </c:pt>
                  <c:pt idx="2">
                    <c:v>Andi</c:v>
                  </c:pt>
                  <c:pt idx="3">
                    <c:v>Luiz</c:v>
                  </c:pt>
                  <c:pt idx="4">
                    <c:v>Derrick</c:v>
                  </c:pt>
                </c:lvl>
                <c:lvl>
                  <c:pt idx="0">
                    <c:v>Orange</c:v>
                  </c:pt>
                  <c:pt idx="1">
                    <c:v>Mango</c:v>
                  </c:pt>
                  <c:pt idx="2">
                    <c:v>Pineapple</c:v>
                  </c:pt>
                  <c:pt idx="3">
                    <c:v>Lemon</c:v>
                  </c:pt>
                  <c:pt idx="4">
                    <c:v>Orange</c:v>
                  </c:pt>
                </c:lvl>
              </c:multiLvlStrCache>
            </c:multiLvlStrRef>
          </c:cat>
          <c:val>
            <c:numRef>
              <c:f>'JUICE COMPANY'!$D$3:$D$7</c:f>
              <c:numCache>
                <c:formatCode>[$KES]\ #,##0.00</c:formatCode>
                <c:ptCount val="5"/>
                <c:pt idx="0">
                  <c:v>65</c:v>
                </c:pt>
                <c:pt idx="1">
                  <c:v>75</c:v>
                </c:pt>
                <c:pt idx="2">
                  <c:v>67</c:v>
                </c:pt>
                <c:pt idx="3">
                  <c:v>85</c:v>
                </c:pt>
                <c:pt idx="4">
                  <c:v>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9300640"/>
        <c:axId val="439307712"/>
      </c:barChart>
      <c:catAx>
        <c:axId val="43930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712"/>
        <c:crosses val="autoZero"/>
        <c:auto val="1"/>
        <c:lblAlgn val="ctr"/>
        <c:lblOffset val="100"/>
        <c:noMultiLvlLbl val="0"/>
      </c:catAx>
      <c:valAx>
        <c:axId val="439307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DISTRIBUTERS'!$C$2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'UNIFORM DISTRIBUTERS'!$A$3:$B$7</c:f>
              <c:multiLvlStrCache>
                <c:ptCount val="5"/>
                <c:lvl>
                  <c:pt idx="0">
                    <c:v>Tunic</c:v>
                  </c:pt>
                  <c:pt idx="1">
                    <c:v>Stockings</c:v>
                  </c:pt>
                  <c:pt idx="2">
                    <c:v>Pullnecks</c:v>
                  </c:pt>
                  <c:pt idx="3">
                    <c:v>Tie</c:v>
                  </c:pt>
                  <c:pt idx="4">
                    <c:v>Shirt</c:v>
                  </c:pt>
                </c:lvl>
                <c:lvl>
                  <c:pt idx="0">
                    <c:v>Lenny Distributors</c:v>
                  </c:pt>
                  <c:pt idx="1">
                    <c:v>Maky Distributors</c:v>
                  </c:pt>
                  <c:pt idx="2">
                    <c:v>Top Hill Distributors</c:v>
                  </c:pt>
                  <c:pt idx="3">
                    <c:v>Karigi Distributors</c:v>
                  </c:pt>
                  <c:pt idx="4">
                    <c:v>Lonny Distributors</c:v>
                  </c:pt>
                </c:lvl>
              </c:multiLvlStrCache>
            </c:multiLvlStrRef>
          </c:cat>
          <c:val>
            <c:numRef>
              <c:f>'UNIFORM DISTRIBUTERS'!$C$3:$C$7</c:f>
              <c:numCache>
                <c:formatCode>"$"#,##0.00</c:formatCode>
                <c:ptCount val="5"/>
                <c:pt idx="0">
                  <c:v>600</c:v>
                </c:pt>
                <c:pt idx="1">
                  <c:v>300</c:v>
                </c:pt>
                <c:pt idx="2">
                  <c:v>1000</c:v>
                </c:pt>
                <c:pt idx="3">
                  <c:v>150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'UNIFORM DISTRIBUTERS'!$D$2</c:f>
              <c:strCache>
                <c:ptCount val="1"/>
                <c:pt idx="0">
                  <c:v>Quantity Bought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'UNIFORM DISTRIBUTERS'!$A$3:$B$7</c:f>
              <c:multiLvlStrCache>
                <c:ptCount val="5"/>
                <c:lvl>
                  <c:pt idx="0">
                    <c:v>Tunic</c:v>
                  </c:pt>
                  <c:pt idx="1">
                    <c:v>Stockings</c:v>
                  </c:pt>
                  <c:pt idx="2">
                    <c:v>Pullnecks</c:v>
                  </c:pt>
                  <c:pt idx="3">
                    <c:v>Tie</c:v>
                  </c:pt>
                  <c:pt idx="4">
                    <c:v>Shirt</c:v>
                  </c:pt>
                </c:lvl>
                <c:lvl>
                  <c:pt idx="0">
                    <c:v>Lenny Distributors</c:v>
                  </c:pt>
                  <c:pt idx="1">
                    <c:v>Maky Distributors</c:v>
                  </c:pt>
                  <c:pt idx="2">
                    <c:v>Top Hill Distributors</c:v>
                  </c:pt>
                  <c:pt idx="3">
                    <c:v>Karigi Distributors</c:v>
                  </c:pt>
                  <c:pt idx="4">
                    <c:v>Lonny Distributors</c:v>
                  </c:pt>
                </c:lvl>
              </c:multiLvlStrCache>
            </c:multiLvlStrRef>
          </c:cat>
          <c:val>
            <c:numRef>
              <c:f>'UNIFORM DISTRIBUTERS'!$D$3:$D$7</c:f>
              <c:numCache>
                <c:formatCode>_(* #,##0_);_(* \(#,##0\);_(* "-"??_);_(@_)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7000</c:v>
                </c:pt>
                <c:pt idx="3">
                  <c:v>3000</c:v>
                </c:pt>
                <c:pt idx="4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04448"/>
        <c:axId val="439304992"/>
      </c:barChart>
      <c:lineChart>
        <c:grouping val="standard"/>
        <c:varyColors val="0"/>
        <c:ser>
          <c:idx val="2"/>
          <c:order val="2"/>
          <c:tx>
            <c:strRef>
              <c:f>'UNIFORM DISTRIBUTERS'!$E$2</c:f>
              <c:strCache>
                <c:ptCount val="1"/>
                <c:pt idx="0">
                  <c:v>Total Cost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'UNIFORM DISTRIBUTERS'!$A$3:$B$7</c:f>
              <c:multiLvlStrCache>
                <c:ptCount val="5"/>
                <c:lvl>
                  <c:pt idx="0">
                    <c:v>Tunic</c:v>
                  </c:pt>
                  <c:pt idx="1">
                    <c:v>Stockings</c:v>
                  </c:pt>
                  <c:pt idx="2">
                    <c:v>Pullnecks</c:v>
                  </c:pt>
                  <c:pt idx="3">
                    <c:v>Tie</c:v>
                  </c:pt>
                  <c:pt idx="4">
                    <c:v>Shirt</c:v>
                  </c:pt>
                </c:lvl>
                <c:lvl>
                  <c:pt idx="0">
                    <c:v>Lenny Distributors</c:v>
                  </c:pt>
                  <c:pt idx="1">
                    <c:v>Maky Distributors</c:v>
                  </c:pt>
                  <c:pt idx="2">
                    <c:v>Top Hill Distributors</c:v>
                  </c:pt>
                  <c:pt idx="3">
                    <c:v>Karigi Distributors</c:v>
                  </c:pt>
                  <c:pt idx="4">
                    <c:v>Lonny Distributors</c:v>
                  </c:pt>
                </c:lvl>
              </c:multiLvlStrCache>
            </c:multiLvlStrRef>
          </c:cat>
          <c:val>
            <c:numRef>
              <c:f>'UNIFORM DISTRIBUTERS'!$E$3:$E$7</c:f>
              <c:numCache>
                <c:formatCode>_("$"* #,##0.00_);_("$"* \(#,##0.00\);_("$"* "-"??_);_(@_)</c:formatCode>
                <c:ptCount val="5"/>
                <c:pt idx="0">
                  <c:v>600000</c:v>
                </c:pt>
                <c:pt idx="1">
                  <c:v>450000</c:v>
                </c:pt>
                <c:pt idx="2">
                  <c:v>7000000</c:v>
                </c:pt>
                <c:pt idx="3">
                  <c:v>450000</c:v>
                </c:pt>
                <c:pt idx="4">
                  <c:v>1000000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'UNIFORM DISTRIBUTERS'!$F$2</c:f>
              <c:strCache>
                <c:ptCount val="1"/>
                <c:pt idx="0">
                  <c:v>New Cost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'UNIFORM DISTRIBUTERS'!$A$3:$B$7</c:f>
              <c:multiLvlStrCache>
                <c:ptCount val="5"/>
                <c:lvl>
                  <c:pt idx="0">
                    <c:v>Tunic</c:v>
                  </c:pt>
                  <c:pt idx="1">
                    <c:v>Stockings</c:v>
                  </c:pt>
                  <c:pt idx="2">
                    <c:v>Pullnecks</c:v>
                  </c:pt>
                  <c:pt idx="3">
                    <c:v>Tie</c:v>
                  </c:pt>
                  <c:pt idx="4">
                    <c:v>Shirt</c:v>
                  </c:pt>
                </c:lvl>
                <c:lvl>
                  <c:pt idx="0">
                    <c:v>Lenny Distributors</c:v>
                  </c:pt>
                  <c:pt idx="1">
                    <c:v>Maky Distributors</c:v>
                  </c:pt>
                  <c:pt idx="2">
                    <c:v>Top Hill Distributors</c:v>
                  </c:pt>
                  <c:pt idx="3">
                    <c:v>Karigi Distributors</c:v>
                  </c:pt>
                  <c:pt idx="4">
                    <c:v>Lonny Distributors</c:v>
                  </c:pt>
                </c:lvl>
              </c:multiLvlStrCache>
            </c:multiLvlStrRef>
          </c:cat>
          <c:val>
            <c:numRef>
              <c:f>'UNIFORM DISTRIBUTERS'!$F$3:$F$7</c:f>
              <c:numCache>
                <c:formatCode>"$"#,##0.00</c:formatCode>
                <c:ptCount val="5"/>
                <c:pt idx="0">
                  <c:v>540000</c:v>
                </c:pt>
                <c:pt idx="1">
                  <c:v>405000</c:v>
                </c:pt>
                <c:pt idx="2">
                  <c:v>6300000</c:v>
                </c:pt>
                <c:pt idx="3">
                  <c:v>405000</c:v>
                </c:pt>
                <c:pt idx="4">
                  <c:v>900000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03904"/>
        <c:axId val="439299008"/>
      </c:lineChart>
      <c:catAx>
        <c:axId val="439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4992"/>
        <c:crosses val="autoZero"/>
        <c:auto val="1"/>
        <c:lblAlgn val="ctr"/>
        <c:lblOffset val="100"/>
        <c:noMultiLvlLbl val="0"/>
      </c:catAx>
      <c:valAx>
        <c:axId val="4393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4448"/>
        <c:crosses val="autoZero"/>
        <c:crossBetween val="between"/>
      </c:valAx>
      <c:valAx>
        <c:axId val="43929900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3904"/>
        <c:crosses val="max"/>
        <c:crossBetween val="between"/>
      </c:valAx>
      <c:catAx>
        <c:axId val="43930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929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RANK'!$D$1</c:f>
              <c:strCache>
                <c:ptCount val="1"/>
                <c:pt idx="0">
                  <c:v>Business Studies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'STUDENT RANK'!$B$2:$C$11</c:f>
              <c:multiLvlStrCache>
                <c:ptCount val="10"/>
                <c:lvl>
                  <c:pt idx="0">
                    <c:v>H</c:v>
                  </c:pt>
                  <c:pt idx="1">
                    <c:v>K</c:v>
                  </c:pt>
                  <c:pt idx="2">
                    <c:v>H</c:v>
                  </c:pt>
                  <c:pt idx="3">
                    <c:v>K</c:v>
                  </c:pt>
                  <c:pt idx="4">
                    <c:v>H</c:v>
                  </c:pt>
                  <c:pt idx="5">
                    <c:v>K</c:v>
                  </c:pt>
                  <c:pt idx="6">
                    <c:v>H</c:v>
                  </c:pt>
                  <c:pt idx="7">
                    <c:v>K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Barasa</c:v>
                  </c:pt>
                  <c:pt idx="1">
                    <c:v>Ambayo</c:v>
                  </c:pt>
                  <c:pt idx="2">
                    <c:v>Kamau</c:v>
                  </c:pt>
                  <c:pt idx="3">
                    <c:v>Kirui</c:v>
                  </c:pt>
                  <c:pt idx="4">
                    <c:v>Kerubo</c:v>
                  </c:pt>
                  <c:pt idx="5">
                    <c:v>Akinyi</c:v>
                  </c:pt>
                  <c:pt idx="6">
                    <c:v>Ndida</c:v>
                  </c:pt>
                  <c:pt idx="7">
                    <c:v>Zeinabu</c:v>
                  </c:pt>
                  <c:pt idx="8">
                    <c:v>Muli</c:v>
                  </c:pt>
                  <c:pt idx="9">
                    <c:v>Tamoh</c:v>
                  </c:pt>
                </c:lvl>
              </c:multiLvlStrCache>
            </c:multiLvlStrRef>
          </c:cat>
          <c:val>
            <c:numRef>
              <c:f>'STUDENT RANK'!$D$2:$D$11</c:f>
              <c:numCache>
                <c:formatCode>General</c:formatCode>
                <c:ptCount val="10"/>
                <c:pt idx="0">
                  <c:v>36</c:v>
                </c:pt>
                <c:pt idx="1">
                  <c:v>90</c:v>
                </c:pt>
                <c:pt idx="2">
                  <c:v>54</c:v>
                </c:pt>
                <c:pt idx="3">
                  <c:v>78</c:v>
                </c:pt>
                <c:pt idx="4">
                  <c:v>68</c:v>
                </c:pt>
                <c:pt idx="5">
                  <c:v>25</c:v>
                </c:pt>
                <c:pt idx="6">
                  <c:v>45</c:v>
                </c:pt>
                <c:pt idx="7">
                  <c:v>65</c:v>
                </c:pt>
                <c:pt idx="8">
                  <c:v>45</c:v>
                </c:pt>
                <c:pt idx="9">
                  <c:v>78</c:v>
                </c:pt>
              </c:numCache>
            </c:numRef>
          </c:val>
        </c:ser>
        <c:ser>
          <c:idx val="1"/>
          <c:order val="1"/>
          <c:tx>
            <c:strRef>
              <c:f>'STUDENT RANK'!$E$1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'STUDENT RANK'!$B$2:$C$11</c:f>
              <c:multiLvlStrCache>
                <c:ptCount val="10"/>
                <c:lvl>
                  <c:pt idx="0">
                    <c:v>H</c:v>
                  </c:pt>
                  <c:pt idx="1">
                    <c:v>K</c:v>
                  </c:pt>
                  <c:pt idx="2">
                    <c:v>H</c:v>
                  </c:pt>
                  <c:pt idx="3">
                    <c:v>K</c:v>
                  </c:pt>
                  <c:pt idx="4">
                    <c:v>H</c:v>
                  </c:pt>
                  <c:pt idx="5">
                    <c:v>K</c:v>
                  </c:pt>
                  <c:pt idx="6">
                    <c:v>H</c:v>
                  </c:pt>
                  <c:pt idx="7">
                    <c:v>K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Barasa</c:v>
                  </c:pt>
                  <c:pt idx="1">
                    <c:v>Ambayo</c:v>
                  </c:pt>
                  <c:pt idx="2">
                    <c:v>Kamau</c:v>
                  </c:pt>
                  <c:pt idx="3">
                    <c:v>Kirui</c:v>
                  </c:pt>
                  <c:pt idx="4">
                    <c:v>Kerubo</c:v>
                  </c:pt>
                  <c:pt idx="5">
                    <c:v>Akinyi</c:v>
                  </c:pt>
                  <c:pt idx="6">
                    <c:v>Ndida</c:v>
                  </c:pt>
                  <c:pt idx="7">
                    <c:v>Zeinabu</c:v>
                  </c:pt>
                  <c:pt idx="8">
                    <c:v>Muli</c:v>
                  </c:pt>
                  <c:pt idx="9">
                    <c:v>Tamoh</c:v>
                  </c:pt>
                </c:lvl>
              </c:multiLvlStrCache>
            </c:multiLvlStrRef>
          </c:cat>
          <c:val>
            <c:numRef>
              <c:f>'STUDENT RANK'!$E$2:$E$11</c:f>
              <c:numCache>
                <c:formatCode>General</c:formatCode>
                <c:ptCount val="10"/>
                <c:pt idx="0">
                  <c:v>56</c:v>
                </c:pt>
                <c:pt idx="1">
                  <c:v>54</c:v>
                </c:pt>
                <c:pt idx="2">
                  <c:v>45</c:v>
                </c:pt>
                <c:pt idx="3">
                  <c:v>46</c:v>
                </c:pt>
                <c:pt idx="4">
                  <c:v>35</c:v>
                </c:pt>
                <c:pt idx="5">
                  <c:v>63</c:v>
                </c:pt>
                <c:pt idx="6">
                  <c:v>65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'STUDENT RANK'!$F$1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'STUDENT RANK'!$B$2:$C$11</c:f>
              <c:multiLvlStrCache>
                <c:ptCount val="10"/>
                <c:lvl>
                  <c:pt idx="0">
                    <c:v>H</c:v>
                  </c:pt>
                  <c:pt idx="1">
                    <c:v>K</c:v>
                  </c:pt>
                  <c:pt idx="2">
                    <c:v>H</c:v>
                  </c:pt>
                  <c:pt idx="3">
                    <c:v>K</c:v>
                  </c:pt>
                  <c:pt idx="4">
                    <c:v>H</c:v>
                  </c:pt>
                  <c:pt idx="5">
                    <c:v>K</c:v>
                  </c:pt>
                  <c:pt idx="6">
                    <c:v>H</c:v>
                  </c:pt>
                  <c:pt idx="7">
                    <c:v>K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Barasa</c:v>
                  </c:pt>
                  <c:pt idx="1">
                    <c:v>Ambayo</c:v>
                  </c:pt>
                  <c:pt idx="2">
                    <c:v>Kamau</c:v>
                  </c:pt>
                  <c:pt idx="3">
                    <c:v>Kirui</c:v>
                  </c:pt>
                  <c:pt idx="4">
                    <c:v>Kerubo</c:v>
                  </c:pt>
                  <c:pt idx="5">
                    <c:v>Akinyi</c:v>
                  </c:pt>
                  <c:pt idx="6">
                    <c:v>Ndida</c:v>
                  </c:pt>
                  <c:pt idx="7">
                    <c:v>Zeinabu</c:v>
                  </c:pt>
                  <c:pt idx="8">
                    <c:v>Muli</c:v>
                  </c:pt>
                  <c:pt idx="9">
                    <c:v>Tamoh</c:v>
                  </c:pt>
                </c:lvl>
              </c:multiLvlStrCache>
            </c:multiLvlStrRef>
          </c:cat>
          <c:val>
            <c:numRef>
              <c:f>'STUDENT RANK'!$F$2:$F$11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52</c:v>
                </c:pt>
                <c:pt idx="5">
                  <c:v>54</c:v>
                </c:pt>
                <c:pt idx="6">
                  <c:v>56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</c:ser>
        <c:ser>
          <c:idx val="3"/>
          <c:order val="3"/>
          <c:tx>
            <c:strRef>
              <c:f>'STUDENT RANK'!$G$1</c:f>
              <c:strCache>
                <c:ptCount val="1"/>
                <c:pt idx="0">
                  <c:v>Student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'STUDENT RANK'!$B$2:$C$11</c:f>
              <c:multiLvlStrCache>
                <c:ptCount val="10"/>
                <c:lvl>
                  <c:pt idx="0">
                    <c:v>H</c:v>
                  </c:pt>
                  <c:pt idx="1">
                    <c:v>K</c:v>
                  </c:pt>
                  <c:pt idx="2">
                    <c:v>H</c:v>
                  </c:pt>
                  <c:pt idx="3">
                    <c:v>K</c:v>
                  </c:pt>
                  <c:pt idx="4">
                    <c:v>H</c:v>
                  </c:pt>
                  <c:pt idx="5">
                    <c:v>K</c:v>
                  </c:pt>
                  <c:pt idx="6">
                    <c:v>H</c:v>
                  </c:pt>
                  <c:pt idx="7">
                    <c:v>K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Barasa</c:v>
                  </c:pt>
                  <c:pt idx="1">
                    <c:v>Ambayo</c:v>
                  </c:pt>
                  <c:pt idx="2">
                    <c:v>Kamau</c:v>
                  </c:pt>
                  <c:pt idx="3">
                    <c:v>Kirui</c:v>
                  </c:pt>
                  <c:pt idx="4">
                    <c:v>Kerubo</c:v>
                  </c:pt>
                  <c:pt idx="5">
                    <c:v>Akinyi</c:v>
                  </c:pt>
                  <c:pt idx="6">
                    <c:v>Ndida</c:v>
                  </c:pt>
                  <c:pt idx="7">
                    <c:v>Zeinabu</c:v>
                  </c:pt>
                  <c:pt idx="8">
                    <c:v>Muli</c:v>
                  </c:pt>
                  <c:pt idx="9">
                    <c:v>Tamoh</c:v>
                  </c:pt>
                </c:lvl>
              </c:multiLvlStrCache>
            </c:multiLvlStrRef>
          </c:cat>
          <c:val>
            <c:numRef>
              <c:f>'STUDENT RANK'!$G$2:$G$11</c:f>
              <c:numCache>
                <c:formatCode>0.00</c:formatCode>
                <c:ptCount val="10"/>
                <c:pt idx="0">
                  <c:v>39.333333333333336</c:v>
                </c:pt>
                <c:pt idx="1">
                  <c:v>55.666666666666664</c:v>
                </c:pt>
                <c:pt idx="2">
                  <c:v>41.333333333333336</c:v>
                </c:pt>
                <c:pt idx="3">
                  <c:v>49.333333333333336</c:v>
                </c:pt>
                <c:pt idx="4">
                  <c:v>51.666666666666664</c:v>
                </c:pt>
                <c:pt idx="5">
                  <c:v>47.333333333333336</c:v>
                </c:pt>
                <c:pt idx="6">
                  <c:v>55.333333333333336</c:v>
                </c:pt>
                <c:pt idx="7">
                  <c:v>56.333333333333336</c:v>
                </c:pt>
                <c:pt idx="8">
                  <c:v>50.333333333333336</c:v>
                </c:pt>
                <c:pt idx="9">
                  <c:v>61</c:v>
                </c:pt>
              </c:numCache>
            </c:numRef>
          </c:val>
        </c:ser>
        <c:ser>
          <c:idx val="4"/>
          <c:order val="4"/>
          <c:tx>
            <c:strRef>
              <c:f>'STUDENT RANK'!$H$1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'STUDENT RANK'!$B$2:$C$11</c:f>
              <c:multiLvlStrCache>
                <c:ptCount val="10"/>
                <c:lvl>
                  <c:pt idx="0">
                    <c:v>H</c:v>
                  </c:pt>
                  <c:pt idx="1">
                    <c:v>K</c:v>
                  </c:pt>
                  <c:pt idx="2">
                    <c:v>H</c:v>
                  </c:pt>
                  <c:pt idx="3">
                    <c:v>K</c:v>
                  </c:pt>
                  <c:pt idx="4">
                    <c:v>H</c:v>
                  </c:pt>
                  <c:pt idx="5">
                    <c:v>K</c:v>
                  </c:pt>
                  <c:pt idx="6">
                    <c:v>H</c:v>
                  </c:pt>
                  <c:pt idx="7">
                    <c:v>K</c:v>
                  </c:pt>
                  <c:pt idx="8">
                    <c:v>H</c:v>
                  </c:pt>
                  <c:pt idx="9">
                    <c:v>H</c:v>
                  </c:pt>
                </c:lvl>
                <c:lvl>
                  <c:pt idx="0">
                    <c:v>Barasa</c:v>
                  </c:pt>
                  <c:pt idx="1">
                    <c:v>Ambayo</c:v>
                  </c:pt>
                  <c:pt idx="2">
                    <c:v>Kamau</c:v>
                  </c:pt>
                  <c:pt idx="3">
                    <c:v>Kirui</c:v>
                  </c:pt>
                  <c:pt idx="4">
                    <c:v>Kerubo</c:v>
                  </c:pt>
                  <c:pt idx="5">
                    <c:v>Akinyi</c:v>
                  </c:pt>
                  <c:pt idx="6">
                    <c:v>Ndida</c:v>
                  </c:pt>
                  <c:pt idx="7">
                    <c:v>Zeinabu</c:v>
                  </c:pt>
                  <c:pt idx="8">
                    <c:v>Muli</c:v>
                  </c:pt>
                  <c:pt idx="9">
                    <c:v>Tamoh</c:v>
                  </c:pt>
                </c:lvl>
              </c:multiLvlStrCache>
            </c:multiLvlStrRef>
          </c:cat>
          <c:val>
            <c:numRef>
              <c:f>'STUDENT RANK'!$H$2:$H$11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50"/>
        <c:axId val="439307168"/>
        <c:axId val="439308256"/>
      </c:barChart>
      <c:catAx>
        <c:axId val="43930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8256"/>
        <c:crosses val="autoZero"/>
        <c:auto val="1"/>
        <c:lblAlgn val="ctr"/>
        <c:lblOffset val="100"/>
        <c:noMultiLvlLbl val="0"/>
      </c:catAx>
      <c:valAx>
        <c:axId val="4393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156210</xdr:rowOff>
    </xdr:from>
    <xdr:to>
      <xdr:col>13</xdr:col>
      <xdr:colOff>381000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422910</xdr:rowOff>
    </xdr:from>
    <xdr:to>
      <xdr:col>12</xdr:col>
      <xdr:colOff>499110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262890</xdr:rowOff>
    </xdr:from>
    <xdr:to>
      <xdr:col>14</xdr:col>
      <xdr:colOff>110490</xdr:colOff>
      <xdr:row>18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11</xdr:row>
      <xdr:rowOff>57150</xdr:rowOff>
    </xdr:from>
    <xdr:to>
      <xdr:col>7</xdr:col>
      <xdr:colOff>666750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16</xdr:row>
      <xdr:rowOff>72390</xdr:rowOff>
    </xdr:from>
    <xdr:to>
      <xdr:col>6</xdr:col>
      <xdr:colOff>895350</xdr:colOff>
      <xdr:row>31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1565910</xdr:colOff>
      <xdr:row>7</xdr:row>
      <xdr:rowOff>140970</xdr:rowOff>
    </xdr:from>
    <xdr:to>
      <xdr:col>5</xdr:col>
      <xdr:colOff>11430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7</xdr:row>
      <xdr:rowOff>160020</xdr:rowOff>
    </xdr:from>
    <xdr:to>
      <xdr:col>5</xdr:col>
      <xdr:colOff>1215390</xdr:colOff>
      <xdr:row>22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16</xdr:row>
      <xdr:rowOff>34290</xdr:rowOff>
    </xdr:from>
    <xdr:to>
      <xdr:col>11</xdr:col>
      <xdr:colOff>34290</xdr:colOff>
      <xdr:row>48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13" totalsRowShown="0" headerRowDxfId="60" headerRowCellStyle="Comma">
  <autoFilter ref="A2:E13"/>
  <tableColumns count="5">
    <tableColumn id="1" name="Car Type "/>
    <tableColumn id="2" name="Vehicle"/>
    <tableColumn id="3" name="Car Price (Ksh)   " dataDxfId="59" dataCellStyle="Comma"/>
    <tableColumn id="4" name="Amount Paid (Ksh) " dataDxfId="58" dataCellStyle="Comma"/>
    <tableColumn id="5" name="Balance (Ksh)" dataDxfId="57">
      <calculatedColumnFormula>C3-D3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I10" totalsRowShown="0" headerRowDxfId="56" dataDxfId="54" headerRowBorderDxfId="55" tableBorderDxfId="53" totalsRowBorderDxfId="52">
  <autoFilter ref="A3:I10"/>
  <tableColumns count="9">
    <tableColumn id="1" name="Item Num" dataDxfId="51"/>
    <tableColumn id="2" name="Description" dataDxfId="50"/>
    <tableColumn id="3" name="Quantity" dataDxfId="49"/>
    <tableColumn id="4" name="Unt Price" dataDxfId="48"/>
    <tableColumn id="5" name="Types" dataDxfId="47"/>
    <tableColumn id="6" name=" Price Increase" dataDxfId="46"/>
    <tableColumn id="7" name="Sales Price" dataDxfId="45">
      <calculatedColumnFormula>Table4[[#This Row],[Unt Price]]*Table4[[#This Row],[ Price Increase]]+Table4[[#This Row],[Unt Price]]</calculatedColumnFormula>
    </tableColumn>
    <tableColumn id="8" name="Warranty" dataDxfId="44">
      <calculatedColumnFormula>IF(Table4[[#This Row],[Unt Price]]&gt;10,"YES","NO")</calculatedColumnFormula>
    </tableColumn>
    <tableColumn id="9" name="Total Price" dataDxfId="43">
      <calculatedColumnFormula>Table4[[#This Row],[Quantity]]*Table4[[#This Row],[Sales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2:H15" totalsRowShown="0" headerRowDxfId="39" dataDxfId="37" headerRowBorderDxfId="38" tableBorderDxfId="36" totalsRowBorderDxfId="35">
  <autoFilter ref="A2:H15"/>
  <tableColumns count="8">
    <tableColumn id="1" name="Student Name" dataDxfId="34"/>
    <tableColumn id="2" name="Admission Number" dataDxfId="33"/>
    <tableColumn id="3" name="Midterm 1 (25%)" dataDxfId="32"/>
    <tableColumn id="4" name="Midterm 2(29%)" dataDxfId="31"/>
    <tableColumn id="5" name="Project (10%)" dataDxfId="30"/>
    <tableColumn id="6" name="Final (40%)" dataDxfId="29"/>
    <tableColumn id="7" name="Grade (100%)" dataDxfId="28">
      <calculatedColumnFormula>SUM(Table8[[#This Row],[Midterm 1 (25%)]:[Final (40%)]])</calculatedColumnFormula>
    </tableColumn>
    <tableColumn id="8" name="Status" dataDxfId="27">
      <calculatedColumnFormula>IF(Table8[[#This Row],[Grade (100%)]]&gt;=80,"Distinct","Fulfilled")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2:G7" totalsRowShown="0" headerRowDxfId="26" dataDxfId="24" headerRowBorderDxfId="25" tableBorderDxfId="23" totalsRowBorderDxfId="22">
  <autoFilter ref="A2:G7"/>
  <tableColumns count="7">
    <tableColumn id="1" name="TYPE OF JUICE" dataDxfId="21"/>
    <tableColumn id="2" name="SUPPLIERS NAME" dataDxfId="20"/>
    <tableColumn id="3" name="NUMBER OF BOTTLES" dataDxfId="19" dataCellStyle="Comma"/>
    <tableColumn id="4" name="BUYING PRICE" dataDxfId="18"/>
    <tableColumn id="5" name="NO. OF BOTTLES SOLD" dataDxfId="17"/>
    <tableColumn id="6" name="SELLING PRICE" dataDxfId="16">
      <calculatedColumnFormula>120%*Table11[[#This Row],[BUYING PRICE]]</calculatedColumnFormula>
    </tableColumn>
    <tableColumn id="7" name="THE VALUE OF JUICE NOT SOLD" dataDxfId="15" dataCellStyle="Comma">
      <calculatedColumnFormula>Table11[[#This Row],[BUYING PRICE]]*Table11[[#This Row],[SELLING PRICE]]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2:F7" totalsRowShown="0" headerRowDxfId="14">
  <autoFilter ref="A2:F7"/>
  <tableColumns count="6">
    <tableColumn id="1" name="Customers"/>
    <tableColumn id="2" name="Items Bought"/>
    <tableColumn id="3" name="Price" dataDxfId="13" dataCellStyle="Comma"/>
    <tableColumn id="4" name="Quantity Bought" dataDxfId="12" dataCellStyle="Comma"/>
    <tableColumn id="5" name="Total Cost " dataDxfId="11" dataCellStyle="Currency">
      <calculatedColumnFormula>C3*D3</calculatedColumnFormula>
    </tableColumn>
    <tableColumn id="6" name="New Cost" dataDxfId="10" dataCellStyle="Comma">
      <calculatedColumnFormula>90%*Table12[[#This Row],[Total Cost 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2:G10" totalsRowShown="0" headerRowDxfId="9" dataDxfId="8" dataCellStyle="Comma">
  <autoFilter ref="A2:G10"/>
  <tableColumns count="7">
    <tableColumn id="1" name="Driver Name"/>
    <tableColumn id="2" name="Car No."/>
    <tableColumn id="3" name="Qtr1" dataDxfId="7" dataCellStyle="Comma"/>
    <tableColumn id="4" name="Qtr2" dataDxfId="6" dataCellStyle="Comma"/>
    <tableColumn id="5" name="Qtr3" dataDxfId="5" dataCellStyle="Comma"/>
    <tableColumn id="6" name="Grand Total" dataDxfId="4" dataCellStyle="Comma">
      <calculatedColumnFormula>SUM(Table13[[#This Row],[Qtr1]:[Qtr3]])</calculatedColumnFormula>
    </tableColumn>
    <tableColumn id="7" name="Commission" dataDxfId="3">
      <calculatedColumnFormula>Table13[[#This Row],[Grand Total]]*10%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2:D12" totalsRowShown="0">
  <autoFilter ref="A2:D12"/>
  <tableColumns count="4">
    <tableColumn id="1" name="Members"/>
    <tableColumn id="2" name="Number of months contributed"/>
    <tableColumn id="3" name="Amount Contributed (ksh)" dataDxfId="2"/>
    <tableColumn id="4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H11" totalsRowShown="0" headerRowDxfId="1">
  <autoFilter ref="A1:H11"/>
  <tableColumns count="8">
    <tableColumn id="1" name="Adm. No."/>
    <tableColumn id="2" name="Name"/>
    <tableColumn id="3" name="Stream"/>
    <tableColumn id="4" name="Business Studies"/>
    <tableColumn id="5" name="English"/>
    <tableColumn id="6" name="Maths"/>
    <tableColumn id="7" name="Student Mean" dataDxfId="0">
      <calculatedColumnFormula>AVERAGE(Table15[[#This Row],[Business Studies]:[Maths]])</calculatedColumnFormula>
    </tableColumn>
    <tableColumn id="8" name="Rank">
      <calculatedColumnFormula>RANK(Table15[[#This Row],[Student Mean]],$G$2:$G$11)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9" sqref="E9"/>
    </sheetView>
  </sheetViews>
  <sheetFormatPr defaultRowHeight="14.4" x14ac:dyDescent="0.55000000000000004"/>
  <cols>
    <col min="1" max="1" width="8.83984375" style="1"/>
    <col min="2" max="2" width="16.89453125" style="1" customWidth="1"/>
    <col min="3" max="3" width="13.3671875" style="1" customWidth="1"/>
    <col min="4" max="4" width="17.68359375" style="1" customWidth="1"/>
    <col min="5" max="5" width="17.05078125" style="1" customWidth="1"/>
    <col min="6" max="6" width="10.7890625" style="1" bestFit="1" customWidth="1"/>
    <col min="7" max="16384" width="8.83984375" style="1"/>
  </cols>
  <sheetData>
    <row r="1" spans="1:6" x14ac:dyDescent="0.55000000000000004">
      <c r="A1" s="68" t="s">
        <v>0</v>
      </c>
      <c r="B1" s="68"/>
      <c r="C1" s="68"/>
      <c r="D1" s="68"/>
      <c r="E1" s="68"/>
      <c r="F1" s="68"/>
    </row>
    <row r="2" spans="1:6" s="4" customFormat="1" x14ac:dyDescent="0.55000000000000004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</row>
    <row r="3" spans="1:6" x14ac:dyDescent="0.55000000000000004">
      <c r="A3" s="8">
        <v>111</v>
      </c>
      <c r="B3" s="8" t="s">
        <v>7</v>
      </c>
      <c r="C3" s="8" t="s">
        <v>12</v>
      </c>
      <c r="D3" s="8" t="s">
        <v>17</v>
      </c>
      <c r="E3" s="9">
        <v>43353</v>
      </c>
      <c r="F3" s="10">
        <v>19000</v>
      </c>
    </row>
    <row r="4" spans="1:6" x14ac:dyDescent="0.55000000000000004">
      <c r="A4" s="8">
        <v>112</v>
      </c>
      <c r="B4" s="8" t="s">
        <v>8</v>
      </c>
      <c r="C4" s="8" t="s">
        <v>13</v>
      </c>
      <c r="D4" s="8" t="s">
        <v>18</v>
      </c>
      <c r="E4" s="9">
        <v>40943</v>
      </c>
      <c r="F4" s="10">
        <v>24200</v>
      </c>
    </row>
    <row r="5" spans="1:6" x14ac:dyDescent="0.55000000000000004">
      <c r="A5" s="8">
        <v>113</v>
      </c>
      <c r="B5" s="8" t="s">
        <v>9</v>
      </c>
      <c r="C5" s="8" t="s">
        <v>14</v>
      </c>
      <c r="D5" s="8" t="s">
        <v>17</v>
      </c>
      <c r="E5" s="9">
        <v>44598</v>
      </c>
      <c r="F5" s="10">
        <v>46000</v>
      </c>
    </row>
    <row r="6" spans="1:6" x14ac:dyDescent="0.55000000000000004">
      <c r="A6" s="8">
        <v>114</v>
      </c>
      <c r="B6" s="8" t="s">
        <v>10</v>
      </c>
      <c r="C6" s="8" t="s">
        <v>15</v>
      </c>
      <c r="D6" s="8" t="s">
        <v>17</v>
      </c>
      <c r="E6" s="9">
        <v>44712</v>
      </c>
      <c r="F6" s="10">
        <v>45000</v>
      </c>
    </row>
    <row r="7" spans="1:6" x14ac:dyDescent="0.55000000000000004">
      <c r="A7" s="8">
        <v>115</v>
      </c>
      <c r="B7" s="8" t="s">
        <v>11</v>
      </c>
      <c r="C7" s="8" t="s">
        <v>16</v>
      </c>
      <c r="D7" s="8" t="s">
        <v>18</v>
      </c>
      <c r="E7" s="9">
        <v>41889</v>
      </c>
      <c r="F7" s="10">
        <v>8500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4" workbookViewId="0">
      <selection sqref="A1:H15"/>
    </sheetView>
  </sheetViews>
  <sheetFormatPr defaultRowHeight="14.4" x14ac:dyDescent="0.55000000000000004"/>
  <cols>
    <col min="1" max="6" width="15.578125" customWidth="1"/>
    <col min="7" max="7" width="16.41796875" customWidth="1"/>
    <col min="8" max="8" width="15.578125" customWidth="1"/>
  </cols>
  <sheetData>
    <row r="1" spans="1:8" s="66" customFormat="1" ht="28.8" x14ac:dyDescent="0.55000000000000004">
      <c r="A1" s="3" t="s">
        <v>175</v>
      </c>
      <c r="B1" s="3" t="s">
        <v>176</v>
      </c>
      <c r="C1" s="3" t="s">
        <v>177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</row>
    <row r="2" spans="1:8" x14ac:dyDescent="0.55000000000000004">
      <c r="A2" t="s">
        <v>183</v>
      </c>
      <c r="B2" t="s">
        <v>193</v>
      </c>
      <c r="C2" t="s">
        <v>203</v>
      </c>
      <c r="D2">
        <v>36</v>
      </c>
      <c r="E2">
        <v>56</v>
      </c>
      <c r="F2">
        <v>26</v>
      </c>
      <c r="G2" s="67">
        <f>AVERAGE(Table15[[#This Row],[Business Studies]:[Maths]])</f>
        <v>39.333333333333336</v>
      </c>
      <c r="H2">
        <f>RANK(Table15[[#This Row],[Student Mean]],$G$2:$G$11)</f>
        <v>10</v>
      </c>
    </row>
    <row r="3" spans="1:8" x14ac:dyDescent="0.55000000000000004">
      <c r="A3" t="s">
        <v>184</v>
      </c>
      <c r="B3" t="s">
        <v>194</v>
      </c>
      <c r="C3" t="s">
        <v>72</v>
      </c>
      <c r="D3">
        <v>90</v>
      </c>
      <c r="E3">
        <v>54</v>
      </c>
      <c r="F3">
        <v>23</v>
      </c>
      <c r="G3" s="67">
        <f>AVERAGE(Table15[[#This Row],[Business Studies]:[Maths]])</f>
        <v>55.666666666666664</v>
      </c>
      <c r="H3">
        <f>RANK(Table15[[#This Row],[Student Mean]],$G$2:$G$11)</f>
        <v>3</v>
      </c>
    </row>
    <row r="4" spans="1:8" x14ac:dyDescent="0.55000000000000004">
      <c r="A4" t="s">
        <v>185</v>
      </c>
      <c r="B4" t="s">
        <v>195</v>
      </c>
      <c r="C4" t="s">
        <v>203</v>
      </c>
      <c r="D4">
        <v>54</v>
      </c>
      <c r="E4">
        <v>45</v>
      </c>
      <c r="F4">
        <v>25</v>
      </c>
      <c r="G4" s="67">
        <f>AVERAGE(Table15[[#This Row],[Business Studies]:[Maths]])</f>
        <v>41.333333333333336</v>
      </c>
      <c r="H4">
        <f>RANK(Table15[[#This Row],[Student Mean]],$G$2:$G$11)</f>
        <v>9</v>
      </c>
    </row>
    <row r="5" spans="1:8" x14ac:dyDescent="0.55000000000000004">
      <c r="A5" t="s">
        <v>186</v>
      </c>
      <c r="B5" t="s">
        <v>196</v>
      </c>
      <c r="C5" t="s">
        <v>72</v>
      </c>
      <c r="D5">
        <v>78</v>
      </c>
      <c r="E5">
        <v>46</v>
      </c>
      <c r="F5">
        <v>24</v>
      </c>
      <c r="G5" s="67">
        <f>AVERAGE(Table15[[#This Row],[Business Studies]:[Maths]])</f>
        <v>49.333333333333336</v>
      </c>
      <c r="H5">
        <f>RANK(Table15[[#This Row],[Student Mean]],$G$2:$G$11)</f>
        <v>7</v>
      </c>
    </row>
    <row r="6" spans="1:8" x14ac:dyDescent="0.55000000000000004">
      <c r="A6" t="s">
        <v>187</v>
      </c>
      <c r="B6" t="s">
        <v>197</v>
      </c>
      <c r="C6" t="s">
        <v>203</v>
      </c>
      <c r="D6">
        <v>68</v>
      </c>
      <c r="E6">
        <v>35</v>
      </c>
      <c r="F6">
        <v>52</v>
      </c>
      <c r="G6" s="67">
        <f>AVERAGE(Table15[[#This Row],[Business Studies]:[Maths]])</f>
        <v>51.666666666666664</v>
      </c>
      <c r="H6">
        <f>RANK(Table15[[#This Row],[Student Mean]],$G$2:$G$11)</f>
        <v>5</v>
      </c>
    </row>
    <row r="7" spans="1:8" x14ac:dyDescent="0.55000000000000004">
      <c r="A7" t="s">
        <v>188</v>
      </c>
      <c r="B7" t="s">
        <v>198</v>
      </c>
      <c r="C7" t="s">
        <v>72</v>
      </c>
      <c r="D7">
        <v>25</v>
      </c>
      <c r="E7">
        <v>63</v>
      </c>
      <c r="F7">
        <v>54</v>
      </c>
      <c r="G7" s="67">
        <f>AVERAGE(Table15[[#This Row],[Business Studies]:[Maths]])</f>
        <v>47.333333333333336</v>
      </c>
      <c r="H7">
        <f>RANK(Table15[[#This Row],[Student Mean]],$G$2:$G$11)</f>
        <v>8</v>
      </c>
    </row>
    <row r="8" spans="1:8" x14ac:dyDescent="0.55000000000000004">
      <c r="A8" t="s">
        <v>189</v>
      </c>
      <c r="B8" t="s">
        <v>199</v>
      </c>
      <c r="C8" t="s">
        <v>203</v>
      </c>
      <c r="D8">
        <v>45</v>
      </c>
      <c r="E8">
        <v>65</v>
      </c>
      <c r="F8">
        <v>56</v>
      </c>
      <c r="G8" s="67">
        <f>AVERAGE(Table15[[#This Row],[Business Studies]:[Maths]])</f>
        <v>55.333333333333336</v>
      </c>
      <c r="H8">
        <f>RANK(Table15[[#This Row],[Student Mean]],$G$2:$G$11)</f>
        <v>4</v>
      </c>
    </row>
    <row r="9" spans="1:8" x14ac:dyDescent="0.55000000000000004">
      <c r="A9" t="s">
        <v>190</v>
      </c>
      <c r="B9" t="s">
        <v>200</v>
      </c>
      <c r="C9" t="s">
        <v>72</v>
      </c>
      <c r="D9">
        <v>65</v>
      </c>
      <c r="E9">
        <v>53</v>
      </c>
      <c r="F9">
        <v>51</v>
      </c>
      <c r="G9" s="67">
        <f>AVERAGE(Table15[[#This Row],[Business Studies]:[Maths]])</f>
        <v>56.333333333333336</v>
      </c>
      <c r="H9">
        <f>RANK(Table15[[#This Row],[Student Mean]],$G$2:$G$11)</f>
        <v>2</v>
      </c>
    </row>
    <row r="10" spans="1:8" x14ac:dyDescent="0.55000000000000004">
      <c r="A10" t="s">
        <v>191</v>
      </c>
      <c r="B10" t="s">
        <v>201</v>
      </c>
      <c r="C10" t="s">
        <v>203</v>
      </c>
      <c r="D10">
        <v>45</v>
      </c>
      <c r="E10">
        <v>54</v>
      </c>
      <c r="F10">
        <v>52</v>
      </c>
      <c r="G10" s="67">
        <f>AVERAGE(Table15[[#This Row],[Business Studies]:[Maths]])</f>
        <v>50.333333333333336</v>
      </c>
      <c r="H10">
        <f>RANK(Table15[[#This Row],[Student Mean]],$G$2:$G$11)</f>
        <v>6</v>
      </c>
    </row>
    <row r="11" spans="1:8" x14ac:dyDescent="0.55000000000000004">
      <c r="A11" t="s">
        <v>192</v>
      </c>
      <c r="B11" t="s">
        <v>202</v>
      </c>
      <c r="C11" t="s">
        <v>203</v>
      </c>
      <c r="D11">
        <v>78</v>
      </c>
      <c r="E11">
        <v>52</v>
      </c>
      <c r="F11">
        <v>53</v>
      </c>
      <c r="G11" s="67">
        <f>AVERAGE(Table15[[#This Row],[Business Studies]:[Maths]])</f>
        <v>61</v>
      </c>
      <c r="H11">
        <f>RANK(Table15[[#This Row],[Student Mean]],$G$2:$G$11)</f>
        <v>1</v>
      </c>
    </row>
    <row r="13" spans="1:8" x14ac:dyDescent="0.55000000000000004">
      <c r="A13" s="18"/>
      <c r="B13" s="18" t="s">
        <v>204</v>
      </c>
      <c r="C13" s="18"/>
      <c r="D13" s="18">
        <f>SUM(Table15[Business Studies])</f>
        <v>584</v>
      </c>
      <c r="E13" s="18">
        <f>SUM(Table15[English])</f>
        <v>523</v>
      </c>
      <c r="F13" s="18">
        <f>SUM(Table15[Maths])</f>
        <v>416</v>
      </c>
    </row>
    <row r="14" spans="1:8" ht="28.8" x14ac:dyDescent="0.55000000000000004">
      <c r="A14" s="18"/>
      <c r="B14" s="17" t="s">
        <v>205</v>
      </c>
      <c r="C14" s="18"/>
      <c r="D14" s="18">
        <f>SUM(D2,D4,D6,D8,D10,D11)</f>
        <v>326</v>
      </c>
      <c r="E14" s="18">
        <f>SUM(E2,E4,E6,E8,E10,E11)</f>
        <v>307</v>
      </c>
      <c r="F14" s="18">
        <f t="shared" ref="F14" si="0">SUM(F2,F4,F6,F8,F10,F11)</f>
        <v>264</v>
      </c>
    </row>
    <row r="15" spans="1:8" ht="28.8" x14ac:dyDescent="0.55000000000000004">
      <c r="A15" s="18"/>
      <c r="B15" s="17" t="s">
        <v>206</v>
      </c>
      <c r="C15" s="18"/>
      <c r="D15" s="18">
        <f>SUM(D3,D5,D7,D9)</f>
        <v>258</v>
      </c>
      <c r="E15" s="18">
        <f t="shared" ref="E15:F15" si="1">SUM(E3,E5,E7,E9)</f>
        <v>216</v>
      </c>
      <c r="F15" s="18">
        <f t="shared" si="1"/>
        <v>152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2" workbookViewId="0">
      <selection activeCell="A2" sqref="A2:C10"/>
    </sheetView>
  </sheetViews>
  <sheetFormatPr defaultRowHeight="14.4" x14ac:dyDescent="0.55000000000000004"/>
  <cols>
    <col min="1" max="1" width="17.3125" customWidth="1"/>
    <col min="2" max="2" width="10.68359375" customWidth="1"/>
    <col min="3" max="3" width="19.9453125" customWidth="1"/>
    <col min="4" max="4" width="8.83984375" customWidth="1"/>
  </cols>
  <sheetData>
    <row r="1" spans="1:3" ht="35.700000000000003" x14ac:dyDescent="1.3">
      <c r="A1" s="69" t="s">
        <v>29</v>
      </c>
      <c r="B1" s="69"/>
      <c r="C1" s="69"/>
    </row>
    <row r="2" spans="1:3" s="2" customFormat="1" x14ac:dyDescent="0.55000000000000004">
      <c r="A2" s="11" t="s">
        <v>20</v>
      </c>
      <c r="B2" s="11" t="s">
        <v>19</v>
      </c>
      <c r="C2" s="11" t="s">
        <v>21</v>
      </c>
    </row>
    <row r="3" spans="1:3" x14ac:dyDescent="0.55000000000000004">
      <c r="A3" s="12" t="s">
        <v>22</v>
      </c>
      <c r="B3" s="12">
        <v>260</v>
      </c>
      <c r="C3" s="12">
        <f>B3/B10*100</f>
        <v>9.6474953617810755</v>
      </c>
    </row>
    <row r="4" spans="1:3" x14ac:dyDescent="0.55000000000000004">
      <c r="A4" s="12" t="s">
        <v>23</v>
      </c>
      <c r="B4" s="12">
        <v>655</v>
      </c>
      <c r="C4" s="12">
        <f>B4/B10*100</f>
        <v>24.304267161410017</v>
      </c>
    </row>
    <row r="5" spans="1:3" x14ac:dyDescent="0.55000000000000004">
      <c r="A5" s="12" t="s">
        <v>24</v>
      </c>
      <c r="B5" s="12">
        <v>490</v>
      </c>
      <c r="C5" s="12">
        <f>B5/B10*100</f>
        <v>18.181818181818183</v>
      </c>
    </row>
    <row r="6" spans="1:3" x14ac:dyDescent="0.55000000000000004">
      <c r="A6" s="12" t="s">
        <v>25</v>
      </c>
      <c r="B6" s="12">
        <v>300</v>
      </c>
      <c r="C6" s="12">
        <f>B6/B10*100</f>
        <v>11.131725417439704</v>
      </c>
    </row>
    <row r="7" spans="1:3" x14ac:dyDescent="0.55000000000000004">
      <c r="A7" s="12" t="s">
        <v>26</v>
      </c>
      <c r="B7" s="12">
        <v>590</v>
      </c>
      <c r="C7" s="12">
        <f>B7/B10*100</f>
        <v>21.89239332096475</v>
      </c>
    </row>
    <row r="8" spans="1:3" x14ac:dyDescent="0.55000000000000004">
      <c r="A8" s="12" t="s">
        <v>27</v>
      </c>
      <c r="B8" s="12">
        <v>400</v>
      </c>
      <c r="C8" s="12">
        <f>B8/B10*100</f>
        <v>14.842300556586272</v>
      </c>
    </row>
    <row r="9" spans="1:3" x14ac:dyDescent="0.55000000000000004">
      <c r="A9" s="12"/>
      <c r="B9" s="12"/>
      <c r="C9" s="12"/>
    </row>
    <row r="10" spans="1:3" x14ac:dyDescent="0.55000000000000004">
      <c r="A10" s="12" t="s">
        <v>28</v>
      </c>
      <c r="B10" s="12">
        <f>SUM(B3:B8)</f>
        <v>2695</v>
      </c>
      <c r="C10" s="12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9" sqref="D19"/>
    </sheetView>
  </sheetViews>
  <sheetFormatPr defaultRowHeight="14.4" x14ac:dyDescent="0.55000000000000004"/>
  <cols>
    <col min="1" max="1" width="11.62890625" customWidth="1"/>
    <col min="3" max="3" width="16.3125" style="14" customWidth="1"/>
    <col min="4" max="4" width="18.89453125" style="14" customWidth="1"/>
    <col min="5" max="5" width="15.68359375" customWidth="1"/>
  </cols>
  <sheetData>
    <row r="1" spans="1:5" ht="31.5" x14ac:dyDescent="1.25">
      <c r="A1" s="70" t="s">
        <v>45</v>
      </c>
      <c r="B1" s="70"/>
      <c r="C1" s="70"/>
      <c r="D1" s="70"/>
      <c r="E1" s="70"/>
    </row>
    <row r="2" spans="1:5" s="13" customFormat="1" x14ac:dyDescent="0.55000000000000004">
      <c r="A2" s="13" t="s">
        <v>30</v>
      </c>
      <c r="B2" s="13" t="s">
        <v>31</v>
      </c>
      <c r="C2" s="15" t="s">
        <v>33</v>
      </c>
      <c r="D2" s="15" t="s">
        <v>34</v>
      </c>
      <c r="E2" s="13" t="s">
        <v>32</v>
      </c>
    </row>
    <row r="3" spans="1:5" x14ac:dyDescent="0.55000000000000004">
      <c r="A3" t="s">
        <v>35</v>
      </c>
      <c r="B3" t="s">
        <v>40</v>
      </c>
      <c r="C3" s="14">
        <v>1100000</v>
      </c>
      <c r="D3" s="14">
        <v>800000</v>
      </c>
      <c r="E3" s="16">
        <f>C3-D3</f>
        <v>300000</v>
      </c>
    </row>
    <row r="4" spans="1:5" x14ac:dyDescent="0.55000000000000004">
      <c r="A4" t="s">
        <v>36</v>
      </c>
      <c r="B4" t="s">
        <v>41</v>
      </c>
      <c r="C4" s="14">
        <v>2400000</v>
      </c>
      <c r="D4" s="14">
        <v>2000000</v>
      </c>
      <c r="E4" s="16">
        <f t="shared" ref="E4:E13" si="0">C4-D4</f>
        <v>400000</v>
      </c>
    </row>
    <row r="5" spans="1:5" x14ac:dyDescent="0.55000000000000004">
      <c r="A5" t="s">
        <v>37</v>
      </c>
      <c r="B5" t="s">
        <v>16</v>
      </c>
      <c r="C5" s="14">
        <v>800000</v>
      </c>
      <c r="D5" s="14">
        <v>800000</v>
      </c>
      <c r="E5" s="16">
        <f t="shared" si="0"/>
        <v>0</v>
      </c>
    </row>
    <row r="6" spans="1:5" x14ac:dyDescent="0.55000000000000004">
      <c r="A6" t="s">
        <v>38</v>
      </c>
      <c r="B6" t="s">
        <v>42</v>
      </c>
      <c r="C6" s="14">
        <v>1000000</v>
      </c>
      <c r="D6" s="14">
        <v>700000</v>
      </c>
      <c r="E6" s="16">
        <f t="shared" si="0"/>
        <v>300000</v>
      </c>
    </row>
    <row r="7" spans="1:5" x14ac:dyDescent="0.55000000000000004">
      <c r="A7" t="s">
        <v>39</v>
      </c>
      <c r="B7" t="s">
        <v>43</v>
      </c>
      <c r="C7" s="14">
        <v>3000000</v>
      </c>
      <c r="D7" s="14">
        <v>2000000</v>
      </c>
      <c r="E7" s="16">
        <f t="shared" si="0"/>
        <v>1000000</v>
      </c>
    </row>
    <row r="8" spans="1:5" x14ac:dyDescent="0.55000000000000004">
      <c r="A8" t="s">
        <v>38</v>
      </c>
      <c r="B8" t="s">
        <v>16</v>
      </c>
      <c r="C8" s="14">
        <v>1800000</v>
      </c>
      <c r="D8" s="14">
        <v>1600000</v>
      </c>
      <c r="E8" s="16">
        <f t="shared" si="0"/>
        <v>200000</v>
      </c>
    </row>
    <row r="9" spans="1:5" x14ac:dyDescent="0.55000000000000004">
      <c r="A9" t="s">
        <v>36</v>
      </c>
      <c r="B9" t="s">
        <v>44</v>
      </c>
      <c r="C9" s="14">
        <v>7500000</v>
      </c>
      <c r="D9" s="14">
        <v>7500000</v>
      </c>
      <c r="E9" s="16">
        <f t="shared" si="0"/>
        <v>0</v>
      </c>
    </row>
    <row r="10" spans="1:5" x14ac:dyDescent="0.55000000000000004">
      <c r="A10" t="s">
        <v>35</v>
      </c>
      <c r="B10" t="s">
        <v>16</v>
      </c>
      <c r="C10" s="14">
        <v>1800000</v>
      </c>
      <c r="D10" s="14">
        <v>1800000</v>
      </c>
      <c r="E10" s="16">
        <f t="shared" si="0"/>
        <v>0</v>
      </c>
    </row>
    <row r="11" spans="1:5" x14ac:dyDescent="0.55000000000000004">
      <c r="A11" t="s">
        <v>37</v>
      </c>
      <c r="B11" t="s">
        <v>40</v>
      </c>
      <c r="C11" s="14">
        <v>900000</v>
      </c>
      <c r="D11" s="14">
        <v>900000</v>
      </c>
      <c r="E11" s="16">
        <f t="shared" si="0"/>
        <v>0</v>
      </c>
    </row>
    <row r="12" spans="1:5" x14ac:dyDescent="0.55000000000000004">
      <c r="A12" t="s">
        <v>38</v>
      </c>
      <c r="B12" t="s">
        <v>43</v>
      </c>
      <c r="C12" s="14">
        <v>1500000</v>
      </c>
      <c r="D12" s="14">
        <v>1200000</v>
      </c>
      <c r="E12" s="16">
        <f t="shared" si="0"/>
        <v>300000</v>
      </c>
    </row>
    <row r="13" spans="1:5" x14ac:dyDescent="0.55000000000000004">
      <c r="A13" t="s">
        <v>37</v>
      </c>
      <c r="B13" t="s">
        <v>42</v>
      </c>
      <c r="C13" s="14">
        <v>600000</v>
      </c>
      <c r="D13" s="14">
        <v>600000</v>
      </c>
      <c r="E13" s="16">
        <f t="shared" si="0"/>
        <v>0</v>
      </c>
    </row>
  </sheetData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0" sqref="I10"/>
    </sheetView>
  </sheetViews>
  <sheetFormatPr defaultRowHeight="14.4" x14ac:dyDescent="0.55000000000000004"/>
  <cols>
    <col min="1" max="9" width="15.578125" style="1" customWidth="1"/>
    <col min="10" max="16384" width="8.83984375" style="1"/>
  </cols>
  <sheetData>
    <row r="1" spans="1:9" ht="25.8" x14ac:dyDescent="0.95">
      <c r="A1" s="71" t="s">
        <v>46</v>
      </c>
      <c r="B1" s="72"/>
      <c r="C1" s="72"/>
      <c r="D1" s="72"/>
      <c r="E1" s="72"/>
      <c r="F1" s="72"/>
      <c r="G1" s="72"/>
      <c r="H1" s="72"/>
      <c r="I1" s="73"/>
    </row>
    <row r="2" spans="1:9" x14ac:dyDescent="0.55000000000000004">
      <c r="A2" s="74" t="s">
        <v>47</v>
      </c>
      <c r="B2" s="75"/>
      <c r="C2" s="75"/>
      <c r="D2" s="75"/>
      <c r="E2" s="75"/>
      <c r="F2" s="75"/>
      <c r="G2" s="75"/>
      <c r="H2" s="75"/>
      <c r="I2" s="76"/>
    </row>
    <row r="3" spans="1:9" s="3" customFormat="1" ht="28.8" x14ac:dyDescent="0.55000000000000004">
      <c r="A3" s="25" t="s">
        <v>48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6" t="s">
        <v>54</v>
      </c>
      <c r="H3" s="26" t="s">
        <v>55</v>
      </c>
      <c r="I3" s="27" t="s">
        <v>56</v>
      </c>
    </row>
    <row r="4" spans="1:9" x14ac:dyDescent="0.55000000000000004">
      <c r="A4" s="20" t="s">
        <v>57</v>
      </c>
      <c r="B4" s="19" t="s">
        <v>64</v>
      </c>
      <c r="C4" s="19">
        <v>9</v>
      </c>
      <c r="D4" s="19">
        <v>120</v>
      </c>
      <c r="E4" s="19" t="s">
        <v>71</v>
      </c>
      <c r="F4" s="28">
        <v>0.25</v>
      </c>
      <c r="G4" s="19">
        <f>Table4[[#This Row],[Unt Price]]*Table4[[#This Row],[ Price Increase]]+Table4[[#This Row],[Unt Price]]</f>
        <v>150</v>
      </c>
      <c r="H4" s="19" t="str">
        <f>IF(Table4[[#This Row],[Unt Price]]&gt;10,"YES","NO")</f>
        <v>YES</v>
      </c>
      <c r="I4" s="21">
        <f>Table4[[#This Row],[Quantity]]*Table4[[#This Row],[Sales Price]]</f>
        <v>1350</v>
      </c>
    </row>
    <row r="5" spans="1:9" x14ac:dyDescent="0.55000000000000004">
      <c r="A5" s="20" t="s">
        <v>58</v>
      </c>
      <c r="B5" s="19" t="s">
        <v>65</v>
      </c>
      <c r="C5" s="19">
        <v>25</v>
      </c>
      <c r="D5" s="19">
        <v>5</v>
      </c>
      <c r="E5" s="19" t="s">
        <v>74</v>
      </c>
      <c r="F5" s="28">
        <v>0.2</v>
      </c>
      <c r="G5" s="19">
        <f>Table4[[#This Row],[Unt Price]]*Table4[[#This Row],[ Price Increase]]+Table4[[#This Row],[Unt Price]]</f>
        <v>6</v>
      </c>
      <c r="H5" s="19" t="str">
        <f>IF(Table4[[#This Row],[Unt Price]]&gt;10,"YES","NO")</f>
        <v>NO</v>
      </c>
      <c r="I5" s="21">
        <f>Table4[[#This Row],[Quantity]]*Table4[[#This Row],[Sales Price]]</f>
        <v>150</v>
      </c>
    </row>
    <row r="6" spans="1:9" x14ac:dyDescent="0.55000000000000004">
      <c r="A6" s="20" t="s">
        <v>59</v>
      </c>
      <c r="B6" s="19" t="s">
        <v>66</v>
      </c>
      <c r="C6" s="19">
        <v>5</v>
      </c>
      <c r="D6" s="19">
        <v>90</v>
      </c>
      <c r="E6" s="19" t="s">
        <v>71</v>
      </c>
      <c r="F6" s="28">
        <v>0.25</v>
      </c>
      <c r="G6" s="19">
        <f>Table4[[#This Row],[Unt Price]]*Table4[[#This Row],[ Price Increase]]+Table4[[#This Row],[Unt Price]]</f>
        <v>112.5</v>
      </c>
      <c r="H6" s="19" t="str">
        <f>IF(Table4[[#This Row],[Unt Price]]&gt;10,"YES","NO")</f>
        <v>YES</v>
      </c>
      <c r="I6" s="21">
        <f>Table4[[#This Row],[Quantity]]*Table4[[#This Row],[Sales Price]]</f>
        <v>562.5</v>
      </c>
    </row>
    <row r="7" spans="1:9" x14ac:dyDescent="0.55000000000000004">
      <c r="A7" s="20" t="s">
        <v>60</v>
      </c>
      <c r="B7" s="19" t="s">
        <v>67</v>
      </c>
      <c r="C7" s="19">
        <v>10</v>
      </c>
      <c r="D7" s="19">
        <v>170</v>
      </c>
      <c r="E7" s="19" t="s">
        <v>75</v>
      </c>
      <c r="F7" s="28">
        <v>0.25</v>
      </c>
      <c r="G7" s="19">
        <f>Table4[[#This Row],[Unt Price]]*Table4[[#This Row],[ Price Increase]]+Table4[[#This Row],[Unt Price]]</f>
        <v>212.5</v>
      </c>
      <c r="H7" s="19" t="str">
        <f>IF(Table4[[#This Row],[Unt Price]]&gt;10,"YES","NO")</f>
        <v>YES</v>
      </c>
      <c r="I7" s="21">
        <f>Table4[[#This Row],[Quantity]]*Table4[[#This Row],[Sales Price]]</f>
        <v>2125</v>
      </c>
    </row>
    <row r="8" spans="1:9" x14ac:dyDescent="0.55000000000000004">
      <c r="A8" s="20" t="s">
        <v>61</v>
      </c>
      <c r="B8" s="19" t="s">
        <v>68</v>
      </c>
      <c r="C8" s="19">
        <v>14</v>
      </c>
      <c r="D8" s="19">
        <v>15</v>
      </c>
      <c r="E8" s="19" t="s">
        <v>72</v>
      </c>
      <c r="F8" s="28">
        <v>0.35</v>
      </c>
      <c r="G8" s="19">
        <f>Table4[[#This Row],[Unt Price]]*Table4[[#This Row],[ Price Increase]]+Table4[[#This Row],[Unt Price]]</f>
        <v>20.25</v>
      </c>
      <c r="H8" s="19" t="str">
        <f>IF(Table4[[#This Row],[Unt Price]]&gt;10,"YES","NO")</f>
        <v>YES</v>
      </c>
      <c r="I8" s="21">
        <f>Table4[[#This Row],[Quantity]]*Table4[[#This Row],[Sales Price]]</f>
        <v>283.5</v>
      </c>
    </row>
    <row r="9" spans="1:9" x14ac:dyDescent="0.55000000000000004">
      <c r="A9" s="20" t="s">
        <v>62</v>
      </c>
      <c r="B9" s="19" t="s">
        <v>69</v>
      </c>
      <c r="C9" s="19">
        <v>22</v>
      </c>
      <c r="D9" s="19">
        <v>7</v>
      </c>
      <c r="E9" s="19" t="s">
        <v>73</v>
      </c>
      <c r="F9" s="28">
        <v>0.4</v>
      </c>
      <c r="G9" s="19">
        <f>Table4[[#This Row],[Unt Price]]*Table4[[#This Row],[ Price Increase]]+Table4[[#This Row],[Unt Price]]</f>
        <v>9.8000000000000007</v>
      </c>
      <c r="H9" s="19" t="str">
        <f>IF(Table4[[#This Row],[Unt Price]]&gt;10,"YES","NO")</f>
        <v>NO</v>
      </c>
      <c r="I9" s="21">
        <f>Table4[[#This Row],[Quantity]]*Table4[[#This Row],[Sales Price]]</f>
        <v>215.60000000000002</v>
      </c>
    </row>
    <row r="10" spans="1:9" x14ac:dyDescent="0.55000000000000004">
      <c r="A10" s="22" t="s">
        <v>63</v>
      </c>
      <c r="B10" s="23" t="s">
        <v>70</v>
      </c>
      <c r="C10" s="23">
        <v>3</v>
      </c>
      <c r="D10" s="23">
        <v>8</v>
      </c>
      <c r="E10" s="23" t="s">
        <v>72</v>
      </c>
      <c r="F10" s="29">
        <v>0.35</v>
      </c>
      <c r="G10" s="23">
        <f>Table4[[#This Row],[Unt Price]]*Table4[[#This Row],[ Price Increase]]+Table4[[#This Row],[Unt Price]]</f>
        <v>10.8</v>
      </c>
      <c r="H10" s="23" t="str">
        <f>IF(Table4[[#This Row],[Unt Price]]&gt;10,"YES","NO")</f>
        <v>NO</v>
      </c>
      <c r="I10" s="24">
        <f>Table4[[#This Row],[Quantity]]*Table4[[#This Row],[Sales Price]]</f>
        <v>32.400000000000006</v>
      </c>
    </row>
    <row r="12" spans="1:9" x14ac:dyDescent="0.55000000000000004">
      <c r="B12" s="19" t="s">
        <v>56</v>
      </c>
      <c r="C12" s="19">
        <f>SUM(Table4[Total Price])</f>
        <v>4719</v>
      </c>
    </row>
    <row r="13" spans="1:9" x14ac:dyDescent="0.55000000000000004">
      <c r="B13" s="19" t="s">
        <v>76</v>
      </c>
      <c r="C13" s="19">
        <f>AVERAGE(Table4[Total Price])</f>
        <v>674.14285714285711</v>
      </c>
    </row>
    <row r="14" spans="1:9" x14ac:dyDescent="0.55000000000000004">
      <c r="B14" s="19" t="s">
        <v>77</v>
      </c>
      <c r="C14" s="19">
        <f>MAX(Table4[Total Price])</f>
        <v>2125</v>
      </c>
    </row>
    <row r="15" spans="1:9" x14ac:dyDescent="0.55000000000000004">
      <c r="B15" s="19" t="s">
        <v>78</v>
      </c>
      <c r="C15" s="19">
        <f>MIN(Table4[Total Price])</f>
        <v>32.400000000000006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"/>
    </sheetView>
  </sheetViews>
  <sheetFormatPr defaultRowHeight="14.4" x14ac:dyDescent="0.55000000000000004"/>
  <cols>
    <col min="1" max="1" width="32.578125" customWidth="1"/>
    <col min="2" max="2" width="10.47265625" customWidth="1"/>
    <col min="3" max="3" width="16.20703125" customWidth="1"/>
    <col min="4" max="4" width="15.7890625" customWidth="1"/>
    <col min="5" max="5" width="13.3671875" customWidth="1"/>
    <col min="6" max="6" width="11.47265625" customWidth="1"/>
    <col min="7" max="7" width="13.578125" customWidth="1"/>
    <col min="8" max="8" width="14.26171875" customWidth="1"/>
  </cols>
  <sheetData>
    <row r="1" spans="1:8" ht="23.7" x14ac:dyDescent="0.95">
      <c r="A1" s="77" t="s">
        <v>79</v>
      </c>
      <c r="B1" s="78"/>
      <c r="C1" s="78"/>
      <c r="D1" s="78"/>
      <c r="E1" s="78"/>
      <c r="F1" s="78"/>
      <c r="G1" s="78"/>
      <c r="H1" s="78"/>
    </row>
    <row r="2" spans="1:8" s="2" customFormat="1" ht="28.8" x14ac:dyDescent="0.55000000000000004">
      <c r="A2" s="30" t="s">
        <v>80</v>
      </c>
      <c r="B2" s="31" t="s">
        <v>98</v>
      </c>
      <c r="C2" s="31" t="s">
        <v>92</v>
      </c>
      <c r="D2" s="26" t="s">
        <v>93</v>
      </c>
      <c r="E2" s="31" t="s">
        <v>94</v>
      </c>
      <c r="F2" s="31" t="s">
        <v>95</v>
      </c>
      <c r="G2" s="31" t="s">
        <v>96</v>
      </c>
      <c r="H2" s="31" t="s">
        <v>97</v>
      </c>
    </row>
    <row r="3" spans="1:8" x14ac:dyDescent="0.55000000000000004">
      <c r="A3" s="33" t="s">
        <v>81</v>
      </c>
      <c r="B3" s="32">
        <v>85200</v>
      </c>
      <c r="C3" s="32">
        <v>25</v>
      </c>
      <c r="D3" s="32">
        <v>21</v>
      </c>
      <c r="E3" s="32">
        <v>8</v>
      </c>
      <c r="F3" s="32">
        <v>30</v>
      </c>
      <c r="G3" s="32">
        <f>SUM(Table8[[#This Row],[Midterm 1 (25%)]:[Final (40%)]])</f>
        <v>84</v>
      </c>
      <c r="H3" s="32" t="str">
        <f>IF(Table8[[#This Row],[Grade (100%)]]&gt;=80,"Distinct","Fulfilled")</f>
        <v>Distinct</v>
      </c>
    </row>
    <row r="4" spans="1:8" x14ac:dyDescent="0.55000000000000004">
      <c r="A4" s="33" t="s">
        <v>82</v>
      </c>
      <c r="B4" s="32">
        <v>85201</v>
      </c>
      <c r="C4" s="32">
        <v>10</v>
      </c>
      <c r="D4" s="32">
        <v>20</v>
      </c>
      <c r="E4" s="32">
        <v>7</v>
      </c>
      <c r="F4" s="32">
        <v>36</v>
      </c>
      <c r="G4" s="32">
        <f>SUM(Table8[[#This Row],[Midterm 1 (25%)]:[Final (40%)]])</f>
        <v>73</v>
      </c>
      <c r="H4" s="32" t="str">
        <f>IF(Table8[[#This Row],[Grade (100%)]]&gt;=80,"Distinct","Fulfilled")</f>
        <v>Fulfilled</v>
      </c>
    </row>
    <row r="5" spans="1:8" x14ac:dyDescent="0.55000000000000004">
      <c r="A5" s="33" t="s">
        <v>83</v>
      </c>
      <c r="B5" s="32">
        <v>85202</v>
      </c>
      <c r="C5" s="32">
        <v>18</v>
      </c>
      <c r="D5" s="32">
        <v>16</v>
      </c>
      <c r="E5" s="32">
        <v>6</v>
      </c>
      <c r="F5" s="32">
        <v>17</v>
      </c>
      <c r="G5" s="32">
        <f>SUM(Table8[[#This Row],[Midterm 1 (25%)]:[Final (40%)]])</f>
        <v>57</v>
      </c>
      <c r="H5" s="32" t="str">
        <f>IF(Table8[[#This Row],[Grade (100%)]]&gt;=80,"Distinct","Fulfilled")</f>
        <v>Fulfilled</v>
      </c>
    </row>
    <row r="6" spans="1:8" x14ac:dyDescent="0.55000000000000004">
      <c r="A6" s="33" t="s">
        <v>84</v>
      </c>
      <c r="B6" s="32">
        <v>85203</v>
      </c>
      <c r="C6" s="32">
        <v>19</v>
      </c>
      <c r="D6" s="32">
        <v>15</v>
      </c>
      <c r="E6" s="32">
        <v>5</v>
      </c>
      <c r="F6" s="32">
        <v>27</v>
      </c>
      <c r="G6" s="32">
        <f>SUM(Table8[[#This Row],[Midterm 1 (25%)]:[Final (40%)]])</f>
        <v>66</v>
      </c>
      <c r="H6" s="32" t="str">
        <f>IF(Table8[[#This Row],[Grade (100%)]]&gt;=80,"Distinct","Fulfilled")</f>
        <v>Fulfilled</v>
      </c>
    </row>
    <row r="7" spans="1:8" x14ac:dyDescent="0.55000000000000004">
      <c r="A7" s="33" t="s">
        <v>85</v>
      </c>
      <c r="B7" s="32">
        <v>85204</v>
      </c>
      <c r="C7" s="32">
        <v>20</v>
      </c>
      <c r="D7" s="32">
        <v>18</v>
      </c>
      <c r="E7" s="32">
        <v>9</v>
      </c>
      <c r="F7" s="32">
        <v>38</v>
      </c>
      <c r="G7" s="32">
        <f>SUM(Table8[[#This Row],[Midterm 1 (25%)]:[Final (40%)]])</f>
        <v>85</v>
      </c>
      <c r="H7" s="32" t="str">
        <f>IF(Table8[[#This Row],[Grade (100%)]]&gt;=80,"Distinct","Fulfilled")</f>
        <v>Distinct</v>
      </c>
    </row>
    <row r="8" spans="1:8" x14ac:dyDescent="0.55000000000000004">
      <c r="A8" s="33"/>
      <c r="B8" s="32"/>
      <c r="C8" s="32"/>
      <c r="D8" s="32"/>
      <c r="E8" s="32"/>
      <c r="F8" s="32"/>
      <c r="G8" s="32"/>
      <c r="H8" s="32"/>
    </row>
    <row r="9" spans="1:8" x14ac:dyDescent="0.55000000000000004">
      <c r="A9" s="33" t="s">
        <v>86</v>
      </c>
      <c r="B9" s="32"/>
      <c r="C9" s="32">
        <f>AVERAGE(C3:C7)</f>
        <v>18.399999999999999</v>
      </c>
      <c r="D9" s="32">
        <f t="shared" ref="D9:F9" si="0">AVERAGE(D3:D7)</f>
        <v>18</v>
      </c>
      <c r="E9" s="32">
        <f t="shared" si="0"/>
        <v>7</v>
      </c>
      <c r="F9" s="32">
        <f t="shared" si="0"/>
        <v>29.6</v>
      </c>
      <c r="G9" s="32"/>
      <c r="H9" s="32"/>
    </row>
    <row r="10" spans="1:8" x14ac:dyDescent="0.55000000000000004">
      <c r="A10" s="33" t="s">
        <v>87</v>
      </c>
      <c r="B10" s="32"/>
      <c r="C10" s="32">
        <f>MAX(C3:C7)</f>
        <v>25</v>
      </c>
      <c r="D10" s="32">
        <f t="shared" ref="D10:F10" si="1">MAX(D3:D7)</f>
        <v>21</v>
      </c>
      <c r="E10" s="32">
        <f t="shared" si="1"/>
        <v>9</v>
      </c>
      <c r="F10" s="32">
        <f t="shared" si="1"/>
        <v>38</v>
      </c>
      <c r="G10" s="32"/>
      <c r="H10" s="32"/>
    </row>
    <row r="11" spans="1:8" x14ac:dyDescent="0.55000000000000004">
      <c r="A11" s="33" t="s">
        <v>88</v>
      </c>
      <c r="B11" s="32"/>
      <c r="C11" s="32">
        <f>MIN(C3:C7)</f>
        <v>10</v>
      </c>
      <c r="D11" s="32">
        <f t="shared" ref="D11:F11" si="2">MIN(D3:D7)</f>
        <v>15</v>
      </c>
      <c r="E11" s="32">
        <f t="shared" si="2"/>
        <v>5</v>
      </c>
      <c r="F11" s="32">
        <f t="shared" si="2"/>
        <v>17</v>
      </c>
      <c r="G11" s="32"/>
      <c r="H11" s="32"/>
    </row>
    <row r="12" spans="1:8" x14ac:dyDescent="0.55000000000000004">
      <c r="A12" s="33" t="s">
        <v>89</v>
      </c>
      <c r="B12" s="32"/>
      <c r="C12" s="32">
        <f>COUNTIF(C3:C7,"&lt;20")</f>
        <v>3</v>
      </c>
      <c r="D12" s="32">
        <f t="shared" ref="D12:E12" si="3">COUNTIF(D3:D7,"&lt;20")</f>
        <v>3</v>
      </c>
      <c r="E12" s="32">
        <f t="shared" si="3"/>
        <v>5</v>
      </c>
      <c r="F12" s="32"/>
      <c r="G12" s="32"/>
      <c r="H12" s="32"/>
    </row>
    <row r="13" spans="1:8" x14ac:dyDescent="0.55000000000000004">
      <c r="A13" s="33" t="s">
        <v>90</v>
      </c>
      <c r="B13" s="32"/>
      <c r="C13" s="32">
        <f>COUNTIF(C3:C7,"&gt;7")</f>
        <v>5</v>
      </c>
      <c r="D13" s="32">
        <f t="shared" ref="D13:E13" si="4">COUNTIF(D3:D7,"&gt;7")</f>
        <v>5</v>
      </c>
      <c r="E13" s="32">
        <f t="shared" si="4"/>
        <v>2</v>
      </c>
      <c r="F13" s="32"/>
      <c r="G13" s="32"/>
      <c r="H13" s="32"/>
    </row>
    <row r="14" spans="1:8" x14ac:dyDescent="0.55000000000000004">
      <c r="A14" s="33" t="s">
        <v>91</v>
      </c>
      <c r="B14" s="32"/>
      <c r="C14" s="32">
        <f>COUNTIF(C3:C7,"&lt;30")</f>
        <v>5</v>
      </c>
      <c r="D14" s="32">
        <f t="shared" ref="D14:E14" si="5">COUNTIF(D3:D7,"&lt;30")</f>
        <v>5</v>
      </c>
      <c r="E14" s="32">
        <f t="shared" si="5"/>
        <v>5</v>
      </c>
      <c r="F14" s="32"/>
      <c r="G14" s="32"/>
      <c r="H14" s="32"/>
    </row>
    <row r="15" spans="1:8" x14ac:dyDescent="0.55000000000000004">
      <c r="A15" s="34"/>
      <c r="B15" s="35"/>
      <c r="C15" s="35"/>
      <c r="D15" s="35"/>
      <c r="E15" s="35"/>
      <c r="F15" s="35"/>
      <c r="G15" s="35"/>
      <c r="H15" s="35"/>
    </row>
  </sheetData>
  <mergeCells count="1">
    <mergeCell ref="A1:H1"/>
  </mergeCells>
  <conditionalFormatting sqref="H3:H7">
    <cfRule type="containsText" dxfId="42" priority="1" operator="containsText" text="Fulfilled">
      <formula>NOT(ISERROR(SEARCH("Fulfilled",H3)))</formula>
    </cfRule>
    <cfRule type="containsText" dxfId="41" priority="2" operator="containsText" text="Fullfilled">
      <formula>NOT(ISERROR(SEARCH("Fullfilled",H3)))</formula>
    </cfRule>
    <cfRule type="containsText" dxfId="40" priority="3" operator="containsText" text="Distinct">
      <formula>NOT(ISERROR(SEARCH("Distinct",H3)))</formula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4" workbookViewId="0">
      <selection sqref="A1:G7"/>
    </sheetView>
  </sheetViews>
  <sheetFormatPr defaultRowHeight="14.4" x14ac:dyDescent="0.55000000000000004"/>
  <cols>
    <col min="1" max="1" width="20.68359375" customWidth="1"/>
    <col min="2" max="2" width="23.1015625" customWidth="1"/>
    <col min="3" max="3" width="27.734375" customWidth="1"/>
    <col min="4" max="4" width="16.83984375" customWidth="1"/>
    <col min="5" max="5" width="24.68359375" customWidth="1"/>
    <col min="6" max="6" width="17.734375" customWidth="1"/>
    <col min="7" max="7" width="27.05078125" customWidth="1"/>
  </cols>
  <sheetData>
    <row r="1" spans="1:7" ht="28.8" x14ac:dyDescent="1.1499999999999999">
      <c r="A1" s="79" t="s">
        <v>108</v>
      </c>
      <c r="B1" s="79"/>
      <c r="C1" s="79"/>
      <c r="D1" s="79"/>
      <c r="E1" s="79"/>
      <c r="F1" s="79"/>
      <c r="G1" s="79"/>
    </row>
    <row r="2" spans="1:7" s="5" customFormat="1" ht="28.2" x14ac:dyDescent="0.55000000000000004">
      <c r="A2" s="36" t="s">
        <v>99</v>
      </c>
      <c r="B2" s="37" t="s">
        <v>100</v>
      </c>
      <c r="C2" s="43" t="s">
        <v>101</v>
      </c>
      <c r="D2" s="37" t="s">
        <v>102</v>
      </c>
      <c r="E2" s="37" t="s">
        <v>103</v>
      </c>
      <c r="F2" s="37" t="s">
        <v>109</v>
      </c>
      <c r="G2" s="38" t="s">
        <v>110</v>
      </c>
    </row>
    <row r="3" spans="1:7" x14ac:dyDescent="0.55000000000000004">
      <c r="A3" s="39" t="s">
        <v>104</v>
      </c>
      <c r="B3" s="40" t="s">
        <v>111</v>
      </c>
      <c r="C3" s="44">
        <v>1570</v>
      </c>
      <c r="D3" s="48">
        <v>65</v>
      </c>
      <c r="E3" s="46">
        <v>786</v>
      </c>
      <c r="F3" s="48">
        <f>120%*Table11[[#This Row],[BUYING PRICE]]</f>
        <v>78</v>
      </c>
      <c r="G3" s="50">
        <f>Table11[[#This Row],[BUYING PRICE]]*Table11[[#This Row],[SELLING PRICE]]</f>
        <v>5070</v>
      </c>
    </row>
    <row r="4" spans="1:7" x14ac:dyDescent="0.55000000000000004">
      <c r="A4" s="39" t="s">
        <v>105</v>
      </c>
      <c r="B4" s="40" t="s">
        <v>112</v>
      </c>
      <c r="C4" s="44">
        <v>2347</v>
      </c>
      <c r="D4" s="48">
        <v>75</v>
      </c>
      <c r="E4" s="46">
        <v>1450</v>
      </c>
      <c r="F4" s="48">
        <f>120%*Table11[[#This Row],[BUYING PRICE]]</f>
        <v>90</v>
      </c>
      <c r="G4" s="50">
        <f>Table11[[#This Row],[BUYING PRICE]]*Table11[[#This Row],[SELLING PRICE]]</f>
        <v>6750</v>
      </c>
    </row>
    <row r="5" spans="1:7" x14ac:dyDescent="0.55000000000000004">
      <c r="A5" s="39" t="s">
        <v>106</v>
      </c>
      <c r="B5" s="40" t="s">
        <v>113</v>
      </c>
      <c r="C5" s="44">
        <v>850</v>
      </c>
      <c r="D5" s="48">
        <v>67</v>
      </c>
      <c r="E5" s="46">
        <v>345</v>
      </c>
      <c r="F5" s="48">
        <f>120%*Table11[[#This Row],[BUYING PRICE]]</f>
        <v>80.399999999999991</v>
      </c>
      <c r="G5" s="50">
        <f>Table11[[#This Row],[BUYING PRICE]]*Table11[[#This Row],[SELLING PRICE]]</f>
        <v>5386.7999999999993</v>
      </c>
    </row>
    <row r="6" spans="1:7" x14ac:dyDescent="0.55000000000000004">
      <c r="A6" s="39" t="s">
        <v>107</v>
      </c>
      <c r="B6" s="40" t="s">
        <v>114</v>
      </c>
      <c r="C6" s="44">
        <v>745</v>
      </c>
      <c r="D6" s="48">
        <v>85</v>
      </c>
      <c r="E6" s="46">
        <v>456</v>
      </c>
      <c r="F6" s="48">
        <f>120%*Table11[[#This Row],[BUYING PRICE]]</f>
        <v>102</v>
      </c>
      <c r="G6" s="50">
        <f>Table11[[#This Row],[BUYING PRICE]]*Table11[[#This Row],[SELLING PRICE]]</f>
        <v>8670</v>
      </c>
    </row>
    <row r="7" spans="1:7" x14ac:dyDescent="0.55000000000000004">
      <c r="A7" s="41" t="s">
        <v>104</v>
      </c>
      <c r="B7" s="42" t="s">
        <v>115</v>
      </c>
      <c r="C7" s="45">
        <v>867</v>
      </c>
      <c r="D7" s="49">
        <v>65</v>
      </c>
      <c r="E7" s="47">
        <v>785</v>
      </c>
      <c r="F7" s="49">
        <f>120%*Table11[[#This Row],[BUYING PRICE]]</f>
        <v>78</v>
      </c>
      <c r="G7" s="51">
        <f>Table11[[#This Row],[BUYING PRICE]]*Table11[[#This Row],[SELLING PRICE]]</f>
        <v>5070</v>
      </c>
    </row>
  </sheetData>
  <mergeCells count="1">
    <mergeCell ref="A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4" sqref="F4"/>
    </sheetView>
  </sheetViews>
  <sheetFormatPr defaultRowHeight="14.4" x14ac:dyDescent="0.55000000000000004"/>
  <cols>
    <col min="1" max="1" width="21.734375" customWidth="1"/>
    <col min="2" max="2" width="18.89453125" customWidth="1"/>
    <col min="3" max="3" width="12.9453125" customWidth="1"/>
    <col min="4" max="4" width="18.68359375" customWidth="1"/>
    <col min="5" max="5" width="21.47265625" customWidth="1"/>
    <col min="6" max="6" width="19.83984375" customWidth="1"/>
  </cols>
  <sheetData>
    <row r="1" spans="1:6" ht="23.7" x14ac:dyDescent="0.95">
      <c r="A1" s="80" t="s">
        <v>133</v>
      </c>
      <c r="B1" s="80"/>
      <c r="C1" s="80"/>
      <c r="D1" s="80"/>
      <c r="E1" s="80"/>
      <c r="F1" s="80"/>
    </row>
    <row r="2" spans="1:6" s="52" customFormat="1" x14ac:dyDescent="0.55000000000000004">
      <c r="A2" s="52" t="s">
        <v>116</v>
      </c>
      <c r="B2" s="52" t="s">
        <v>117</v>
      </c>
      <c r="C2" s="52" t="s">
        <v>118</v>
      </c>
      <c r="D2" s="52" t="s">
        <v>119</v>
      </c>
      <c r="E2" s="56" t="s">
        <v>131</v>
      </c>
      <c r="F2" s="52" t="s">
        <v>132</v>
      </c>
    </row>
    <row r="3" spans="1:6" x14ac:dyDescent="0.55000000000000004">
      <c r="A3" t="s">
        <v>120</v>
      </c>
      <c r="B3" t="s">
        <v>125</v>
      </c>
      <c r="C3" s="53">
        <v>600</v>
      </c>
      <c r="D3" s="54">
        <v>1000</v>
      </c>
      <c r="E3" s="57">
        <f>C3*D3</f>
        <v>600000</v>
      </c>
      <c r="F3" s="53">
        <f>90%*Table12[[#This Row],[Total Cost ]]</f>
        <v>540000</v>
      </c>
    </row>
    <row r="4" spans="1:6" x14ac:dyDescent="0.55000000000000004">
      <c r="A4" t="s">
        <v>121</v>
      </c>
      <c r="B4" t="s">
        <v>126</v>
      </c>
      <c r="C4" s="53">
        <v>300</v>
      </c>
      <c r="D4" s="54">
        <v>1500</v>
      </c>
      <c r="E4" s="57">
        <f t="shared" ref="E4:E7" si="0">C4*D4</f>
        <v>450000</v>
      </c>
      <c r="F4" s="53">
        <f>90%*Table12[[#This Row],[Total Cost ]]</f>
        <v>405000</v>
      </c>
    </row>
    <row r="5" spans="1:6" x14ac:dyDescent="0.55000000000000004">
      <c r="A5" t="s">
        <v>122</v>
      </c>
      <c r="B5" t="s">
        <v>130</v>
      </c>
      <c r="C5" s="53">
        <v>1000</v>
      </c>
      <c r="D5" s="54">
        <v>7000</v>
      </c>
      <c r="E5" s="57">
        <f t="shared" si="0"/>
        <v>7000000</v>
      </c>
      <c r="F5" s="53">
        <f>90%*Table12[[#This Row],[Total Cost ]]</f>
        <v>6300000</v>
      </c>
    </row>
    <row r="6" spans="1:6" x14ac:dyDescent="0.55000000000000004">
      <c r="A6" t="s">
        <v>123</v>
      </c>
      <c r="B6" t="s">
        <v>127</v>
      </c>
      <c r="C6" s="53">
        <v>150</v>
      </c>
      <c r="D6" s="54">
        <v>3000</v>
      </c>
      <c r="E6" s="57">
        <f t="shared" si="0"/>
        <v>450000</v>
      </c>
      <c r="F6" s="53">
        <f>90%*Table12[[#This Row],[Total Cost ]]</f>
        <v>405000</v>
      </c>
    </row>
    <row r="7" spans="1:6" x14ac:dyDescent="0.55000000000000004">
      <c r="A7" t="s">
        <v>124</v>
      </c>
      <c r="B7" t="s">
        <v>128</v>
      </c>
      <c r="C7" s="53">
        <v>500</v>
      </c>
      <c r="D7" s="54">
        <v>2000</v>
      </c>
      <c r="E7" s="57">
        <f t="shared" si="0"/>
        <v>1000000</v>
      </c>
      <c r="F7" s="53">
        <f>90%*Table12[[#This Row],[Total Cost ]]</f>
        <v>900000</v>
      </c>
    </row>
    <row r="9" spans="1:6" x14ac:dyDescent="0.55000000000000004">
      <c r="A9" s="18" t="s">
        <v>129</v>
      </c>
      <c r="B9" s="55">
        <v>0.1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7" sqref="C7"/>
    </sheetView>
  </sheetViews>
  <sheetFormatPr defaultRowHeight="14.4" x14ac:dyDescent="0.55000000000000004"/>
  <cols>
    <col min="1" max="1" width="19.47265625" customWidth="1"/>
    <col min="2" max="2" width="14.5234375" bestFit="1" customWidth="1"/>
    <col min="3" max="3" width="15.3671875" customWidth="1"/>
    <col min="4" max="4" width="16.20703125" customWidth="1"/>
    <col min="5" max="5" width="13.734375" style="14" customWidth="1"/>
    <col min="6" max="6" width="15.89453125" customWidth="1"/>
    <col min="7" max="7" width="15.1015625" customWidth="1"/>
  </cols>
  <sheetData>
    <row r="1" spans="1:7" ht="30.9" x14ac:dyDescent="1.45">
      <c r="A1" s="81" t="s">
        <v>161</v>
      </c>
      <c r="B1" s="81"/>
      <c r="C1" s="81"/>
      <c r="D1" s="81"/>
      <c r="E1" s="81"/>
      <c r="F1" s="81"/>
      <c r="G1" s="81"/>
    </row>
    <row r="2" spans="1:7" s="52" customFormat="1" x14ac:dyDescent="0.55000000000000004">
      <c r="A2" s="52" t="s">
        <v>134</v>
      </c>
      <c r="B2" s="52" t="s">
        <v>135</v>
      </c>
      <c r="C2" s="52" t="s">
        <v>136</v>
      </c>
      <c r="D2" s="52" t="s">
        <v>137</v>
      </c>
      <c r="E2" s="58" t="s">
        <v>138</v>
      </c>
      <c r="F2" s="52" t="s">
        <v>139</v>
      </c>
      <c r="G2" s="52" t="s">
        <v>140</v>
      </c>
    </row>
    <row r="3" spans="1:7" x14ac:dyDescent="0.55000000000000004">
      <c r="A3" t="s">
        <v>141</v>
      </c>
      <c r="B3" t="s">
        <v>149</v>
      </c>
      <c r="C3" s="59">
        <v>700000</v>
      </c>
      <c r="D3" s="59">
        <v>1789200</v>
      </c>
      <c r="E3" s="59">
        <v>850500</v>
      </c>
      <c r="F3" s="59">
        <f>SUM(Table13[[#This Row],[Qtr1]:[Qtr3]])</f>
        <v>3339700</v>
      </c>
      <c r="G3" s="60">
        <f>Table13[[#This Row],[Grand Total]]*10%</f>
        <v>333970</v>
      </c>
    </row>
    <row r="4" spans="1:7" x14ac:dyDescent="0.55000000000000004">
      <c r="A4" t="s">
        <v>142</v>
      </c>
      <c r="B4" t="s">
        <v>150</v>
      </c>
      <c r="C4" s="59">
        <v>966699</v>
      </c>
      <c r="D4" s="59">
        <v>695200</v>
      </c>
      <c r="E4" s="59">
        <v>699900</v>
      </c>
      <c r="F4" s="59">
        <f>SUM(Table13[[#This Row],[Qtr1]:[Qtr3]])</f>
        <v>2361799</v>
      </c>
      <c r="G4" s="60">
        <f>Table13[[#This Row],[Grand Total]]*5%</f>
        <v>118089.95000000001</v>
      </c>
    </row>
    <row r="5" spans="1:7" x14ac:dyDescent="0.55000000000000004">
      <c r="A5" t="s">
        <v>143</v>
      </c>
      <c r="B5" t="s">
        <v>151</v>
      </c>
      <c r="C5" s="59">
        <v>696500</v>
      </c>
      <c r="D5" s="59">
        <v>1996900</v>
      </c>
      <c r="E5" s="59">
        <v>999900</v>
      </c>
      <c r="F5" s="59">
        <f>SUM(Table13[[#This Row],[Qtr1]:[Qtr3]])</f>
        <v>3693300</v>
      </c>
      <c r="G5" s="60">
        <f>Table13[[#This Row],[Grand Total]]*10%</f>
        <v>369330</v>
      </c>
    </row>
    <row r="6" spans="1:7" x14ac:dyDescent="0.55000000000000004">
      <c r="A6" t="s">
        <v>144</v>
      </c>
      <c r="B6" t="s">
        <v>152</v>
      </c>
      <c r="C6" s="59">
        <v>452966</v>
      </c>
      <c r="D6" s="59">
        <v>900600</v>
      </c>
      <c r="E6" s="59">
        <v>950450</v>
      </c>
      <c r="F6" s="59">
        <f>SUM(Table13[[#This Row],[Qtr1]:[Qtr3]])</f>
        <v>2304016</v>
      </c>
      <c r="G6" s="60">
        <f>Table13[[#This Row],[Grand Total]]*10%</f>
        <v>230401.6</v>
      </c>
    </row>
    <row r="7" spans="1:7" x14ac:dyDescent="0.55000000000000004">
      <c r="A7" t="s">
        <v>145</v>
      </c>
      <c r="B7" t="s">
        <v>153</v>
      </c>
      <c r="C7" s="59">
        <v>855963</v>
      </c>
      <c r="D7" s="59">
        <v>985600</v>
      </c>
      <c r="E7" s="59">
        <v>990600</v>
      </c>
      <c r="F7" s="59">
        <f>SUM(Table13[[#This Row],[Qtr1]:[Qtr3]])</f>
        <v>2832163</v>
      </c>
      <c r="G7" s="60">
        <f>Table13[[#This Row],[Grand Total]]*10%</f>
        <v>283216.3</v>
      </c>
    </row>
    <row r="8" spans="1:7" x14ac:dyDescent="0.55000000000000004">
      <c r="A8" t="s">
        <v>146</v>
      </c>
      <c r="B8" t="s">
        <v>154</v>
      </c>
      <c r="C8" s="59">
        <v>789632</v>
      </c>
      <c r="D8" s="59">
        <v>695500</v>
      </c>
      <c r="E8" s="59">
        <v>770900</v>
      </c>
      <c r="F8" s="59">
        <f>SUM(Table13[[#This Row],[Qtr1]:[Qtr3]])</f>
        <v>2256032</v>
      </c>
      <c r="G8" s="60">
        <f>Table13[[#This Row],[Grand Total]]*10%</f>
        <v>225603.20000000001</v>
      </c>
    </row>
    <row r="9" spans="1:7" x14ac:dyDescent="0.55000000000000004">
      <c r="A9" t="s">
        <v>147</v>
      </c>
      <c r="B9" t="s">
        <v>155</v>
      </c>
      <c r="C9" s="59">
        <v>136560</v>
      </c>
      <c r="D9" s="59">
        <v>500536</v>
      </c>
      <c r="E9" s="59">
        <v>605600</v>
      </c>
      <c r="F9" s="59">
        <f>SUM(Table13[[#This Row],[Qtr1]:[Qtr3]])</f>
        <v>1242696</v>
      </c>
      <c r="G9" s="60">
        <f>Table13[[#This Row],[Grand Total]]*10%</f>
        <v>124269.6</v>
      </c>
    </row>
    <row r="10" spans="1:7" x14ac:dyDescent="0.55000000000000004">
      <c r="A10" t="s">
        <v>148</v>
      </c>
      <c r="B10" t="s">
        <v>156</v>
      </c>
      <c r="C10" s="59">
        <v>285966</v>
      </c>
      <c r="D10" s="59">
        <v>436458</v>
      </c>
      <c r="E10" s="59">
        <v>896850</v>
      </c>
      <c r="F10" s="59">
        <f>SUM(Table13[[#This Row],[Qtr1]:[Qtr3]])</f>
        <v>1619274</v>
      </c>
      <c r="G10" s="60">
        <f>Table13[[#This Row],[Grand Total]]*10%</f>
        <v>161927.40000000002</v>
      </c>
    </row>
    <row r="12" spans="1:7" x14ac:dyDescent="0.55000000000000004">
      <c r="A12" s="82" t="s">
        <v>157</v>
      </c>
      <c r="B12" s="83"/>
      <c r="C12" s="83"/>
      <c r="D12" s="84"/>
    </row>
    <row r="13" spans="1:7" x14ac:dyDescent="0.55000000000000004">
      <c r="A13" s="61" t="s">
        <v>158</v>
      </c>
      <c r="B13" s="85">
        <v>1500000</v>
      </c>
      <c r="C13" s="86"/>
      <c r="D13" s="62">
        <v>0</v>
      </c>
    </row>
    <row r="14" spans="1:7" x14ac:dyDescent="0.55000000000000004">
      <c r="A14" s="63" t="s">
        <v>159</v>
      </c>
      <c r="B14" s="64">
        <v>1500000</v>
      </c>
      <c r="C14" s="64">
        <v>2500000</v>
      </c>
      <c r="D14" s="62">
        <v>0.05</v>
      </c>
    </row>
    <row r="15" spans="1:7" x14ac:dyDescent="0.55000000000000004">
      <c r="A15" s="63" t="s">
        <v>160</v>
      </c>
      <c r="B15" s="85">
        <v>2500000</v>
      </c>
      <c r="C15" s="86"/>
      <c r="D15" s="62">
        <v>0.1</v>
      </c>
    </row>
  </sheetData>
  <mergeCells count="4">
    <mergeCell ref="A1:G1"/>
    <mergeCell ref="A12:D12"/>
    <mergeCell ref="B13:C13"/>
    <mergeCell ref="B15:C1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1" sqref="F11"/>
    </sheetView>
  </sheetViews>
  <sheetFormatPr defaultRowHeight="14.4" x14ac:dyDescent="0.55000000000000004"/>
  <cols>
    <col min="1" max="1" width="13.41796875" customWidth="1"/>
    <col min="2" max="2" width="11.7890625" customWidth="1"/>
    <col min="3" max="3" width="17.3671875" customWidth="1"/>
    <col min="4" max="4" width="23.89453125" customWidth="1"/>
  </cols>
  <sheetData>
    <row r="1" spans="1:4" ht="18.3" x14ac:dyDescent="0.7">
      <c r="A1" s="87" t="s">
        <v>162</v>
      </c>
      <c r="B1" s="87"/>
      <c r="C1" s="87"/>
      <c r="D1" s="87"/>
    </row>
    <row r="2" spans="1:4" ht="43.2" x14ac:dyDescent="0.55000000000000004">
      <c r="A2" t="s">
        <v>163</v>
      </c>
      <c r="B2" s="2" t="s">
        <v>164</v>
      </c>
      <c r="C2" s="2" t="s">
        <v>165</v>
      </c>
      <c r="D2" t="s">
        <v>97</v>
      </c>
    </row>
    <row r="3" spans="1:4" x14ac:dyDescent="0.55000000000000004">
      <c r="A3" t="s">
        <v>166</v>
      </c>
      <c r="B3">
        <v>250</v>
      </c>
      <c r="C3" s="65">
        <f>10000*Table14[[#This Row],[Number of months contributed]]</f>
        <v>2500000</v>
      </c>
      <c r="D3" t="str">
        <f>IF(Table14[[#This Row],[Number of months contributed]]&gt;100,"KEEP IT UP", "STEP UP")</f>
        <v>KEEP IT UP</v>
      </c>
    </row>
    <row r="4" spans="1:4" x14ac:dyDescent="0.55000000000000004">
      <c r="A4" t="s">
        <v>167</v>
      </c>
      <c r="B4">
        <v>105</v>
      </c>
      <c r="C4" s="65">
        <f>10000*Table14[[#This Row],[Number of months contributed]]</f>
        <v>1050000</v>
      </c>
      <c r="D4" t="str">
        <f>IF(Table14[[#This Row],[Number of months contributed]]&gt;100,"KEEP IT UP", "STEP UP")</f>
        <v>KEEP IT UP</v>
      </c>
    </row>
    <row r="5" spans="1:4" x14ac:dyDescent="0.55000000000000004">
      <c r="A5" t="s">
        <v>168</v>
      </c>
      <c r="B5">
        <v>90</v>
      </c>
      <c r="C5" s="65">
        <f>10000*Table14[[#This Row],[Number of months contributed]]</f>
        <v>900000</v>
      </c>
      <c r="D5" t="str">
        <f>IF(Table14[[#This Row],[Number of months contributed]]&gt;100,"KEEP IT UP", "STEP UP")</f>
        <v>STEP UP</v>
      </c>
    </row>
    <row r="6" spans="1:4" x14ac:dyDescent="0.55000000000000004">
      <c r="A6" t="s">
        <v>169</v>
      </c>
      <c r="B6">
        <v>340</v>
      </c>
      <c r="C6" s="65">
        <f>10000*Table14[[#This Row],[Number of months contributed]]</f>
        <v>3400000</v>
      </c>
      <c r="D6" t="str">
        <f>IF(Table14[[#This Row],[Number of months contributed]]&gt;100,"KEEP IT UP", "STEP UP")</f>
        <v>KEEP IT UP</v>
      </c>
    </row>
    <row r="7" spans="1:4" x14ac:dyDescent="0.55000000000000004">
      <c r="A7" t="s">
        <v>170</v>
      </c>
      <c r="B7">
        <v>180</v>
      </c>
      <c r="C7" s="65">
        <f>10000*Table14[[#This Row],[Number of months contributed]]</f>
        <v>1800000</v>
      </c>
      <c r="D7" t="str">
        <f>IF(Table14[[#This Row],[Number of months contributed]]&gt;100,"KEEP IT UP", "STEP UP")</f>
        <v>KEEP IT UP</v>
      </c>
    </row>
    <row r="8" spans="1:4" x14ac:dyDescent="0.55000000000000004">
      <c r="A8" t="s">
        <v>171</v>
      </c>
      <c r="B8">
        <v>70</v>
      </c>
      <c r="C8" s="65">
        <f>10000*Table14[[#This Row],[Number of months contributed]]</f>
        <v>700000</v>
      </c>
      <c r="D8" t="str">
        <f>IF(Table14[[#This Row],[Number of months contributed]]&gt;100,"KEEP IT UP", "STEP UP")</f>
        <v>STEP UP</v>
      </c>
    </row>
    <row r="9" spans="1:4" x14ac:dyDescent="0.55000000000000004">
      <c r="A9" t="s">
        <v>172</v>
      </c>
      <c r="B9">
        <v>401</v>
      </c>
      <c r="C9" s="65">
        <f>10000*Table14[[#This Row],[Number of months contributed]]</f>
        <v>4010000</v>
      </c>
      <c r="D9" t="str">
        <f>IF(Table14[[#This Row],[Number of months contributed]]&gt;100,"KEEP IT UP", "STEP UP")</f>
        <v>KEEP IT UP</v>
      </c>
    </row>
    <row r="10" spans="1:4" x14ac:dyDescent="0.55000000000000004">
      <c r="A10" t="s">
        <v>173</v>
      </c>
      <c r="B10">
        <v>63</v>
      </c>
      <c r="C10" s="65">
        <f>10000*Table14[[#This Row],[Number of months contributed]]</f>
        <v>630000</v>
      </c>
      <c r="D10" t="str">
        <f>IF(Table14[[#This Row],[Number of months contributed]]&gt;100,"KEEP IT UP", "STEP UP")</f>
        <v>STEP UP</v>
      </c>
    </row>
    <row r="12" spans="1:4" ht="28.8" x14ac:dyDescent="0.55000000000000004">
      <c r="A12" s="2" t="s">
        <v>174</v>
      </c>
      <c r="B12" s="14">
        <v>10000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 SALES</vt:lpstr>
      <vt:lpstr>HOSPITAL DATA</vt:lpstr>
      <vt:lpstr>MOTORCARSHOW</vt:lpstr>
      <vt:lpstr>COMPUTER STORE</vt:lpstr>
      <vt:lpstr>GRADE BOOK</vt:lpstr>
      <vt:lpstr>JUICE COMPANY</vt:lpstr>
      <vt:lpstr>UNIFORM DISTRIBUTERS</vt:lpstr>
      <vt:lpstr>DRIVER EARNINGS</vt:lpstr>
      <vt:lpstr>SELF-HELP GROUP</vt:lpstr>
      <vt:lpstr>STUDENT 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2025-04-18T23:05:01Z</dcterms:created>
  <dcterms:modified xsi:type="dcterms:W3CDTF">2025-04-20T11:39:37Z</dcterms:modified>
</cp:coreProperties>
</file>